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kuntaliittofi.sharepoint.com/sites/teams.kuntatalous/Shared Documents/Kuntatalous-tiimi/Yhteinen/VAULT 111/SAKU/"/>
    </mc:Choice>
  </mc:AlternateContent>
  <xr:revisionPtr revIDLastSave="1316" documentId="8_{F3A3E930-3F93-47D3-A924-651C36276F17}" xr6:coauthVersionLast="47" xr6:coauthVersionMax="47" xr10:uidLastSave="{A668F609-7F35-4EB8-92FF-71151F837541}"/>
  <workbookProtection workbookAlgorithmName="SHA-512" workbookHashValue="2zEsePZbzqc7nTC7t89BwPt2B8KdI4F0TRubstgBCWaBIFYjl/Ma8MoYN68J3uFEYtao5YOnMkJp/9612Vpw7w==" workbookSaltValue="VHteRelEqpIkPTTM6IL7zw==" workbookSpinCount="100000" lockStructure="1"/>
  <bookViews>
    <workbookView xWindow="32811" yWindow="-103" windowWidth="33120" windowHeight="18000" tabRatio="604" xr2:uid="{86AB508F-AC09-4343-A05F-B5175DE8055D}"/>
  </bookViews>
  <sheets>
    <sheet name="VK_valitsin" sheetId="9" r:id="rId1"/>
    <sheet name="VK" sheetId="10" state="hidden" r:id="rId2"/>
    <sheet name="Vertailutiedot" sheetId="14" state="hidden" r:id="rId3"/>
    <sheet name="Laskenta" sheetId="15" state="hidden" r:id="rId4"/>
    <sheet name="2023 data" sheetId="16" state="hidden" r:id="rId5"/>
  </sheets>
  <definedNames>
    <definedName name="aste">Laskenta!$R$4:$U$297</definedName>
    <definedName name="huolto">Laskenta!$A$2:$B$552</definedName>
    <definedName name="id">Laskenta!$L$7:$P$314</definedName>
    <definedName name="kulut">Laskenta!$AE$4:$AL$297</definedName>
    <definedName name="lapset">Laskenta!$AB$3:$AC$296</definedName>
    <definedName name="osuus">Laskenta!$W$3:$Z$295</definedName>
    <definedName name="tiedot">VK!$B$3:$CG$295</definedName>
    <definedName name="tiet">Laskenta!$D$6:$F$315</definedName>
    <definedName name="vertailutiedot">Vertailutiedot!$A$1:$X$295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16" l="1"/>
  <c r="K35" i="16"/>
  <c r="K36" i="16"/>
  <c r="K37" i="16"/>
  <c r="K38" i="16"/>
  <c r="K39" i="16"/>
  <c r="K40" i="16"/>
  <c r="K41" i="16"/>
  <c r="K42" i="16"/>
  <c r="K43" i="16"/>
  <c r="K44" i="16"/>
  <c r="K45" i="16"/>
  <c r="K46" i="16"/>
  <c r="K47" i="16"/>
  <c r="K48" i="16"/>
  <c r="K49" i="16"/>
  <c r="K50" i="16"/>
  <c r="K51" i="16"/>
  <c r="K52" i="16"/>
  <c r="K53" i="16"/>
  <c r="K54" i="16"/>
  <c r="K55" i="16"/>
  <c r="K56" i="16"/>
  <c r="K57" i="16"/>
  <c r="K58" i="16"/>
  <c r="K59" i="16"/>
  <c r="K60" i="16"/>
  <c r="K61" i="16"/>
  <c r="K62" i="16"/>
  <c r="K63" i="16"/>
  <c r="K64" i="16"/>
  <c r="K65" i="16"/>
  <c r="K66" i="16"/>
  <c r="K67" i="16"/>
  <c r="K68" i="16"/>
  <c r="K69" i="16"/>
  <c r="K70" i="16"/>
  <c r="K71" i="16"/>
  <c r="K72" i="16"/>
  <c r="K73" i="16"/>
  <c r="K74" i="16"/>
  <c r="K75" i="16"/>
  <c r="K76" i="16"/>
  <c r="K77" i="16"/>
  <c r="K78" i="16"/>
  <c r="K79" i="16"/>
  <c r="K80" i="16"/>
  <c r="K81" i="16"/>
  <c r="K82" i="16"/>
  <c r="K83" i="16"/>
  <c r="K84" i="16"/>
  <c r="K85" i="16"/>
  <c r="K86" i="16"/>
  <c r="K87" i="16"/>
  <c r="K88" i="16"/>
  <c r="K89" i="16"/>
  <c r="K90" i="16"/>
  <c r="K91" i="16"/>
  <c r="K92" i="16"/>
  <c r="K93" i="16"/>
  <c r="K94" i="16"/>
  <c r="K95" i="16"/>
  <c r="K96" i="16"/>
  <c r="K97" i="16"/>
  <c r="K98" i="16"/>
  <c r="K99" i="16"/>
  <c r="K100" i="16"/>
  <c r="K101" i="16"/>
  <c r="K102" i="16"/>
  <c r="K103" i="16"/>
  <c r="K104" i="16"/>
  <c r="K105" i="16"/>
  <c r="K106" i="16"/>
  <c r="K107" i="16"/>
  <c r="K108" i="16"/>
  <c r="K109" i="16"/>
  <c r="K110" i="16"/>
  <c r="K111" i="16"/>
  <c r="K112" i="16"/>
  <c r="K113" i="16"/>
  <c r="K114" i="16"/>
  <c r="K115" i="16"/>
  <c r="K116" i="16"/>
  <c r="K117" i="16"/>
  <c r="K118" i="16"/>
  <c r="K119" i="16"/>
  <c r="K120" i="16"/>
  <c r="K121" i="16"/>
  <c r="K122" i="16"/>
  <c r="K124" i="16"/>
  <c r="K125" i="16"/>
  <c r="K126" i="16"/>
  <c r="K127" i="16"/>
  <c r="K128" i="16"/>
  <c r="K129" i="16"/>
  <c r="K130" i="16"/>
  <c r="K131" i="16"/>
  <c r="K132" i="16"/>
  <c r="K133" i="16"/>
  <c r="K134" i="16"/>
  <c r="K135" i="16"/>
  <c r="K136" i="16"/>
  <c r="K137" i="16"/>
  <c r="K138" i="16"/>
  <c r="K139" i="16"/>
  <c r="K140" i="16"/>
  <c r="K141" i="16"/>
  <c r="K142" i="16"/>
  <c r="K143" i="16"/>
  <c r="K144" i="16"/>
  <c r="K145" i="16"/>
  <c r="K146" i="16"/>
  <c r="K147" i="16"/>
  <c r="K148" i="16"/>
  <c r="K149" i="16"/>
  <c r="K150" i="16"/>
  <c r="K151" i="16"/>
  <c r="K152" i="16"/>
  <c r="K153" i="16"/>
  <c r="K154" i="16"/>
  <c r="K155" i="16"/>
  <c r="K156" i="16"/>
  <c r="K157" i="16"/>
  <c r="K158" i="16"/>
  <c r="K159" i="16"/>
  <c r="K160" i="16"/>
  <c r="K161" i="16"/>
  <c r="K162" i="16"/>
  <c r="K163" i="16"/>
  <c r="K164" i="16"/>
  <c r="K165" i="16"/>
  <c r="K166" i="16"/>
  <c r="K167" i="16"/>
  <c r="K168" i="16"/>
  <c r="K169" i="16"/>
  <c r="K170" i="16"/>
  <c r="K171" i="16"/>
  <c r="K172" i="16"/>
  <c r="K173" i="16"/>
  <c r="K174" i="16"/>
  <c r="K175" i="16"/>
  <c r="K176" i="16"/>
  <c r="K177" i="16"/>
  <c r="K178" i="16"/>
  <c r="K179" i="16"/>
  <c r="K180" i="16"/>
  <c r="K181" i="16"/>
  <c r="K182" i="16"/>
  <c r="K183" i="16"/>
  <c r="K184" i="16"/>
  <c r="K185" i="16"/>
  <c r="K186" i="16"/>
  <c r="K187" i="16"/>
  <c r="K188" i="16"/>
  <c r="K189" i="16"/>
  <c r="K190" i="16"/>
  <c r="K191" i="16"/>
  <c r="K192" i="16"/>
  <c r="K193" i="16"/>
  <c r="K194" i="16"/>
  <c r="K195" i="16"/>
  <c r="K196" i="16"/>
  <c r="K197" i="16"/>
  <c r="K199" i="16"/>
  <c r="K200" i="16"/>
  <c r="K201" i="16"/>
  <c r="K202" i="16"/>
  <c r="K203" i="16"/>
  <c r="K204" i="16"/>
  <c r="K205" i="16"/>
  <c r="K206" i="16"/>
  <c r="K207" i="16"/>
  <c r="K208" i="16"/>
  <c r="K209" i="16"/>
  <c r="K210" i="16"/>
  <c r="K211" i="16"/>
  <c r="K212" i="16"/>
  <c r="K213" i="16"/>
  <c r="K214" i="16"/>
  <c r="K215" i="16"/>
  <c r="K216" i="16"/>
  <c r="K217" i="16"/>
  <c r="K218" i="16"/>
  <c r="K219" i="16"/>
  <c r="K220" i="16"/>
  <c r="K221" i="16"/>
  <c r="K222" i="16"/>
  <c r="K223" i="16"/>
  <c r="K224" i="16"/>
  <c r="K225" i="16"/>
  <c r="K226" i="16"/>
  <c r="K227" i="16"/>
  <c r="K228" i="16"/>
  <c r="K229" i="16"/>
  <c r="K230" i="16"/>
  <c r="K231" i="16"/>
  <c r="K232" i="16"/>
  <c r="K233" i="16"/>
  <c r="K234" i="16"/>
  <c r="K235" i="16"/>
  <c r="K236" i="16"/>
  <c r="K237" i="16"/>
  <c r="K238" i="16"/>
  <c r="K239" i="16"/>
  <c r="K240" i="16"/>
  <c r="K241" i="16"/>
  <c r="K242" i="16"/>
  <c r="K243" i="16"/>
  <c r="K244" i="16"/>
  <c r="K245" i="16"/>
  <c r="K246" i="16"/>
  <c r="K247" i="16"/>
  <c r="K248" i="16"/>
  <c r="K249" i="16"/>
  <c r="K250" i="16"/>
  <c r="K251" i="16"/>
  <c r="K252" i="16"/>
  <c r="K253" i="16"/>
  <c r="K254" i="16"/>
  <c r="K255" i="16"/>
  <c r="K256" i="16"/>
  <c r="K257" i="16"/>
  <c r="K258" i="16"/>
  <c r="K259" i="16"/>
  <c r="K260" i="16"/>
  <c r="K261" i="16"/>
  <c r="K262" i="16"/>
  <c r="K263" i="16"/>
  <c r="K264" i="16"/>
  <c r="K265" i="16"/>
  <c r="K266" i="16"/>
  <c r="K267" i="16"/>
  <c r="K268" i="16"/>
  <c r="K269" i="16"/>
  <c r="K270" i="16"/>
  <c r="K271" i="16"/>
  <c r="K272" i="16"/>
  <c r="K273" i="16"/>
  <c r="K274" i="16"/>
  <c r="K275" i="16"/>
  <c r="K276" i="16"/>
  <c r="K277" i="16"/>
  <c r="K278" i="16"/>
  <c r="K279" i="16"/>
  <c r="K280" i="16"/>
  <c r="K281" i="16"/>
  <c r="K282" i="16"/>
  <c r="K283" i="16"/>
  <c r="K284" i="16"/>
  <c r="K285" i="16"/>
  <c r="K286" i="16"/>
  <c r="K288" i="16"/>
  <c r="K289" i="16"/>
  <c r="K290" i="16"/>
  <c r="K291" i="16"/>
  <c r="K292" i="16"/>
  <c r="K293" i="16"/>
  <c r="K294" i="16"/>
  <c r="K295" i="16"/>
  <c r="K296" i="16"/>
  <c r="K5" i="16"/>
  <c r="K6" i="16"/>
  <c r="K7" i="16"/>
  <c r="K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29" i="16"/>
  <c r="K30" i="16"/>
  <c r="K31" i="16"/>
  <c r="K32" i="16"/>
  <c r="K33" i="16"/>
  <c r="K4" i="16"/>
  <c r="FO3" i="10" l="1"/>
  <c r="I5" i="16" l="1"/>
  <c r="I6" i="16"/>
  <c r="I7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39" i="16"/>
  <c r="I40" i="16"/>
  <c r="I41" i="16"/>
  <c r="I42" i="16"/>
  <c r="I43" i="16"/>
  <c r="I44" i="16"/>
  <c r="I45" i="16"/>
  <c r="I46" i="16"/>
  <c r="I47" i="16"/>
  <c r="I48" i="16"/>
  <c r="I49" i="16"/>
  <c r="I50" i="16"/>
  <c r="I51" i="16"/>
  <c r="I52" i="16"/>
  <c r="I53" i="16"/>
  <c r="I54" i="16"/>
  <c r="I55" i="16"/>
  <c r="I56" i="16"/>
  <c r="I57" i="16"/>
  <c r="I58" i="16"/>
  <c r="I59" i="16"/>
  <c r="I60" i="16"/>
  <c r="I61" i="16"/>
  <c r="I62" i="16"/>
  <c r="I63" i="16"/>
  <c r="I64" i="16"/>
  <c r="I65" i="16"/>
  <c r="I66" i="16"/>
  <c r="I67" i="16"/>
  <c r="I68" i="16"/>
  <c r="I69" i="16"/>
  <c r="I70" i="16"/>
  <c r="I71" i="16"/>
  <c r="I72" i="16"/>
  <c r="I73" i="16"/>
  <c r="I74" i="16"/>
  <c r="I75" i="16"/>
  <c r="I76" i="16"/>
  <c r="I77" i="16"/>
  <c r="I78" i="16"/>
  <c r="I79" i="16"/>
  <c r="I80" i="16"/>
  <c r="I81" i="16"/>
  <c r="I82" i="16"/>
  <c r="I83" i="16"/>
  <c r="I84" i="16"/>
  <c r="I85" i="16"/>
  <c r="I86" i="16"/>
  <c r="I87" i="16"/>
  <c r="I88" i="16"/>
  <c r="I89" i="16"/>
  <c r="I90" i="16"/>
  <c r="I91" i="16"/>
  <c r="I92" i="16"/>
  <c r="I93" i="16"/>
  <c r="I94" i="16"/>
  <c r="I95" i="16"/>
  <c r="I96" i="16"/>
  <c r="I97" i="16"/>
  <c r="I98" i="16"/>
  <c r="I99" i="16"/>
  <c r="I100" i="16"/>
  <c r="I101" i="16"/>
  <c r="I102" i="16"/>
  <c r="I103" i="16"/>
  <c r="I104" i="16"/>
  <c r="I105" i="16"/>
  <c r="I106" i="16"/>
  <c r="I107" i="16"/>
  <c r="I108" i="16"/>
  <c r="I109" i="16"/>
  <c r="I110" i="16"/>
  <c r="I111" i="16"/>
  <c r="I112" i="16"/>
  <c r="I113" i="16"/>
  <c r="I114" i="16"/>
  <c r="I115" i="16"/>
  <c r="I116" i="16"/>
  <c r="I117" i="16"/>
  <c r="I118" i="16"/>
  <c r="I119" i="16"/>
  <c r="I120" i="16"/>
  <c r="I121" i="16"/>
  <c r="I122" i="16"/>
  <c r="I124" i="16"/>
  <c r="I125" i="16"/>
  <c r="I126" i="16"/>
  <c r="I127" i="16"/>
  <c r="I128" i="16"/>
  <c r="I129" i="16"/>
  <c r="I130" i="16"/>
  <c r="I131" i="16"/>
  <c r="I132" i="16"/>
  <c r="I133" i="16"/>
  <c r="I134" i="16"/>
  <c r="I135" i="16"/>
  <c r="I136" i="16"/>
  <c r="I137" i="16"/>
  <c r="I138" i="16"/>
  <c r="I139" i="16"/>
  <c r="I140" i="16"/>
  <c r="I141" i="16"/>
  <c r="I142" i="16"/>
  <c r="I143" i="16"/>
  <c r="I144" i="16"/>
  <c r="I145" i="16"/>
  <c r="I146" i="16"/>
  <c r="I147" i="16"/>
  <c r="I148" i="16"/>
  <c r="I149" i="16"/>
  <c r="I150" i="16"/>
  <c r="I151" i="16"/>
  <c r="I152" i="16"/>
  <c r="I153" i="16"/>
  <c r="I154" i="16"/>
  <c r="I155" i="16"/>
  <c r="I156" i="16"/>
  <c r="I157" i="16"/>
  <c r="I158" i="16"/>
  <c r="I159" i="16"/>
  <c r="I160" i="16"/>
  <c r="I161" i="16"/>
  <c r="I162" i="16"/>
  <c r="I163" i="16"/>
  <c r="I164" i="16"/>
  <c r="I165" i="16"/>
  <c r="I166" i="16"/>
  <c r="I167" i="16"/>
  <c r="I168" i="16"/>
  <c r="I169" i="16"/>
  <c r="I170" i="16"/>
  <c r="I171" i="16"/>
  <c r="I172" i="16"/>
  <c r="I173" i="16"/>
  <c r="I174" i="16"/>
  <c r="I175" i="16"/>
  <c r="I176" i="16"/>
  <c r="I177" i="16"/>
  <c r="I178" i="16"/>
  <c r="I179" i="16"/>
  <c r="I180" i="16"/>
  <c r="I181" i="16"/>
  <c r="I182" i="16"/>
  <c r="I183" i="16"/>
  <c r="I184" i="16"/>
  <c r="I185" i="16"/>
  <c r="I186" i="16"/>
  <c r="I187" i="16"/>
  <c r="I188" i="16"/>
  <c r="I189" i="16"/>
  <c r="I190" i="16"/>
  <c r="I191" i="16"/>
  <c r="I192" i="16"/>
  <c r="I193" i="16"/>
  <c r="I194" i="16"/>
  <c r="I195" i="16"/>
  <c r="I196" i="16"/>
  <c r="I197" i="16"/>
  <c r="I198" i="16"/>
  <c r="I199" i="16"/>
  <c r="I200" i="16"/>
  <c r="I201" i="16"/>
  <c r="I202" i="16"/>
  <c r="I203" i="16"/>
  <c r="I204" i="16"/>
  <c r="I205" i="16"/>
  <c r="I206" i="16"/>
  <c r="I207" i="16"/>
  <c r="I208" i="16"/>
  <c r="I209" i="16"/>
  <c r="I210" i="16"/>
  <c r="I211" i="16"/>
  <c r="I212" i="16"/>
  <c r="I213" i="16"/>
  <c r="I214" i="16"/>
  <c r="I215" i="16"/>
  <c r="I216" i="16"/>
  <c r="I217" i="16"/>
  <c r="I218" i="16"/>
  <c r="I219" i="16"/>
  <c r="I220" i="16"/>
  <c r="I221" i="16"/>
  <c r="I222" i="16"/>
  <c r="I223" i="16"/>
  <c r="I224" i="16"/>
  <c r="I225" i="16"/>
  <c r="I226" i="16"/>
  <c r="I227" i="16"/>
  <c r="I228" i="16"/>
  <c r="I229" i="16"/>
  <c r="I230" i="16"/>
  <c r="I231" i="16"/>
  <c r="I232" i="16"/>
  <c r="I233" i="16"/>
  <c r="I234" i="16"/>
  <c r="I235" i="16"/>
  <c r="I236" i="16"/>
  <c r="I237" i="16"/>
  <c r="I238" i="16"/>
  <c r="I239" i="16"/>
  <c r="I240" i="16"/>
  <c r="I241" i="16"/>
  <c r="I242" i="16"/>
  <c r="I243" i="16"/>
  <c r="I244" i="16"/>
  <c r="I245" i="16"/>
  <c r="I246" i="16"/>
  <c r="I247" i="16"/>
  <c r="I248" i="16"/>
  <c r="I249" i="16"/>
  <c r="I250" i="16"/>
  <c r="I251" i="16"/>
  <c r="I252" i="16"/>
  <c r="I253" i="16"/>
  <c r="I254" i="16"/>
  <c r="I255" i="16"/>
  <c r="I256" i="16"/>
  <c r="I257" i="16"/>
  <c r="I258" i="16"/>
  <c r="I259" i="16"/>
  <c r="I260" i="16"/>
  <c r="I261" i="16"/>
  <c r="I262" i="16"/>
  <c r="I263" i="16"/>
  <c r="I264" i="16"/>
  <c r="I265" i="16"/>
  <c r="I266" i="16"/>
  <c r="I267" i="16"/>
  <c r="I268" i="16"/>
  <c r="I269" i="16"/>
  <c r="I270" i="16"/>
  <c r="I271" i="16"/>
  <c r="I272" i="16"/>
  <c r="I273" i="16"/>
  <c r="I274" i="16"/>
  <c r="I275" i="16"/>
  <c r="I276" i="16"/>
  <c r="I277" i="16"/>
  <c r="I278" i="16"/>
  <c r="I279" i="16"/>
  <c r="I280" i="16"/>
  <c r="I281" i="16"/>
  <c r="I282" i="16"/>
  <c r="I283" i="16"/>
  <c r="I284" i="16"/>
  <c r="I285" i="16"/>
  <c r="I286" i="16"/>
  <c r="I288" i="16"/>
  <c r="I289" i="16"/>
  <c r="I290" i="16"/>
  <c r="I291" i="16"/>
  <c r="I292" i="16"/>
  <c r="I293" i="16"/>
  <c r="I294" i="16"/>
  <c r="I295" i="16"/>
  <c r="I296" i="16"/>
  <c r="I4" i="16"/>
  <c r="S297" i="10" l="1"/>
  <c r="S10" i="9" l="1"/>
  <c r="S303" i="9"/>
  <c r="S304" i="9"/>
  <c r="AJ297" i="15"/>
  <c r="AL297" i="15" s="1"/>
  <c r="AK297" i="15"/>
  <c r="AK294" i="15"/>
  <c r="AL294" i="15"/>
  <c r="AK295" i="15"/>
  <c r="AL295" i="15"/>
  <c r="AK296" i="15"/>
  <c r="AL296" i="15"/>
  <c r="U297" i="15"/>
  <c r="P315" i="15"/>
  <c r="AK5" i="15"/>
  <c r="AL5" i="15"/>
  <c r="AK6" i="15"/>
  <c r="AL6" i="15"/>
  <c r="AK7" i="15"/>
  <c r="AL7" i="15"/>
  <c r="AK8" i="15"/>
  <c r="AL8" i="15"/>
  <c r="AK9" i="15"/>
  <c r="AL9" i="15"/>
  <c r="AK10" i="15"/>
  <c r="AL10" i="15"/>
  <c r="AK11" i="15"/>
  <c r="AL11" i="15"/>
  <c r="AK12" i="15"/>
  <c r="AL12" i="15"/>
  <c r="AK13" i="15"/>
  <c r="AL13" i="15"/>
  <c r="AK14" i="15"/>
  <c r="AL14" i="15"/>
  <c r="AK15" i="15"/>
  <c r="AL15" i="15"/>
  <c r="AK16" i="15"/>
  <c r="AL16" i="15"/>
  <c r="AK17" i="15"/>
  <c r="AL17" i="15"/>
  <c r="AK18" i="15"/>
  <c r="AL18" i="15"/>
  <c r="AK19" i="15"/>
  <c r="AL19" i="15"/>
  <c r="AK20" i="15"/>
  <c r="AL20" i="15"/>
  <c r="AK21" i="15"/>
  <c r="AL21" i="15"/>
  <c r="AK22" i="15"/>
  <c r="AL22" i="15"/>
  <c r="AK23" i="15"/>
  <c r="AL23" i="15"/>
  <c r="AK24" i="15"/>
  <c r="AL24" i="15"/>
  <c r="AK25" i="15"/>
  <c r="AL25" i="15"/>
  <c r="AK26" i="15"/>
  <c r="AL26" i="15"/>
  <c r="AK27" i="15"/>
  <c r="AL27" i="15"/>
  <c r="AK28" i="15"/>
  <c r="AL28" i="15"/>
  <c r="AK29" i="15"/>
  <c r="AL29" i="15"/>
  <c r="AK30" i="15"/>
  <c r="AL30" i="15"/>
  <c r="AK31" i="15"/>
  <c r="AL31" i="15"/>
  <c r="AK32" i="15"/>
  <c r="AL32" i="15"/>
  <c r="AK33" i="15"/>
  <c r="AL33" i="15"/>
  <c r="AK34" i="15"/>
  <c r="AL34" i="15"/>
  <c r="AK35" i="15"/>
  <c r="AL35" i="15"/>
  <c r="AK36" i="15"/>
  <c r="AL36" i="15"/>
  <c r="AK37" i="15"/>
  <c r="AL37" i="15"/>
  <c r="AK38" i="15"/>
  <c r="AL38" i="15"/>
  <c r="AK39" i="15"/>
  <c r="AL39" i="15"/>
  <c r="AK40" i="15"/>
  <c r="AL40" i="15"/>
  <c r="AK41" i="15"/>
  <c r="AL41" i="15"/>
  <c r="AK42" i="15"/>
  <c r="AL42" i="15"/>
  <c r="AK43" i="15"/>
  <c r="AL43" i="15"/>
  <c r="AK44" i="15"/>
  <c r="AL44" i="15"/>
  <c r="AK45" i="15"/>
  <c r="AL45" i="15"/>
  <c r="AK46" i="15"/>
  <c r="AL46" i="15"/>
  <c r="AK47" i="15"/>
  <c r="AL47" i="15"/>
  <c r="AK48" i="15"/>
  <c r="AL48" i="15"/>
  <c r="AK49" i="15"/>
  <c r="AL49" i="15"/>
  <c r="AK50" i="15"/>
  <c r="AL50" i="15"/>
  <c r="AK51" i="15"/>
  <c r="AL51" i="15"/>
  <c r="AK52" i="15"/>
  <c r="AL52" i="15"/>
  <c r="AK53" i="15"/>
  <c r="AL53" i="15"/>
  <c r="AK54" i="15"/>
  <c r="AL54" i="15"/>
  <c r="AK55" i="15"/>
  <c r="AL55" i="15"/>
  <c r="AK56" i="15"/>
  <c r="AL56" i="15"/>
  <c r="AK57" i="15"/>
  <c r="AL57" i="15"/>
  <c r="AK58" i="15"/>
  <c r="AL58" i="15"/>
  <c r="AK59" i="15"/>
  <c r="AL59" i="15"/>
  <c r="AK60" i="15"/>
  <c r="AL60" i="15"/>
  <c r="AK61" i="15"/>
  <c r="AL61" i="15"/>
  <c r="AK62" i="15"/>
  <c r="AL62" i="15"/>
  <c r="AK63" i="15"/>
  <c r="AL63" i="15"/>
  <c r="AK64" i="15"/>
  <c r="AL64" i="15"/>
  <c r="AK65" i="15"/>
  <c r="AL65" i="15"/>
  <c r="AK66" i="15"/>
  <c r="AL66" i="15"/>
  <c r="AK67" i="15"/>
  <c r="AL67" i="15"/>
  <c r="AK68" i="15"/>
  <c r="AL68" i="15"/>
  <c r="AK69" i="15"/>
  <c r="AL69" i="15"/>
  <c r="AK70" i="15"/>
  <c r="AL70" i="15"/>
  <c r="AK71" i="15"/>
  <c r="AL71" i="15"/>
  <c r="AK72" i="15"/>
  <c r="AL72" i="15"/>
  <c r="AK73" i="15"/>
  <c r="AL73" i="15"/>
  <c r="AK74" i="15"/>
  <c r="AL74" i="15"/>
  <c r="AK75" i="15"/>
  <c r="AL75" i="15"/>
  <c r="AK76" i="15"/>
  <c r="AL76" i="15"/>
  <c r="AK77" i="15"/>
  <c r="AL77" i="15"/>
  <c r="AK78" i="15"/>
  <c r="AL78" i="15"/>
  <c r="AK79" i="15"/>
  <c r="AL79" i="15"/>
  <c r="AK80" i="15"/>
  <c r="AL80" i="15"/>
  <c r="AK81" i="15"/>
  <c r="AL81" i="15"/>
  <c r="AK82" i="15"/>
  <c r="AL82" i="15"/>
  <c r="AK83" i="15"/>
  <c r="AL83" i="15"/>
  <c r="AK84" i="15"/>
  <c r="AL84" i="15"/>
  <c r="AK85" i="15"/>
  <c r="AL85" i="15"/>
  <c r="AK86" i="15"/>
  <c r="AL86" i="15"/>
  <c r="AK87" i="15"/>
  <c r="AL87" i="15"/>
  <c r="AK88" i="15"/>
  <c r="AL88" i="15"/>
  <c r="AK89" i="15"/>
  <c r="AL89" i="15"/>
  <c r="AK90" i="15"/>
  <c r="AL90" i="15"/>
  <c r="AK91" i="15"/>
  <c r="AL91" i="15"/>
  <c r="AK92" i="15"/>
  <c r="AL92" i="15"/>
  <c r="AK93" i="15"/>
  <c r="AL93" i="15"/>
  <c r="AK94" i="15"/>
  <c r="AL94" i="15"/>
  <c r="AK95" i="15"/>
  <c r="AL95" i="15"/>
  <c r="AK96" i="15"/>
  <c r="AL96" i="15"/>
  <c r="AK97" i="15"/>
  <c r="AL97" i="15"/>
  <c r="AK98" i="15"/>
  <c r="AL98" i="15"/>
  <c r="AK99" i="15"/>
  <c r="AL99" i="15"/>
  <c r="AK100" i="15"/>
  <c r="AL100" i="15"/>
  <c r="AK101" i="15"/>
  <c r="AL101" i="15"/>
  <c r="AK102" i="15"/>
  <c r="AL102" i="15"/>
  <c r="AK103" i="15"/>
  <c r="AL103" i="15"/>
  <c r="AK104" i="15"/>
  <c r="AL104" i="15"/>
  <c r="AK105" i="15"/>
  <c r="AL105" i="15"/>
  <c r="AK106" i="15"/>
  <c r="AL106" i="15"/>
  <c r="AK107" i="15"/>
  <c r="AL107" i="15"/>
  <c r="AK108" i="15"/>
  <c r="AL108" i="15"/>
  <c r="AK109" i="15"/>
  <c r="AL109" i="15"/>
  <c r="AK110" i="15"/>
  <c r="AL110" i="15"/>
  <c r="AK111" i="15"/>
  <c r="AL111" i="15"/>
  <c r="AK112" i="15"/>
  <c r="AL112" i="15"/>
  <c r="AK113" i="15"/>
  <c r="AL113" i="15"/>
  <c r="AK114" i="15"/>
  <c r="AL114" i="15"/>
  <c r="AK115" i="15"/>
  <c r="AL115" i="15"/>
  <c r="AK116" i="15"/>
  <c r="AL116" i="15"/>
  <c r="AK117" i="15"/>
  <c r="AL117" i="15"/>
  <c r="AK118" i="15"/>
  <c r="AL118" i="15"/>
  <c r="AK119" i="15"/>
  <c r="AL119" i="15"/>
  <c r="AK120" i="15"/>
  <c r="AL120" i="15"/>
  <c r="AK121" i="15"/>
  <c r="AL121" i="15"/>
  <c r="AK122" i="15"/>
  <c r="AL122" i="15"/>
  <c r="AK123" i="15"/>
  <c r="AL123" i="15"/>
  <c r="AK124" i="15"/>
  <c r="AL124" i="15"/>
  <c r="AK125" i="15"/>
  <c r="AL125" i="15"/>
  <c r="AK126" i="15"/>
  <c r="AL126" i="15"/>
  <c r="AK127" i="15"/>
  <c r="AL127" i="15"/>
  <c r="AK128" i="15"/>
  <c r="AL128" i="15"/>
  <c r="AK129" i="15"/>
  <c r="AL129" i="15"/>
  <c r="AK130" i="15"/>
  <c r="AL130" i="15"/>
  <c r="AK131" i="15"/>
  <c r="AL131" i="15"/>
  <c r="AK132" i="15"/>
  <c r="AL132" i="15"/>
  <c r="AK133" i="15"/>
  <c r="AL133" i="15"/>
  <c r="AK134" i="15"/>
  <c r="AL134" i="15"/>
  <c r="AK135" i="15"/>
  <c r="AL135" i="15"/>
  <c r="AK136" i="15"/>
  <c r="AL136" i="15"/>
  <c r="AK137" i="15"/>
  <c r="AL137" i="15"/>
  <c r="AK138" i="15"/>
  <c r="AL138" i="15"/>
  <c r="AK139" i="15"/>
  <c r="AL139" i="15"/>
  <c r="AK140" i="15"/>
  <c r="AL140" i="15"/>
  <c r="AK141" i="15"/>
  <c r="AL141" i="15"/>
  <c r="AK142" i="15"/>
  <c r="AL142" i="15"/>
  <c r="AK143" i="15"/>
  <c r="AL143" i="15"/>
  <c r="AK144" i="15"/>
  <c r="AL144" i="15"/>
  <c r="AK145" i="15"/>
  <c r="AL145" i="15"/>
  <c r="AK146" i="15"/>
  <c r="AL146" i="15"/>
  <c r="AK147" i="15"/>
  <c r="AL147" i="15"/>
  <c r="AK148" i="15"/>
  <c r="AL148" i="15"/>
  <c r="AK149" i="15"/>
  <c r="AL149" i="15"/>
  <c r="AK150" i="15"/>
  <c r="AL150" i="15"/>
  <c r="AK151" i="15"/>
  <c r="AL151" i="15"/>
  <c r="AK152" i="15"/>
  <c r="AL152" i="15"/>
  <c r="AK153" i="15"/>
  <c r="AL153" i="15"/>
  <c r="AK154" i="15"/>
  <c r="AL154" i="15"/>
  <c r="AK155" i="15"/>
  <c r="AL155" i="15"/>
  <c r="AK156" i="15"/>
  <c r="AL156" i="15"/>
  <c r="AK157" i="15"/>
  <c r="AL157" i="15"/>
  <c r="AK158" i="15"/>
  <c r="AL158" i="15"/>
  <c r="AK159" i="15"/>
  <c r="AL159" i="15"/>
  <c r="AK160" i="15"/>
  <c r="AL160" i="15"/>
  <c r="AK161" i="15"/>
  <c r="AL161" i="15"/>
  <c r="AK162" i="15"/>
  <c r="AL162" i="15"/>
  <c r="AK163" i="15"/>
  <c r="AL163" i="15"/>
  <c r="AK164" i="15"/>
  <c r="AL164" i="15"/>
  <c r="AK165" i="15"/>
  <c r="AL165" i="15"/>
  <c r="AK166" i="15"/>
  <c r="AL166" i="15"/>
  <c r="AK167" i="15"/>
  <c r="AL167" i="15"/>
  <c r="AK168" i="15"/>
  <c r="AL168" i="15"/>
  <c r="AK169" i="15"/>
  <c r="AL169" i="15"/>
  <c r="AK170" i="15"/>
  <c r="AL170" i="15"/>
  <c r="AK171" i="15"/>
  <c r="AL171" i="15"/>
  <c r="AK172" i="15"/>
  <c r="AL172" i="15"/>
  <c r="AK173" i="15"/>
  <c r="AL173" i="15"/>
  <c r="AK174" i="15"/>
  <c r="AL174" i="15"/>
  <c r="AK175" i="15"/>
  <c r="AL175" i="15"/>
  <c r="AK176" i="15"/>
  <c r="AL176" i="15"/>
  <c r="AK177" i="15"/>
  <c r="AL177" i="15"/>
  <c r="AK178" i="15"/>
  <c r="AL178" i="15"/>
  <c r="AK179" i="15"/>
  <c r="AL179" i="15"/>
  <c r="AK180" i="15"/>
  <c r="AL180" i="15"/>
  <c r="AK181" i="15"/>
  <c r="AL181" i="15"/>
  <c r="AK182" i="15"/>
  <c r="AL182" i="15"/>
  <c r="AK183" i="15"/>
  <c r="AL183" i="15"/>
  <c r="AK184" i="15"/>
  <c r="AL184" i="15"/>
  <c r="AK185" i="15"/>
  <c r="AL185" i="15"/>
  <c r="AK186" i="15"/>
  <c r="AL186" i="15"/>
  <c r="AK187" i="15"/>
  <c r="AL187" i="15"/>
  <c r="AK188" i="15"/>
  <c r="AL188" i="15"/>
  <c r="AK189" i="15"/>
  <c r="AL189" i="15"/>
  <c r="AK190" i="15"/>
  <c r="AL190" i="15"/>
  <c r="AK191" i="15"/>
  <c r="AL191" i="15"/>
  <c r="AK192" i="15"/>
  <c r="AL192" i="15"/>
  <c r="AK193" i="15"/>
  <c r="AL193" i="15"/>
  <c r="AK194" i="15"/>
  <c r="AL194" i="15"/>
  <c r="AK195" i="15"/>
  <c r="AL195" i="15"/>
  <c r="AK196" i="15"/>
  <c r="AL196" i="15"/>
  <c r="AK197" i="15"/>
  <c r="AL197" i="15"/>
  <c r="AK198" i="15"/>
  <c r="AL198" i="15"/>
  <c r="AK199" i="15"/>
  <c r="AL199" i="15"/>
  <c r="AK200" i="15"/>
  <c r="AL200" i="15"/>
  <c r="AK201" i="15"/>
  <c r="AL201" i="15"/>
  <c r="AK202" i="15"/>
  <c r="AL202" i="15"/>
  <c r="AK203" i="15"/>
  <c r="AL203" i="15"/>
  <c r="AK204" i="15"/>
  <c r="AL204" i="15"/>
  <c r="AK205" i="15"/>
  <c r="AL205" i="15"/>
  <c r="AK206" i="15"/>
  <c r="AL206" i="15"/>
  <c r="AK207" i="15"/>
  <c r="AL207" i="15"/>
  <c r="AK208" i="15"/>
  <c r="AL208" i="15"/>
  <c r="AK209" i="15"/>
  <c r="AL209" i="15"/>
  <c r="AK210" i="15"/>
  <c r="AL210" i="15"/>
  <c r="AK211" i="15"/>
  <c r="AL211" i="15"/>
  <c r="AK212" i="15"/>
  <c r="AL212" i="15"/>
  <c r="AK213" i="15"/>
  <c r="AL213" i="15"/>
  <c r="AK214" i="15"/>
  <c r="AL214" i="15"/>
  <c r="AK215" i="15"/>
  <c r="AL215" i="15"/>
  <c r="AK216" i="15"/>
  <c r="AL216" i="15"/>
  <c r="AK217" i="15"/>
  <c r="AL217" i="15"/>
  <c r="AK218" i="15"/>
  <c r="AL218" i="15"/>
  <c r="AK219" i="15"/>
  <c r="AL219" i="15"/>
  <c r="AK220" i="15"/>
  <c r="AL220" i="15"/>
  <c r="AK221" i="15"/>
  <c r="AL221" i="15"/>
  <c r="AK222" i="15"/>
  <c r="AL222" i="15"/>
  <c r="AK223" i="15"/>
  <c r="AL223" i="15"/>
  <c r="AK224" i="15"/>
  <c r="AL224" i="15"/>
  <c r="AK225" i="15"/>
  <c r="AL225" i="15"/>
  <c r="AK226" i="15"/>
  <c r="AL226" i="15"/>
  <c r="AK227" i="15"/>
  <c r="AL227" i="15"/>
  <c r="AK228" i="15"/>
  <c r="AL228" i="15"/>
  <c r="AK229" i="15"/>
  <c r="AL229" i="15"/>
  <c r="AK230" i="15"/>
  <c r="AL230" i="15"/>
  <c r="AK231" i="15"/>
  <c r="AL231" i="15"/>
  <c r="AK232" i="15"/>
  <c r="AL232" i="15"/>
  <c r="AK233" i="15"/>
  <c r="AL233" i="15"/>
  <c r="AK234" i="15"/>
  <c r="AL234" i="15"/>
  <c r="AK235" i="15"/>
  <c r="AL235" i="15"/>
  <c r="AK236" i="15"/>
  <c r="AL236" i="15"/>
  <c r="AK237" i="15"/>
  <c r="AL237" i="15"/>
  <c r="AK238" i="15"/>
  <c r="AL238" i="15"/>
  <c r="AK239" i="15"/>
  <c r="AL239" i="15"/>
  <c r="AK240" i="15"/>
  <c r="AL240" i="15"/>
  <c r="AK241" i="15"/>
  <c r="AL241" i="15"/>
  <c r="AK242" i="15"/>
  <c r="AL242" i="15"/>
  <c r="AK243" i="15"/>
  <c r="AL243" i="15"/>
  <c r="AK244" i="15"/>
  <c r="AL244" i="15"/>
  <c r="AK245" i="15"/>
  <c r="AL245" i="15"/>
  <c r="AK246" i="15"/>
  <c r="AL246" i="15"/>
  <c r="AK247" i="15"/>
  <c r="AL247" i="15"/>
  <c r="AK248" i="15"/>
  <c r="AL248" i="15"/>
  <c r="AK249" i="15"/>
  <c r="AL249" i="15"/>
  <c r="AK250" i="15"/>
  <c r="AL250" i="15"/>
  <c r="AK251" i="15"/>
  <c r="AL251" i="15"/>
  <c r="AK252" i="15"/>
  <c r="AL252" i="15"/>
  <c r="AK253" i="15"/>
  <c r="AL253" i="15"/>
  <c r="AK254" i="15"/>
  <c r="AL254" i="15"/>
  <c r="AK255" i="15"/>
  <c r="AL255" i="15"/>
  <c r="AK256" i="15"/>
  <c r="AL256" i="15"/>
  <c r="AK257" i="15"/>
  <c r="AL257" i="15"/>
  <c r="AK258" i="15"/>
  <c r="AL258" i="15"/>
  <c r="AK259" i="15"/>
  <c r="AL259" i="15"/>
  <c r="AK260" i="15"/>
  <c r="AL260" i="15"/>
  <c r="AK261" i="15"/>
  <c r="AL261" i="15"/>
  <c r="AK262" i="15"/>
  <c r="AL262" i="15"/>
  <c r="AK263" i="15"/>
  <c r="AL263" i="15"/>
  <c r="AK264" i="15"/>
  <c r="AL264" i="15"/>
  <c r="AK265" i="15"/>
  <c r="AL265" i="15"/>
  <c r="AK266" i="15"/>
  <c r="AL266" i="15"/>
  <c r="AK267" i="15"/>
  <c r="AL267" i="15"/>
  <c r="AK268" i="15"/>
  <c r="AL268" i="15"/>
  <c r="AK269" i="15"/>
  <c r="AL269" i="15"/>
  <c r="AK270" i="15"/>
  <c r="AL270" i="15"/>
  <c r="AK271" i="15"/>
  <c r="AL271" i="15"/>
  <c r="AK272" i="15"/>
  <c r="AL272" i="15"/>
  <c r="AK273" i="15"/>
  <c r="AL273" i="15"/>
  <c r="AK274" i="15"/>
  <c r="AL274" i="15"/>
  <c r="AK275" i="15"/>
  <c r="AL275" i="15"/>
  <c r="AK276" i="15"/>
  <c r="AL276" i="15"/>
  <c r="AK277" i="15"/>
  <c r="AL277" i="15"/>
  <c r="AK278" i="15"/>
  <c r="AL278" i="15"/>
  <c r="AK279" i="15"/>
  <c r="AL279" i="15"/>
  <c r="AK280" i="15"/>
  <c r="AL280" i="15"/>
  <c r="AK281" i="15"/>
  <c r="AL281" i="15"/>
  <c r="AK282" i="15"/>
  <c r="AL282" i="15"/>
  <c r="AK283" i="15"/>
  <c r="AL283" i="15"/>
  <c r="AK284" i="15"/>
  <c r="AL284" i="15"/>
  <c r="AK285" i="15"/>
  <c r="AL285" i="15"/>
  <c r="AK286" i="15"/>
  <c r="AL286" i="15"/>
  <c r="AK287" i="15"/>
  <c r="AL287" i="15"/>
  <c r="AK288" i="15"/>
  <c r="AL288" i="15"/>
  <c r="AK289" i="15"/>
  <c r="AL289" i="15"/>
  <c r="AK290" i="15"/>
  <c r="AL290" i="15"/>
  <c r="AK291" i="15"/>
  <c r="AL291" i="15"/>
  <c r="AK292" i="15"/>
  <c r="AL292" i="15"/>
  <c r="AK293" i="15"/>
  <c r="AL293" i="15"/>
  <c r="AL4" i="15"/>
  <c r="AK4" i="15"/>
  <c r="AI297" i="15"/>
  <c r="Z4" i="15" l="1"/>
  <c r="Z5" i="15"/>
  <c r="Z6" i="15"/>
  <c r="Z7" i="15"/>
  <c r="Z8" i="15"/>
  <c r="Z9" i="15"/>
  <c r="Z10" i="15"/>
  <c r="Z11" i="15"/>
  <c r="Z12" i="15"/>
  <c r="Z13" i="15"/>
  <c r="Z14" i="15"/>
  <c r="Z15" i="15"/>
  <c r="Z16" i="15"/>
  <c r="Z17" i="15"/>
  <c r="Z18" i="15"/>
  <c r="Z19" i="15"/>
  <c r="Z20" i="15"/>
  <c r="Z21" i="15"/>
  <c r="Z22" i="15"/>
  <c r="Z23" i="15"/>
  <c r="Z24" i="15"/>
  <c r="Z25" i="15"/>
  <c r="Z26" i="15"/>
  <c r="Z27" i="15"/>
  <c r="Z28" i="15"/>
  <c r="Z29" i="15"/>
  <c r="Z30" i="15"/>
  <c r="Z31" i="15"/>
  <c r="Z32" i="15"/>
  <c r="Z33" i="15"/>
  <c r="Z34" i="15"/>
  <c r="Z35" i="15"/>
  <c r="Z36" i="15"/>
  <c r="Z37" i="15"/>
  <c r="Z38" i="15"/>
  <c r="Z39" i="15"/>
  <c r="Z40" i="15"/>
  <c r="Z41" i="15"/>
  <c r="Z42" i="15"/>
  <c r="Z43" i="15"/>
  <c r="Z44" i="15"/>
  <c r="Z45" i="15"/>
  <c r="Z46" i="15"/>
  <c r="Z47" i="15"/>
  <c r="Z48" i="15"/>
  <c r="Z49" i="15"/>
  <c r="Z50" i="15"/>
  <c r="Z51" i="15"/>
  <c r="Z52" i="15"/>
  <c r="Z53" i="15"/>
  <c r="Z54" i="15"/>
  <c r="Z55" i="15"/>
  <c r="Z56" i="15"/>
  <c r="Z57" i="15"/>
  <c r="Z58" i="15"/>
  <c r="Z59" i="15"/>
  <c r="Z60" i="15"/>
  <c r="Z61" i="15"/>
  <c r="Z62" i="15"/>
  <c r="Z63" i="15"/>
  <c r="Z64" i="15"/>
  <c r="Z65" i="15"/>
  <c r="Z66" i="15"/>
  <c r="Z67" i="15"/>
  <c r="Z68" i="15"/>
  <c r="Z69" i="15"/>
  <c r="Z70" i="15"/>
  <c r="Z71" i="15"/>
  <c r="Z72" i="15"/>
  <c r="Z73" i="15"/>
  <c r="Z74" i="15"/>
  <c r="Z75" i="15"/>
  <c r="Z76" i="15"/>
  <c r="Z77" i="15"/>
  <c r="Z78" i="15"/>
  <c r="Z79" i="15"/>
  <c r="Z80" i="15"/>
  <c r="Z81" i="15"/>
  <c r="Z82" i="15"/>
  <c r="Z83" i="15"/>
  <c r="Z84" i="15"/>
  <c r="Z85" i="15"/>
  <c r="Z86" i="15"/>
  <c r="Z87" i="15"/>
  <c r="Z88" i="15"/>
  <c r="Z89" i="15"/>
  <c r="Z90" i="15"/>
  <c r="Z91" i="15"/>
  <c r="Z92" i="15"/>
  <c r="Z93" i="15"/>
  <c r="Z94" i="15"/>
  <c r="Z95" i="15"/>
  <c r="Z96" i="15"/>
  <c r="Z97" i="15"/>
  <c r="Z98" i="15"/>
  <c r="Z99" i="15"/>
  <c r="Z100" i="15"/>
  <c r="Z101" i="15"/>
  <c r="Z102" i="15"/>
  <c r="Z103" i="15"/>
  <c r="Z104" i="15"/>
  <c r="Z105" i="15"/>
  <c r="Z106" i="15"/>
  <c r="Z107" i="15"/>
  <c r="Z108" i="15"/>
  <c r="Z109" i="15"/>
  <c r="Z110" i="15"/>
  <c r="Z111" i="15"/>
  <c r="Z112" i="15"/>
  <c r="Z113" i="15"/>
  <c r="Z114" i="15"/>
  <c r="Z115" i="15"/>
  <c r="Z116" i="15"/>
  <c r="Z117" i="15"/>
  <c r="Z118" i="15"/>
  <c r="Z119" i="15"/>
  <c r="Z120" i="15"/>
  <c r="Z121" i="15"/>
  <c r="Z122" i="15"/>
  <c r="Z123" i="15"/>
  <c r="Z124" i="15"/>
  <c r="Z125" i="15"/>
  <c r="Z126" i="15"/>
  <c r="Z127" i="15"/>
  <c r="Z128" i="15"/>
  <c r="Z129" i="15"/>
  <c r="Z130" i="15"/>
  <c r="Z131" i="15"/>
  <c r="Z132" i="15"/>
  <c r="Z133" i="15"/>
  <c r="Z134" i="15"/>
  <c r="Z135" i="15"/>
  <c r="Z136" i="15"/>
  <c r="Z137" i="15"/>
  <c r="Z138" i="15"/>
  <c r="Z139" i="15"/>
  <c r="Z140" i="15"/>
  <c r="Z141" i="15"/>
  <c r="Z142" i="15"/>
  <c r="Z143" i="15"/>
  <c r="Z144" i="15"/>
  <c r="Z145" i="15"/>
  <c r="Z146" i="15"/>
  <c r="Z147" i="15"/>
  <c r="Z148" i="15"/>
  <c r="Z149" i="15"/>
  <c r="Z150" i="15"/>
  <c r="Z151" i="15"/>
  <c r="Z152" i="15"/>
  <c r="Z153" i="15"/>
  <c r="Z154" i="15"/>
  <c r="Z155" i="15"/>
  <c r="Z156" i="15"/>
  <c r="Z157" i="15"/>
  <c r="Z158" i="15"/>
  <c r="Z159" i="15"/>
  <c r="Z160" i="15"/>
  <c r="Z161" i="15"/>
  <c r="Z162" i="15"/>
  <c r="Z163" i="15"/>
  <c r="Z164" i="15"/>
  <c r="Z165" i="15"/>
  <c r="Z166" i="15"/>
  <c r="Z167" i="15"/>
  <c r="Z168" i="15"/>
  <c r="Z169" i="15"/>
  <c r="Z170" i="15"/>
  <c r="Z171" i="15"/>
  <c r="Z172" i="15"/>
  <c r="Z173" i="15"/>
  <c r="Z174" i="15"/>
  <c r="Z175" i="15"/>
  <c r="Z176" i="15"/>
  <c r="Z177" i="15"/>
  <c r="Z178" i="15"/>
  <c r="Z179" i="15"/>
  <c r="Z180" i="15"/>
  <c r="Z181" i="15"/>
  <c r="Z182" i="15"/>
  <c r="Z183" i="15"/>
  <c r="Z184" i="15"/>
  <c r="Z185" i="15"/>
  <c r="Z186" i="15"/>
  <c r="Z187" i="15"/>
  <c r="Z188" i="15"/>
  <c r="Z189" i="15"/>
  <c r="Z190" i="15"/>
  <c r="Z191" i="15"/>
  <c r="Z192" i="15"/>
  <c r="Z193" i="15"/>
  <c r="Z194" i="15"/>
  <c r="Z195" i="15"/>
  <c r="Z196" i="15"/>
  <c r="Z197" i="15"/>
  <c r="Z198" i="15"/>
  <c r="Z199" i="15"/>
  <c r="Z200" i="15"/>
  <c r="Z201" i="15"/>
  <c r="Z202" i="15"/>
  <c r="Z203" i="15"/>
  <c r="Z204" i="15"/>
  <c r="Z205" i="15"/>
  <c r="Z206" i="15"/>
  <c r="Z207" i="15"/>
  <c r="Z208" i="15"/>
  <c r="Z209" i="15"/>
  <c r="Z210" i="15"/>
  <c r="Z211" i="15"/>
  <c r="Z212" i="15"/>
  <c r="Z213" i="15"/>
  <c r="Z214" i="15"/>
  <c r="Z215" i="15"/>
  <c r="Z216" i="15"/>
  <c r="Z217" i="15"/>
  <c r="Z218" i="15"/>
  <c r="Z219" i="15"/>
  <c r="Z220" i="15"/>
  <c r="Z221" i="15"/>
  <c r="Z222" i="15"/>
  <c r="Z223" i="15"/>
  <c r="Z224" i="15"/>
  <c r="Z225" i="15"/>
  <c r="Z226" i="15"/>
  <c r="Z227" i="15"/>
  <c r="Z228" i="15"/>
  <c r="Z229" i="15"/>
  <c r="Z230" i="15"/>
  <c r="Z231" i="15"/>
  <c r="Z232" i="15"/>
  <c r="Z233" i="15"/>
  <c r="Z234" i="15"/>
  <c r="Z235" i="15"/>
  <c r="Z236" i="15"/>
  <c r="Z237" i="15"/>
  <c r="Z238" i="15"/>
  <c r="Z239" i="15"/>
  <c r="Z240" i="15"/>
  <c r="Z241" i="15"/>
  <c r="Z242" i="15"/>
  <c r="Z243" i="15"/>
  <c r="Z244" i="15"/>
  <c r="Z245" i="15"/>
  <c r="Z246" i="15"/>
  <c r="Z247" i="15"/>
  <c r="Z248" i="15"/>
  <c r="Z249" i="15"/>
  <c r="Z250" i="15"/>
  <c r="Z251" i="15"/>
  <c r="Z252" i="15"/>
  <c r="Z253" i="15"/>
  <c r="Z254" i="15"/>
  <c r="Z255" i="15"/>
  <c r="Z256" i="15"/>
  <c r="Z257" i="15"/>
  <c r="Z258" i="15"/>
  <c r="Z259" i="15"/>
  <c r="Z260" i="15"/>
  <c r="Z261" i="15"/>
  <c r="Z262" i="15"/>
  <c r="Z263" i="15"/>
  <c r="Z264" i="15"/>
  <c r="Z265" i="15"/>
  <c r="Z266" i="15"/>
  <c r="Z267" i="15"/>
  <c r="Z268" i="15"/>
  <c r="Z269" i="15"/>
  <c r="Z270" i="15"/>
  <c r="Z271" i="15"/>
  <c r="Z272" i="15"/>
  <c r="Z273" i="15"/>
  <c r="Z274" i="15"/>
  <c r="Z275" i="15"/>
  <c r="Z276" i="15"/>
  <c r="Z277" i="15"/>
  <c r="Z278" i="15"/>
  <c r="Z279" i="15"/>
  <c r="Z280" i="15"/>
  <c r="Z281" i="15"/>
  <c r="Z282" i="15"/>
  <c r="Z283" i="15"/>
  <c r="Z284" i="15"/>
  <c r="Z285" i="15"/>
  <c r="Z286" i="15"/>
  <c r="Z287" i="15"/>
  <c r="Z288" i="15"/>
  <c r="Z289" i="15"/>
  <c r="Z290" i="15"/>
  <c r="Z291" i="15"/>
  <c r="Z292" i="15"/>
  <c r="Z293" i="15"/>
  <c r="Z294" i="15"/>
  <c r="Z295" i="15"/>
  <c r="Z3" i="15"/>
  <c r="T297" i="15"/>
  <c r="U5" i="15"/>
  <c r="U6" i="15"/>
  <c r="U7" i="15"/>
  <c r="U8" i="15"/>
  <c r="U9" i="15"/>
  <c r="U10" i="15"/>
  <c r="U11" i="15"/>
  <c r="U12" i="15"/>
  <c r="U13" i="15"/>
  <c r="U14" i="15"/>
  <c r="U15" i="15"/>
  <c r="U16" i="15"/>
  <c r="U17" i="15"/>
  <c r="U18" i="15"/>
  <c r="U19" i="15"/>
  <c r="U20" i="15"/>
  <c r="U21" i="15"/>
  <c r="U22" i="15"/>
  <c r="U23" i="15"/>
  <c r="U24" i="15"/>
  <c r="U25" i="15"/>
  <c r="U26" i="15"/>
  <c r="U27" i="15"/>
  <c r="U28" i="15"/>
  <c r="U29" i="15"/>
  <c r="U30" i="15"/>
  <c r="U31" i="15"/>
  <c r="U32" i="15"/>
  <c r="U33" i="15"/>
  <c r="U34" i="15"/>
  <c r="U35" i="15"/>
  <c r="U36" i="15"/>
  <c r="U37" i="15"/>
  <c r="U38" i="15"/>
  <c r="U39" i="15"/>
  <c r="U40" i="15"/>
  <c r="U41" i="15"/>
  <c r="U42" i="15"/>
  <c r="U43" i="15"/>
  <c r="U44" i="15"/>
  <c r="U45" i="15"/>
  <c r="U46" i="15"/>
  <c r="U47" i="15"/>
  <c r="U48" i="15"/>
  <c r="U49" i="15"/>
  <c r="U50" i="15"/>
  <c r="U51" i="15"/>
  <c r="U52" i="15"/>
  <c r="U53" i="15"/>
  <c r="U54" i="15"/>
  <c r="U55" i="15"/>
  <c r="U56" i="15"/>
  <c r="U57" i="15"/>
  <c r="U58" i="15"/>
  <c r="U59" i="15"/>
  <c r="U60" i="15"/>
  <c r="U61" i="15"/>
  <c r="U62" i="15"/>
  <c r="U63" i="15"/>
  <c r="U64" i="15"/>
  <c r="U65" i="15"/>
  <c r="U66" i="15"/>
  <c r="U67" i="15"/>
  <c r="U68" i="15"/>
  <c r="U69" i="15"/>
  <c r="U70" i="15"/>
  <c r="U71" i="15"/>
  <c r="U72" i="15"/>
  <c r="U73" i="15"/>
  <c r="U74" i="15"/>
  <c r="U75" i="15"/>
  <c r="U76" i="15"/>
  <c r="U77" i="15"/>
  <c r="U78" i="15"/>
  <c r="U79" i="15"/>
  <c r="U80" i="15"/>
  <c r="U81" i="15"/>
  <c r="U82" i="15"/>
  <c r="U83" i="15"/>
  <c r="U84" i="15"/>
  <c r="U85" i="15"/>
  <c r="U86" i="15"/>
  <c r="U87" i="15"/>
  <c r="U88" i="15"/>
  <c r="U89" i="15"/>
  <c r="U90" i="15"/>
  <c r="U91" i="15"/>
  <c r="U92" i="15"/>
  <c r="U93" i="15"/>
  <c r="U94" i="15"/>
  <c r="U95" i="15"/>
  <c r="U96" i="15"/>
  <c r="U97" i="15"/>
  <c r="U98" i="15"/>
  <c r="U99" i="15"/>
  <c r="U100" i="15"/>
  <c r="U101" i="15"/>
  <c r="U102" i="15"/>
  <c r="U103" i="15"/>
  <c r="U104" i="15"/>
  <c r="U105" i="15"/>
  <c r="U106" i="15"/>
  <c r="U107" i="15"/>
  <c r="U108" i="15"/>
  <c r="U109" i="15"/>
  <c r="U110" i="15"/>
  <c r="U111" i="15"/>
  <c r="U112" i="15"/>
  <c r="U113" i="15"/>
  <c r="U114" i="15"/>
  <c r="U115" i="15"/>
  <c r="U116" i="15"/>
  <c r="U117" i="15"/>
  <c r="U118" i="15"/>
  <c r="U119" i="15"/>
  <c r="U120" i="15"/>
  <c r="U121" i="15"/>
  <c r="U122" i="15"/>
  <c r="U123" i="15"/>
  <c r="U124" i="15"/>
  <c r="U125" i="15"/>
  <c r="U126" i="15"/>
  <c r="U127" i="15"/>
  <c r="U128" i="15"/>
  <c r="U129" i="15"/>
  <c r="U130" i="15"/>
  <c r="U131" i="15"/>
  <c r="U132" i="15"/>
  <c r="U133" i="15"/>
  <c r="U134" i="15"/>
  <c r="U135" i="15"/>
  <c r="U136" i="15"/>
  <c r="U137" i="15"/>
  <c r="U138" i="15"/>
  <c r="U139" i="15"/>
  <c r="U140" i="15"/>
  <c r="U141" i="15"/>
  <c r="U142" i="15"/>
  <c r="U143" i="15"/>
  <c r="U144" i="15"/>
  <c r="U145" i="15"/>
  <c r="U146" i="15"/>
  <c r="U147" i="15"/>
  <c r="U148" i="15"/>
  <c r="U149" i="15"/>
  <c r="U150" i="15"/>
  <c r="U151" i="15"/>
  <c r="U152" i="15"/>
  <c r="U153" i="15"/>
  <c r="U154" i="15"/>
  <c r="U155" i="15"/>
  <c r="U156" i="15"/>
  <c r="U157" i="15"/>
  <c r="U158" i="15"/>
  <c r="U159" i="15"/>
  <c r="U160" i="15"/>
  <c r="U161" i="15"/>
  <c r="U162" i="15"/>
  <c r="U163" i="15"/>
  <c r="U164" i="15"/>
  <c r="U165" i="15"/>
  <c r="U166" i="15"/>
  <c r="U167" i="15"/>
  <c r="U168" i="15"/>
  <c r="U169" i="15"/>
  <c r="U170" i="15"/>
  <c r="U171" i="15"/>
  <c r="U172" i="15"/>
  <c r="U173" i="15"/>
  <c r="U174" i="15"/>
  <c r="U175" i="15"/>
  <c r="U176" i="15"/>
  <c r="U177" i="15"/>
  <c r="U178" i="15"/>
  <c r="U179" i="15"/>
  <c r="U180" i="15"/>
  <c r="U181" i="15"/>
  <c r="U182" i="15"/>
  <c r="U183" i="15"/>
  <c r="U184" i="15"/>
  <c r="U185" i="15"/>
  <c r="U186" i="15"/>
  <c r="U187" i="15"/>
  <c r="U188" i="15"/>
  <c r="U189" i="15"/>
  <c r="U190" i="15"/>
  <c r="U191" i="15"/>
  <c r="U192" i="15"/>
  <c r="U193" i="15"/>
  <c r="U194" i="15"/>
  <c r="U195" i="15"/>
  <c r="U196" i="15"/>
  <c r="U197" i="15"/>
  <c r="U198" i="15"/>
  <c r="U199" i="15"/>
  <c r="U200" i="15"/>
  <c r="U201" i="15"/>
  <c r="U202" i="15"/>
  <c r="U203" i="15"/>
  <c r="U204" i="15"/>
  <c r="U205" i="15"/>
  <c r="U206" i="15"/>
  <c r="U207" i="15"/>
  <c r="U208" i="15"/>
  <c r="U209" i="15"/>
  <c r="U210" i="15"/>
  <c r="U211" i="15"/>
  <c r="U212" i="15"/>
  <c r="U213" i="15"/>
  <c r="U214" i="15"/>
  <c r="U215" i="15"/>
  <c r="U216" i="15"/>
  <c r="U217" i="15"/>
  <c r="U218" i="15"/>
  <c r="U219" i="15"/>
  <c r="U220" i="15"/>
  <c r="U221" i="15"/>
  <c r="U222" i="15"/>
  <c r="U223" i="15"/>
  <c r="U224" i="15"/>
  <c r="U225" i="15"/>
  <c r="U226" i="15"/>
  <c r="U227" i="15"/>
  <c r="U228" i="15"/>
  <c r="U229" i="15"/>
  <c r="U230" i="15"/>
  <c r="U231" i="15"/>
  <c r="U232" i="15"/>
  <c r="U233" i="15"/>
  <c r="U234" i="15"/>
  <c r="U235" i="15"/>
  <c r="U236" i="15"/>
  <c r="U237" i="15"/>
  <c r="U238" i="15"/>
  <c r="U239" i="15"/>
  <c r="U240" i="15"/>
  <c r="U241" i="15"/>
  <c r="U242" i="15"/>
  <c r="U243" i="15"/>
  <c r="U244" i="15"/>
  <c r="U245" i="15"/>
  <c r="U246" i="15"/>
  <c r="U247" i="15"/>
  <c r="U248" i="15"/>
  <c r="U249" i="15"/>
  <c r="U250" i="15"/>
  <c r="U251" i="15"/>
  <c r="U252" i="15"/>
  <c r="U253" i="15"/>
  <c r="U254" i="15"/>
  <c r="U255" i="15"/>
  <c r="U256" i="15"/>
  <c r="U257" i="15"/>
  <c r="U258" i="15"/>
  <c r="U259" i="15"/>
  <c r="U260" i="15"/>
  <c r="U261" i="15"/>
  <c r="U262" i="15"/>
  <c r="U263" i="15"/>
  <c r="U264" i="15"/>
  <c r="U265" i="15"/>
  <c r="U266" i="15"/>
  <c r="U267" i="15"/>
  <c r="U268" i="15"/>
  <c r="U269" i="15"/>
  <c r="U270" i="15"/>
  <c r="U271" i="15"/>
  <c r="U272" i="15"/>
  <c r="U273" i="15"/>
  <c r="U274" i="15"/>
  <c r="U275" i="15"/>
  <c r="U276" i="15"/>
  <c r="U277" i="15"/>
  <c r="U278" i="15"/>
  <c r="U279" i="15"/>
  <c r="U280" i="15"/>
  <c r="U281" i="15"/>
  <c r="U282" i="15"/>
  <c r="U283" i="15"/>
  <c r="U284" i="15"/>
  <c r="U285" i="15"/>
  <c r="U286" i="15"/>
  <c r="U287" i="15"/>
  <c r="U288" i="15"/>
  <c r="U289" i="15"/>
  <c r="U290" i="15"/>
  <c r="U291" i="15"/>
  <c r="U292" i="15"/>
  <c r="U293" i="15"/>
  <c r="U294" i="15"/>
  <c r="U295" i="15"/>
  <c r="U296" i="15"/>
  <c r="U4" i="15"/>
  <c r="P8" i="15"/>
  <c r="P9" i="15"/>
  <c r="P10" i="15"/>
  <c r="P1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3" i="15"/>
  <c r="P34" i="15"/>
  <c r="P35" i="15"/>
  <c r="P36" i="15"/>
  <c r="P37" i="15"/>
  <c r="P38" i="15"/>
  <c r="P39" i="15"/>
  <c r="P40" i="15"/>
  <c r="P41" i="15"/>
  <c r="P42" i="15"/>
  <c r="P43" i="15"/>
  <c r="P44" i="15"/>
  <c r="P45" i="15"/>
  <c r="P46" i="15"/>
  <c r="P47" i="15"/>
  <c r="P48" i="15"/>
  <c r="P49" i="15"/>
  <c r="P50" i="15"/>
  <c r="P51" i="15"/>
  <c r="P52" i="15"/>
  <c r="P53" i="15"/>
  <c r="P54" i="15"/>
  <c r="P55" i="15"/>
  <c r="P56" i="15"/>
  <c r="P57" i="15"/>
  <c r="P58" i="15"/>
  <c r="P59" i="15"/>
  <c r="P60" i="15"/>
  <c r="P61" i="15"/>
  <c r="P62" i="15"/>
  <c r="P63" i="15"/>
  <c r="P64" i="15"/>
  <c r="P65" i="15"/>
  <c r="P66" i="15"/>
  <c r="P67" i="15"/>
  <c r="P68" i="15"/>
  <c r="P69" i="15"/>
  <c r="P70" i="15"/>
  <c r="P71" i="15"/>
  <c r="P72" i="15"/>
  <c r="P73" i="15"/>
  <c r="P74" i="15"/>
  <c r="P75" i="15"/>
  <c r="P76" i="15"/>
  <c r="P77" i="15"/>
  <c r="P78" i="15"/>
  <c r="P79" i="15"/>
  <c r="P80" i="15"/>
  <c r="P81" i="15"/>
  <c r="P82" i="15"/>
  <c r="P83" i="15"/>
  <c r="P84" i="15"/>
  <c r="P85" i="15"/>
  <c r="P86" i="15"/>
  <c r="P87" i="15"/>
  <c r="P88" i="15"/>
  <c r="P89" i="15"/>
  <c r="P90" i="15"/>
  <c r="P91" i="15"/>
  <c r="P92" i="15"/>
  <c r="P93" i="15"/>
  <c r="P94" i="15"/>
  <c r="P95" i="15"/>
  <c r="P96" i="15"/>
  <c r="P97" i="15"/>
  <c r="P98" i="15"/>
  <c r="P99" i="15"/>
  <c r="P100" i="15"/>
  <c r="P101" i="15"/>
  <c r="P102" i="15"/>
  <c r="P103" i="15"/>
  <c r="P104" i="15"/>
  <c r="P105" i="15"/>
  <c r="P106" i="15"/>
  <c r="P107" i="15"/>
  <c r="P108" i="15"/>
  <c r="P109" i="15"/>
  <c r="P110" i="15"/>
  <c r="P111" i="15"/>
  <c r="P112" i="15"/>
  <c r="P113" i="15"/>
  <c r="P114" i="15"/>
  <c r="P115" i="15"/>
  <c r="P116" i="15"/>
  <c r="P117" i="15"/>
  <c r="P118" i="15"/>
  <c r="P119" i="15"/>
  <c r="P120" i="15"/>
  <c r="P121" i="15"/>
  <c r="P122" i="15"/>
  <c r="P123" i="15"/>
  <c r="P124" i="15"/>
  <c r="P125" i="15"/>
  <c r="P126" i="15"/>
  <c r="P127" i="15"/>
  <c r="P128" i="15"/>
  <c r="P129" i="15"/>
  <c r="P130" i="15"/>
  <c r="P131" i="15"/>
  <c r="P132" i="15"/>
  <c r="P133" i="15"/>
  <c r="P134" i="15"/>
  <c r="P135" i="15"/>
  <c r="P136" i="15"/>
  <c r="P137" i="15"/>
  <c r="P138" i="15"/>
  <c r="P139" i="15"/>
  <c r="P140" i="15"/>
  <c r="P141" i="15"/>
  <c r="P142" i="15"/>
  <c r="P143" i="15"/>
  <c r="P144" i="15"/>
  <c r="P145" i="15"/>
  <c r="P146" i="15"/>
  <c r="P147" i="15"/>
  <c r="P148" i="15"/>
  <c r="P149" i="15"/>
  <c r="P150" i="15"/>
  <c r="P151" i="15"/>
  <c r="P152" i="15"/>
  <c r="P153" i="15"/>
  <c r="P154" i="15"/>
  <c r="P155" i="15"/>
  <c r="P156" i="15"/>
  <c r="P157" i="15"/>
  <c r="P158" i="15"/>
  <c r="P159" i="15"/>
  <c r="P160" i="15"/>
  <c r="P161" i="15"/>
  <c r="P162" i="15"/>
  <c r="P163" i="15"/>
  <c r="P164" i="15"/>
  <c r="P165" i="15"/>
  <c r="P166" i="15"/>
  <c r="P167" i="15"/>
  <c r="P168" i="15"/>
  <c r="P169" i="15"/>
  <c r="P170" i="15"/>
  <c r="P171" i="15"/>
  <c r="P172" i="15"/>
  <c r="P173" i="15"/>
  <c r="P174" i="15"/>
  <c r="P175" i="15"/>
  <c r="P176" i="15"/>
  <c r="P177" i="15"/>
  <c r="P178" i="15"/>
  <c r="P179" i="15"/>
  <c r="P180" i="15"/>
  <c r="P181" i="15"/>
  <c r="P182" i="15"/>
  <c r="P183" i="15"/>
  <c r="P184" i="15"/>
  <c r="P185" i="15"/>
  <c r="P186" i="15"/>
  <c r="P187" i="15"/>
  <c r="P188" i="15"/>
  <c r="P189" i="15"/>
  <c r="P190" i="15"/>
  <c r="P191" i="15"/>
  <c r="P192" i="15"/>
  <c r="P193" i="15"/>
  <c r="P194" i="15"/>
  <c r="P195" i="15"/>
  <c r="P196" i="15"/>
  <c r="P197" i="15"/>
  <c r="P198" i="15"/>
  <c r="P199" i="15"/>
  <c r="P200" i="15"/>
  <c r="P201" i="15"/>
  <c r="P202" i="15"/>
  <c r="P203" i="15"/>
  <c r="P204" i="15"/>
  <c r="P205" i="15"/>
  <c r="P206" i="15"/>
  <c r="P207" i="15"/>
  <c r="P208" i="15"/>
  <c r="P209" i="15"/>
  <c r="P210" i="15"/>
  <c r="P211" i="15"/>
  <c r="P212" i="15"/>
  <c r="P213" i="15"/>
  <c r="P214" i="15"/>
  <c r="P215" i="15"/>
  <c r="P216" i="15"/>
  <c r="P217" i="15"/>
  <c r="P218" i="15"/>
  <c r="P219" i="15"/>
  <c r="P220" i="15"/>
  <c r="P221" i="15"/>
  <c r="P222" i="15"/>
  <c r="P223" i="15"/>
  <c r="P224" i="15"/>
  <c r="P225" i="15"/>
  <c r="P226" i="15"/>
  <c r="P227" i="15"/>
  <c r="P228" i="15"/>
  <c r="P229" i="15"/>
  <c r="P230" i="15"/>
  <c r="P231" i="15"/>
  <c r="P232" i="15"/>
  <c r="P233" i="15"/>
  <c r="P234" i="15"/>
  <c r="P235" i="15"/>
  <c r="P236" i="15"/>
  <c r="P237" i="15"/>
  <c r="P238" i="15"/>
  <c r="P239" i="15"/>
  <c r="P240" i="15"/>
  <c r="P241" i="15"/>
  <c r="P242" i="15"/>
  <c r="P243" i="15"/>
  <c r="P244" i="15"/>
  <c r="P245" i="15"/>
  <c r="P246" i="15"/>
  <c r="P247" i="15"/>
  <c r="P248" i="15"/>
  <c r="P249" i="15"/>
  <c r="P250" i="15"/>
  <c r="P251" i="15"/>
  <c r="P252" i="15"/>
  <c r="P253" i="15"/>
  <c r="P254" i="15"/>
  <c r="P255" i="15"/>
  <c r="P256" i="15"/>
  <c r="P257" i="15"/>
  <c r="P258" i="15"/>
  <c r="P259" i="15"/>
  <c r="P260" i="15"/>
  <c r="P261" i="15"/>
  <c r="P262" i="15"/>
  <c r="P263" i="15"/>
  <c r="P264" i="15"/>
  <c r="P265" i="15"/>
  <c r="P266" i="15"/>
  <c r="P267" i="15"/>
  <c r="P268" i="15"/>
  <c r="P269" i="15"/>
  <c r="P270" i="15"/>
  <c r="P271" i="15"/>
  <c r="P272" i="15"/>
  <c r="P273" i="15"/>
  <c r="P274" i="15"/>
  <c r="P275" i="15"/>
  <c r="P276" i="15"/>
  <c r="P277" i="15"/>
  <c r="P278" i="15"/>
  <c r="P279" i="15"/>
  <c r="P280" i="15"/>
  <c r="P281" i="15"/>
  <c r="P282" i="15"/>
  <c r="P283" i="15"/>
  <c r="P284" i="15"/>
  <c r="P285" i="15"/>
  <c r="P286" i="15"/>
  <c r="P287" i="15"/>
  <c r="P288" i="15"/>
  <c r="P289" i="15"/>
  <c r="P290" i="15"/>
  <c r="P291" i="15"/>
  <c r="P292" i="15"/>
  <c r="P293" i="15"/>
  <c r="P294" i="15"/>
  <c r="P295" i="15"/>
  <c r="P296" i="15"/>
  <c r="P297" i="15"/>
  <c r="P298" i="15"/>
  <c r="P299" i="15"/>
  <c r="P300" i="15"/>
  <c r="P301" i="15"/>
  <c r="P303" i="15"/>
  <c r="P304" i="15"/>
  <c r="P305" i="15"/>
  <c r="P306" i="15"/>
  <c r="P307" i="15"/>
  <c r="P308" i="15"/>
  <c r="P309" i="15"/>
  <c r="P310" i="15"/>
  <c r="P311" i="15"/>
  <c r="P312" i="15"/>
  <c r="P313" i="15"/>
  <c r="P314" i="15"/>
  <c r="P7" i="15"/>
  <c r="L311" i="9"/>
  <c r="N303" i="9"/>
  <c r="O303" i="9"/>
  <c r="P303" i="9"/>
  <c r="Q303" i="9"/>
  <c r="R303" i="9"/>
  <c r="N304" i="9"/>
  <c r="O304" i="9"/>
  <c r="P304" i="9"/>
  <c r="Q304" i="9"/>
  <c r="R304" i="9"/>
  <c r="R8" i="9"/>
  <c r="Q8" i="9"/>
  <c r="P8" i="9"/>
  <c r="O8" i="9"/>
  <c r="N8" i="9"/>
  <c r="L8" i="9"/>
  <c r="M311" i="9" s="1"/>
  <c r="U2" i="15" l="1"/>
  <c r="EL4" i="10"/>
  <c r="EL5" i="10"/>
  <c r="EL6" i="10"/>
  <c r="EL7" i="10"/>
  <c r="EL8" i="10"/>
  <c r="EL9" i="10"/>
  <c r="EL10" i="10"/>
  <c r="EL11" i="10"/>
  <c r="EL12" i="10"/>
  <c r="EL13" i="10"/>
  <c r="EL14" i="10"/>
  <c r="EL15" i="10"/>
  <c r="EL16" i="10"/>
  <c r="EL17" i="10"/>
  <c r="EL18" i="10"/>
  <c r="EL19" i="10"/>
  <c r="EL20" i="10"/>
  <c r="EL21" i="10"/>
  <c r="EL22" i="10"/>
  <c r="EL23" i="10"/>
  <c r="EL24" i="10"/>
  <c r="EL25" i="10"/>
  <c r="EL26" i="10"/>
  <c r="EL27" i="10"/>
  <c r="EL28" i="10"/>
  <c r="EL29" i="10"/>
  <c r="EL30" i="10"/>
  <c r="EL31" i="10"/>
  <c r="EL32" i="10"/>
  <c r="EL33" i="10"/>
  <c r="EL34" i="10"/>
  <c r="EL35" i="10"/>
  <c r="EL36" i="10"/>
  <c r="EL37" i="10"/>
  <c r="EL38" i="10"/>
  <c r="EL39" i="10"/>
  <c r="EL40" i="10"/>
  <c r="EL41" i="10"/>
  <c r="EL42" i="10"/>
  <c r="EL43" i="10"/>
  <c r="EL44" i="10"/>
  <c r="EL45" i="10"/>
  <c r="EL46" i="10"/>
  <c r="EL47" i="10"/>
  <c r="EL48" i="10"/>
  <c r="EL49" i="10"/>
  <c r="EL50" i="10"/>
  <c r="EL51" i="10"/>
  <c r="EL52" i="10"/>
  <c r="EL53" i="10"/>
  <c r="EL54" i="10"/>
  <c r="EL55" i="10"/>
  <c r="EL56" i="10"/>
  <c r="EL57" i="10"/>
  <c r="EL58" i="10"/>
  <c r="EL59" i="10"/>
  <c r="EL60" i="10"/>
  <c r="EL61" i="10"/>
  <c r="EL62" i="10"/>
  <c r="EL63" i="10"/>
  <c r="EL64" i="10"/>
  <c r="EL65" i="10"/>
  <c r="EL66" i="10"/>
  <c r="EL67" i="10"/>
  <c r="EL68" i="10"/>
  <c r="EL69" i="10"/>
  <c r="EL70" i="10"/>
  <c r="EL71" i="10"/>
  <c r="EL72" i="10"/>
  <c r="EL73" i="10"/>
  <c r="EL74" i="10"/>
  <c r="EL75" i="10"/>
  <c r="EL76" i="10"/>
  <c r="EL77" i="10"/>
  <c r="EL78" i="10"/>
  <c r="EL79" i="10"/>
  <c r="EL80" i="10"/>
  <c r="EL81" i="10"/>
  <c r="EL82" i="10"/>
  <c r="EL83" i="10"/>
  <c r="EL84" i="10"/>
  <c r="EL85" i="10"/>
  <c r="EL86" i="10"/>
  <c r="EL87" i="10"/>
  <c r="EL88" i="10"/>
  <c r="EL89" i="10"/>
  <c r="EL90" i="10"/>
  <c r="EL91" i="10"/>
  <c r="EL92" i="10"/>
  <c r="EL93" i="10"/>
  <c r="EL94" i="10"/>
  <c r="EL95" i="10"/>
  <c r="EL96" i="10"/>
  <c r="EL97" i="10"/>
  <c r="EL98" i="10"/>
  <c r="EL99" i="10"/>
  <c r="EL100" i="10"/>
  <c r="EL101" i="10"/>
  <c r="EL102" i="10"/>
  <c r="EL103" i="10"/>
  <c r="EL104" i="10"/>
  <c r="EL105" i="10"/>
  <c r="EL106" i="10"/>
  <c r="EL107" i="10"/>
  <c r="EL108" i="10"/>
  <c r="EL109" i="10"/>
  <c r="EL110" i="10"/>
  <c r="EL111" i="10"/>
  <c r="EL112" i="10"/>
  <c r="EL113" i="10"/>
  <c r="EL114" i="10"/>
  <c r="EL115" i="10"/>
  <c r="EL116" i="10"/>
  <c r="EL117" i="10"/>
  <c r="EL118" i="10"/>
  <c r="EL119" i="10"/>
  <c r="EL120" i="10"/>
  <c r="EL121" i="10"/>
  <c r="EL122" i="10"/>
  <c r="EL123" i="10"/>
  <c r="EL124" i="10"/>
  <c r="EL125" i="10"/>
  <c r="EL126" i="10"/>
  <c r="EL127" i="10"/>
  <c r="EL128" i="10"/>
  <c r="EL129" i="10"/>
  <c r="EL130" i="10"/>
  <c r="EL131" i="10"/>
  <c r="EL132" i="10"/>
  <c r="EL133" i="10"/>
  <c r="EL134" i="10"/>
  <c r="EL135" i="10"/>
  <c r="EL136" i="10"/>
  <c r="EL137" i="10"/>
  <c r="EL138" i="10"/>
  <c r="EL139" i="10"/>
  <c r="EL140" i="10"/>
  <c r="EL141" i="10"/>
  <c r="EL142" i="10"/>
  <c r="EL143" i="10"/>
  <c r="EL144" i="10"/>
  <c r="EL145" i="10"/>
  <c r="EL146" i="10"/>
  <c r="EL147" i="10"/>
  <c r="EL148" i="10"/>
  <c r="EL149" i="10"/>
  <c r="EL150" i="10"/>
  <c r="EL151" i="10"/>
  <c r="EL152" i="10"/>
  <c r="EL153" i="10"/>
  <c r="EL154" i="10"/>
  <c r="EL155" i="10"/>
  <c r="EL156" i="10"/>
  <c r="EL157" i="10"/>
  <c r="EL158" i="10"/>
  <c r="EL159" i="10"/>
  <c r="EL160" i="10"/>
  <c r="EL161" i="10"/>
  <c r="EL162" i="10"/>
  <c r="EL163" i="10"/>
  <c r="EL164" i="10"/>
  <c r="EL165" i="10"/>
  <c r="EL166" i="10"/>
  <c r="EL167" i="10"/>
  <c r="EL168" i="10"/>
  <c r="EL169" i="10"/>
  <c r="EL170" i="10"/>
  <c r="EL171" i="10"/>
  <c r="EL172" i="10"/>
  <c r="EL173" i="10"/>
  <c r="EL174" i="10"/>
  <c r="EL175" i="10"/>
  <c r="EL176" i="10"/>
  <c r="EL177" i="10"/>
  <c r="EL178" i="10"/>
  <c r="EL179" i="10"/>
  <c r="EL180" i="10"/>
  <c r="EL181" i="10"/>
  <c r="EL182" i="10"/>
  <c r="EL183" i="10"/>
  <c r="EL184" i="10"/>
  <c r="EL185" i="10"/>
  <c r="EL186" i="10"/>
  <c r="EL187" i="10"/>
  <c r="EL188" i="10"/>
  <c r="EL189" i="10"/>
  <c r="EL190" i="10"/>
  <c r="EL191" i="10"/>
  <c r="EL192" i="10"/>
  <c r="EL193" i="10"/>
  <c r="EL194" i="10"/>
  <c r="EL195" i="10"/>
  <c r="EL196" i="10"/>
  <c r="EL197" i="10"/>
  <c r="EL198" i="10"/>
  <c r="EL199" i="10"/>
  <c r="EL200" i="10"/>
  <c r="EL201" i="10"/>
  <c r="EL202" i="10"/>
  <c r="EL203" i="10"/>
  <c r="EL204" i="10"/>
  <c r="EL205" i="10"/>
  <c r="EL206" i="10"/>
  <c r="EL207" i="10"/>
  <c r="EL208" i="10"/>
  <c r="EL209" i="10"/>
  <c r="EL210" i="10"/>
  <c r="EL211" i="10"/>
  <c r="EL212" i="10"/>
  <c r="EL213" i="10"/>
  <c r="EL214" i="10"/>
  <c r="EL215" i="10"/>
  <c r="EL216" i="10"/>
  <c r="EL217" i="10"/>
  <c r="EL218" i="10"/>
  <c r="EL219" i="10"/>
  <c r="EL220" i="10"/>
  <c r="EL221" i="10"/>
  <c r="EL222" i="10"/>
  <c r="EL223" i="10"/>
  <c r="EL224" i="10"/>
  <c r="EL225" i="10"/>
  <c r="EL226" i="10"/>
  <c r="EL227" i="10"/>
  <c r="EL228" i="10"/>
  <c r="EL229" i="10"/>
  <c r="EL230" i="10"/>
  <c r="EL231" i="10"/>
  <c r="EL232" i="10"/>
  <c r="EL233" i="10"/>
  <c r="EL234" i="10"/>
  <c r="EL235" i="10"/>
  <c r="EL236" i="10"/>
  <c r="EL237" i="10"/>
  <c r="EL238" i="10"/>
  <c r="EL239" i="10"/>
  <c r="EL240" i="10"/>
  <c r="EL241" i="10"/>
  <c r="EL242" i="10"/>
  <c r="EL243" i="10"/>
  <c r="EL244" i="10"/>
  <c r="EL245" i="10"/>
  <c r="EL246" i="10"/>
  <c r="EL247" i="10"/>
  <c r="EL248" i="10"/>
  <c r="EL249" i="10"/>
  <c r="EL250" i="10"/>
  <c r="EL251" i="10"/>
  <c r="EL252" i="10"/>
  <c r="EL253" i="10"/>
  <c r="EL254" i="10"/>
  <c r="EL255" i="10"/>
  <c r="EL256" i="10"/>
  <c r="EL257" i="10"/>
  <c r="EL258" i="10"/>
  <c r="EL259" i="10"/>
  <c r="EL260" i="10"/>
  <c r="EL261" i="10"/>
  <c r="EL262" i="10"/>
  <c r="EL263" i="10"/>
  <c r="EL264" i="10"/>
  <c r="EL265" i="10"/>
  <c r="EL266" i="10"/>
  <c r="EL267" i="10"/>
  <c r="EL268" i="10"/>
  <c r="EL269" i="10"/>
  <c r="EL270" i="10"/>
  <c r="EL271" i="10"/>
  <c r="EL272" i="10"/>
  <c r="EL273" i="10"/>
  <c r="EL274" i="10"/>
  <c r="EL275" i="10"/>
  <c r="EL276" i="10"/>
  <c r="EL277" i="10"/>
  <c r="EL278" i="10"/>
  <c r="EL279" i="10"/>
  <c r="EL280" i="10"/>
  <c r="EL281" i="10"/>
  <c r="EL282" i="10"/>
  <c r="EL283" i="10"/>
  <c r="EL284" i="10"/>
  <c r="EL285" i="10"/>
  <c r="EL286" i="10"/>
  <c r="EL287" i="10"/>
  <c r="EL288" i="10"/>
  <c r="EL289" i="10"/>
  <c r="EL290" i="10"/>
  <c r="EL291" i="10"/>
  <c r="EL292" i="10"/>
  <c r="EL293" i="10"/>
  <c r="EL294" i="10"/>
  <c r="EL295" i="10"/>
  <c r="EL3" i="10"/>
  <c r="EF4" i="10"/>
  <c r="EF5" i="10"/>
  <c r="EF6" i="10"/>
  <c r="EF7" i="10"/>
  <c r="EF8" i="10"/>
  <c r="EF9" i="10"/>
  <c r="EF10" i="10"/>
  <c r="EF11" i="10"/>
  <c r="EF12" i="10"/>
  <c r="EF13" i="10"/>
  <c r="EF14" i="10"/>
  <c r="EF15" i="10"/>
  <c r="EF16" i="10"/>
  <c r="EF17" i="10"/>
  <c r="EF18" i="10"/>
  <c r="EF19" i="10"/>
  <c r="EF20" i="10"/>
  <c r="EF21" i="10"/>
  <c r="EF22" i="10"/>
  <c r="EF23" i="10"/>
  <c r="EF24" i="10"/>
  <c r="EF25" i="10"/>
  <c r="EF26" i="10"/>
  <c r="EF27" i="10"/>
  <c r="EF28" i="10"/>
  <c r="EF29" i="10"/>
  <c r="EF30" i="10"/>
  <c r="EF31" i="10"/>
  <c r="EF32" i="10"/>
  <c r="EF33" i="10"/>
  <c r="EF34" i="10"/>
  <c r="EF35" i="10"/>
  <c r="EF36" i="10"/>
  <c r="EF37" i="10"/>
  <c r="EF38" i="10"/>
  <c r="EF39" i="10"/>
  <c r="EF40" i="10"/>
  <c r="EF41" i="10"/>
  <c r="EF42" i="10"/>
  <c r="EF43" i="10"/>
  <c r="EF44" i="10"/>
  <c r="EF45" i="10"/>
  <c r="EF46" i="10"/>
  <c r="EF47" i="10"/>
  <c r="EF48" i="10"/>
  <c r="EF49" i="10"/>
  <c r="EF50" i="10"/>
  <c r="EF51" i="10"/>
  <c r="EF52" i="10"/>
  <c r="EF53" i="10"/>
  <c r="EF54" i="10"/>
  <c r="EF55" i="10"/>
  <c r="EF56" i="10"/>
  <c r="EF57" i="10"/>
  <c r="EF58" i="10"/>
  <c r="EF59" i="10"/>
  <c r="EF60" i="10"/>
  <c r="EF61" i="10"/>
  <c r="EF62" i="10"/>
  <c r="EF63" i="10"/>
  <c r="EF64" i="10"/>
  <c r="EF65" i="10"/>
  <c r="EF66" i="10"/>
  <c r="EF67" i="10"/>
  <c r="EF68" i="10"/>
  <c r="EF69" i="10"/>
  <c r="EF70" i="10"/>
  <c r="EF71" i="10"/>
  <c r="EF72" i="10"/>
  <c r="EF73" i="10"/>
  <c r="EF74" i="10"/>
  <c r="EF75" i="10"/>
  <c r="EF76" i="10"/>
  <c r="EF77" i="10"/>
  <c r="EF78" i="10"/>
  <c r="EF79" i="10"/>
  <c r="EF80" i="10"/>
  <c r="EF81" i="10"/>
  <c r="EF82" i="10"/>
  <c r="EF83" i="10"/>
  <c r="EF84" i="10"/>
  <c r="EF85" i="10"/>
  <c r="EF86" i="10"/>
  <c r="EF87" i="10"/>
  <c r="EF88" i="10"/>
  <c r="EF89" i="10"/>
  <c r="EF90" i="10"/>
  <c r="EF91" i="10"/>
  <c r="EF92" i="10"/>
  <c r="EF93" i="10"/>
  <c r="EF94" i="10"/>
  <c r="EF95" i="10"/>
  <c r="EF96" i="10"/>
  <c r="EF97" i="10"/>
  <c r="EF98" i="10"/>
  <c r="EF99" i="10"/>
  <c r="EF100" i="10"/>
  <c r="EF101" i="10"/>
  <c r="EF102" i="10"/>
  <c r="EF103" i="10"/>
  <c r="EF104" i="10"/>
  <c r="EF105" i="10"/>
  <c r="EF106" i="10"/>
  <c r="EF107" i="10"/>
  <c r="EF108" i="10"/>
  <c r="EF109" i="10"/>
  <c r="EF110" i="10"/>
  <c r="EF111" i="10"/>
  <c r="EF112" i="10"/>
  <c r="EF113" i="10"/>
  <c r="EF114" i="10"/>
  <c r="EF115" i="10"/>
  <c r="EF116" i="10"/>
  <c r="EF117" i="10"/>
  <c r="EF118" i="10"/>
  <c r="EF119" i="10"/>
  <c r="EF120" i="10"/>
  <c r="EF121" i="10"/>
  <c r="EF122" i="10"/>
  <c r="EF123" i="10"/>
  <c r="EF124" i="10"/>
  <c r="EF125" i="10"/>
  <c r="EF126" i="10"/>
  <c r="EF127" i="10"/>
  <c r="EF128" i="10"/>
  <c r="EF129" i="10"/>
  <c r="EF130" i="10"/>
  <c r="EF131" i="10"/>
  <c r="EF132" i="10"/>
  <c r="EF133" i="10"/>
  <c r="EF134" i="10"/>
  <c r="EF135" i="10"/>
  <c r="EF136" i="10"/>
  <c r="EF137" i="10"/>
  <c r="EF138" i="10"/>
  <c r="EF139" i="10"/>
  <c r="EF140" i="10"/>
  <c r="EF141" i="10"/>
  <c r="EF142" i="10"/>
  <c r="EF143" i="10"/>
  <c r="EF144" i="10"/>
  <c r="EF145" i="10"/>
  <c r="EF146" i="10"/>
  <c r="EF147" i="10"/>
  <c r="EF148" i="10"/>
  <c r="EF149" i="10"/>
  <c r="EF150" i="10"/>
  <c r="EF151" i="10"/>
  <c r="EF152" i="10"/>
  <c r="EF153" i="10"/>
  <c r="EF154" i="10"/>
  <c r="EF155" i="10"/>
  <c r="EF156" i="10"/>
  <c r="EF157" i="10"/>
  <c r="EF158" i="10"/>
  <c r="EF159" i="10"/>
  <c r="EF160" i="10"/>
  <c r="EF161" i="10"/>
  <c r="EF162" i="10"/>
  <c r="EF163" i="10"/>
  <c r="EF164" i="10"/>
  <c r="EF165" i="10"/>
  <c r="EF166" i="10"/>
  <c r="EF167" i="10"/>
  <c r="EF168" i="10"/>
  <c r="EF169" i="10"/>
  <c r="EF170" i="10"/>
  <c r="EF171" i="10"/>
  <c r="EF172" i="10"/>
  <c r="EF173" i="10"/>
  <c r="EF174" i="10"/>
  <c r="EF175" i="10"/>
  <c r="EF176" i="10"/>
  <c r="EF177" i="10"/>
  <c r="EF178" i="10"/>
  <c r="EF179" i="10"/>
  <c r="EF180" i="10"/>
  <c r="EF181" i="10"/>
  <c r="EF182" i="10"/>
  <c r="EF183" i="10"/>
  <c r="EF184" i="10"/>
  <c r="EF185" i="10"/>
  <c r="EF186" i="10"/>
  <c r="EF187" i="10"/>
  <c r="EF188" i="10"/>
  <c r="EF189" i="10"/>
  <c r="EF190" i="10"/>
  <c r="EF191" i="10"/>
  <c r="EF192" i="10"/>
  <c r="EF193" i="10"/>
  <c r="EF194" i="10"/>
  <c r="EF195" i="10"/>
  <c r="EF196" i="10"/>
  <c r="EF197" i="10"/>
  <c r="EF198" i="10"/>
  <c r="EF199" i="10"/>
  <c r="EF200" i="10"/>
  <c r="EF201" i="10"/>
  <c r="EF202" i="10"/>
  <c r="EF203" i="10"/>
  <c r="EF204" i="10"/>
  <c r="EF205" i="10"/>
  <c r="EF206" i="10"/>
  <c r="EF207" i="10"/>
  <c r="EF208" i="10"/>
  <c r="EF209" i="10"/>
  <c r="EF210" i="10"/>
  <c r="EF211" i="10"/>
  <c r="EF212" i="10"/>
  <c r="EF213" i="10"/>
  <c r="EF214" i="10"/>
  <c r="EF215" i="10"/>
  <c r="EF216" i="10"/>
  <c r="EF217" i="10"/>
  <c r="EF218" i="10"/>
  <c r="EF219" i="10"/>
  <c r="EF220" i="10"/>
  <c r="EF221" i="10"/>
  <c r="EF222" i="10"/>
  <c r="EF223" i="10"/>
  <c r="EF224" i="10"/>
  <c r="EF225" i="10"/>
  <c r="EF226" i="10"/>
  <c r="EF227" i="10"/>
  <c r="EF228" i="10"/>
  <c r="EF229" i="10"/>
  <c r="EF230" i="10"/>
  <c r="EF231" i="10"/>
  <c r="EF232" i="10"/>
  <c r="EF233" i="10"/>
  <c r="EF234" i="10"/>
  <c r="EF235" i="10"/>
  <c r="EF236" i="10"/>
  <c r="EF237" i="10"/>
  <c r="EF238" i="10"/>
  <c r="EF239" i="10"/>
  <c r="EF240" i="10"/>
  <c r="EF241" i="10"/>
  <c r="EF242" i="10"/>
  <c r="EF243" i="10"/>
  <c r="EF244" i="10"/>
  <c r="EF245" i="10"/>
  <c r="EF246" i="10"/>
  <c r="EF247" i="10"/>
  <c r="EF248" i="10"/>
  <c r="EF249" i="10"/>
  <c r="EF250" i="10"/>
  <c r="EF251" i="10"/>
  <c r="EF252" i="10"/>
  <c r="EF253" i="10"/>
  <c r="EF254" i="10"/>
  <c r="EF255" i="10"/>
  <c r="EF256" i="10"/>
  <c r="EF257" i="10"/>
  <c r="EF258" i="10"/>
  <c r="EF259" i="10"/>
  <c r="EF260" i="10"/>
  <c r="EF261" i="10"/>
  <c r="EF262" i="10"/>
  <c r="EF263" i="10"/>
  <c r="EF264" i="10"/>
  <c r="EF265" i="10"/>
  <c r="EF266" i="10"/>
  <c r="EF267" i="10"/>
  <c r="EF268" i="10"/>
  <c r="EF269" i="10"/>
  <c r="EF270" i="10"/>
  <c r="EF271" i="10"/>
  <c r="EF272" i="10"/>
  <c r="EF273" i="10"/>
  <c r="EF274" i="10"/>
  <c r="EF275" i="10"/>
  <c r="EF276" i="10"/>
  <c r="EF277" i="10"/>
  <c r="EF278" i="10"/>
  <c r="EF279" i="10"/>
  <c r="EF280" i="10"/>
  <c r="EF281" i="10"/>
  <c r="EF282" i="10"/>
  <c r="EF283" i="10"/>
  <c r="EF284" i="10"/>
  <c r="EF285" i="10"/>
  <c r="EF286" i="10"/>
  <c r="EF287" i="10"/>
  <c r="EF288" i="10"/>
  <c r="EF289" i="10"/>
  <c r="EF290" i="10"/>
  <c r="EF291" i="10"/>
  <c r="EF292" i="10"/>
  <c r="EF293" i="10"/>
  <c r="EF294" i="10"/>
  <c r="EF295" i="10"/>
  <c r="EF3" i="10"/>
  <c r="EB294" i="10"/>
  <c r="EB293" i="10"/>
  <c r="EB292" i="10"/>
  <c r="EB291" i="10"/>
  <c r="EB290" i="10"/>
  <c r="EB289" i="10"/>
  <c r="EB288" i="10"/>
  <c r="EB287" i="10"/>
  <c r="EB286" i="10"/>
  <c r="EB285" i="10"/>
  <c r="EB284" i="10"/>
  <c r="EB283" i="10"/>
  <c r="EB282" i="10"/>
  <c r="EB281" i="10"/>
  <c r="EB280" i="10"/>
  <c r="EB279" i="10"/>
  <c r="EB278" i="10"/>
  <c r="EB277" i="10"/>
  <c r="EB276" i="10"/>
  <c r="EB275" i="10"/>
  <c r="EB274" i="10"/>
  <c r="EB273" i="10"/>
  <c r="EB272" i="10"/>
  <c r="EB271" i="10"/>
  <c r="EB270" i="10"/>
  <c r="EB269" i="10"/>
  <c r="EB268" i="10"/>
  <c r="EB267" i="10"/>
  <c r="EB266" i="10"/>
  <c r="EB265" i="10"/>
  <c r="EB264" i="10"/>
  <c r="EB263" i="10"/>
  <c r="EB262" i="10"/>
  <c r="EB261" i="10"/>
  <c r="EB260" i="10"/>
  <c r="EB259" i="10"/>
  <c r="EB258" i="10"/>
  <c r="EB257" i="10"/>
  <c r="EB256" i="10"/>
  <c r="EB255" i="10"/>
  <c r="EB254" i="10"/>
  <c r="EB253" i="10"/>
  <c r="EB252" i="10"/>
  <c r="EB251" i="10"/>
  <c r="EB250" i="10"/>
  <c r="EB249" i="10"/>
  <c r="EB248" i="10"/>
  <c r="EB247" i="10"/>
  <c r="EB246" i="10"/>
  <c r="EB245" i="10"/>
  <c r="EB244" i="10"/>
  <c r="EB243" i="10"/>
  <c r="EB242" i="10"/>
  <c r="EB241" i="10"/>
  <c r="EB240" i="10"/>
  <c r="EB239" i="10"/>
  <c r="EB238" i="10"/>
  <c r="EB237" i="10"/>
  <c r="EB236" i="10"/>
  <c r="EB235" i="10"/>
  <c r="EB234" i="10"/>
  <c r="EB233" i="10"/>
  <c r="EB232" i="10"/>
  <c r="EB231" i="10"/>
  <c r="EB230" i="10"/>
  <c r="EB229" i="10"/>
  <c r="EB228" i="10"/>
  <c r="EB227" i="10"/>
  <c r="EB226" i="10"/>
  <c r="EB225" i="10"/>
  <c r="EB224" i="10"/>
  <c r="EB223" i="10"/>
  <c r="EB222" i="10"/>
  <c r="EB221" i="10"/>
  <c r="EB220" i="10"/>
  <c r="EB219" i="10"/>
  <c r="EB218" i="10"/>
  <c r="EB217" i="10"/>
  <c r="EB216" i="10"/>
  <c r="EB215" i="10"/>
  <c r="EB214" i="10"/>
  <c r="EB213" i="10"/>
  <c r="EB212" i="10"/>
  <c r="EB211" i="10"/>
  <c r="EB210" i="10"/>
  <c r="EB209" i="10"/>
  <c r="EB208" i="10"/>
  <c r="EB207" i="10"/>
  <c r="EB206" i="10"/>
  <c r="EB205" i="10"/>
  <c r="EB204" i="10"/>
  <c r="EB203" i="10"/>
  <c r="EB202" i="10"/>
  <c r="EB201" i="10"/>
  <c r="EB200" i="10"/>
  <c r="EB199" i="10"/>
  <c r="EB198" i="10"/>
  <c r="EB197" i="10"/>
  <c r="EB196" i="10"/>
  <c r="EB195" i="10"/>
  <c r="EB194" i="10"/>
  <c r="EB193" i="10"/>
  <c r="EB192" i="10"/>
  <c r="EB191" i="10"/>
  <c r="EB190" i="10"/>
  <c r="EB189" i="10"/>
  <c r="EB188" i="10"/>
  <c r="EB187" i="10"/>
  <c r="EB186" i="10"/>
  <c r="EB185" i="10"/>
  <c r="EB184" i="10"/>
  <c r="EB183" i="10"/>
  <c r="EB182" i="10"/>
  <c r="EB181" i="10"/>
  <c r="EB180" i="10"/>
  <c r="EB179" i="10"/>
  <c r="EB178" i="10"/>
  <c r="EB177" i="10"/>
  <c r="EB176" i="10"/>
  <c r="EB175" i="10"/>
  <c r="EB174" i="10"/>
  <c r="EB173" i="10"/>
  <c r="EB172" i="10"/>
  <c r="EB171" i="10"/>
  <c r="EB170" i="10"/>
  <c r="EB169" i="10"/>
  <c r="EB168" i="10"/>
  <c r="EB167" i="10"/>
  <c r="EB166" i="10"/>
  <c r="EB165" i="10"/>
  <c r="EB164" i="10"/>
  <c r="EB163" i="10"/>
  <c r="EB162" i="10"/>
  <c r="EB161" i="10"/>
  <c r="EB160" i="10"/>
  <c r="EB159" i="10"/>
  <c r="EB158" i="10"/>
  <c r="EB157" i="10"/>
  <c r="EB156" i="10"/>
  <c r="EB155" i="10"/>
  <c r="EB154" i="10"/>
  <c r="EB153" i="10"/>
  <c r="EB152" i="10"/>
  <c r="EB151" i="10"/>
  <c r="EB150" i="10"/>
  <c r="EB149" i="10"/>
  <c r="EB148" i="10"/>
  <c r="EB147" i="10"/>
  <c r="EB146" i="10"/>
  <c r="EB145" i="10"/>
  <c r="EB144" i="10"/>
  <c r="EB143" i="10"/>
  <c r="EB142" i="10"/>
  <c r="EB141" i="10"/>
  <c r="EB140" i="10"/>
  <c r="EB139" i="10"/>
  <c r="EB138" i="10"/>
  <c r="EB137" i="10"/>
  <c r="EB136" i="10"/>
  <c r="EB135" i="10"/>
  <c r="EB134" i="10"/>
  <c r="EB133" i="10"/>
  <c r="EB132" i="10"/>
  <c r="EB131" i="10"/>
  <c r="EB130" i="10"/>
  <c r="EB129" i="10"/>
  <c r="EB128" i="10"/>
  <c r="EB127" i="10"/>
  <c r="EB126" i="10"/>
  <c r="EB125" i="10"/>
  <c r="EB124" i="10"/>
  <c r="EB123" i="10"/>
  <c r="EB122" i="10"/>
  <c r="EB121" i="10"/>
  <c r="EB120" i="10"/>
  <c r="EB119" i="10"/>
  <c r="EB118" i="10"/>
  <c r="EB117" i="10"/>
  <c r="EB116" i="10"/>
  <c r="EB115" i="10"/>
  <c r="EB114" i="10"/>
  <c r="EB113" i="10"/>
  <c r="EB112" i="10"/>
  <c r="EB111" i="10"/>
  <c r="EB110" i="10"/>
  <c r="EB109" i="10"/>
  <c r="EB108" i="10"/>
  <c r="EB107" i="10"/>
  <c r="EB106" i="10"/>
  <c r="EB105" i="10"/>
  <c r="EB104" i="10"/>
  <c r="EB103" i="10"/>
  <c r="EB102" i="10"/>
  <c r="EB101" i="10"/>
  <c r="EB100" i="10"/>
  <c r="EB99" i="10"/>
  <c r="EB98" i="10"/>
  <c r="EB97" i="10"/>
  <c r="EB96" i="10"/>
  <c r="EB95" i="10"/>
  <c r="EB94" i="10"/>
  <c r="EB93" i="10"/>
  <c r="EB92" i="10"/>
  <c r="EB91" i="10"/>
  <c r="EB90" i="10"/>
  <c r="EB89" i="10"/>
  <c r="EB88" i="10"/>
  <c r="EB87" i="10"/>
  <c r="EB86" i="10"/>
  <c r="EB85" i="10"/>
  <c r="EB84" i="10"/>
  <c r="EB83" i="10"/>
  <c r="EB82" i="10"/>
  <c r="EB81" i="10"/>
  <c r="EB80" i="10"/>
  <c r="EB79" i="10"/>
  <c r="EB78" i="10"/>
  <c r="EB77" i="10"/>
  <c r="EB76" i="10"/>
  <c r="EB75" i="10"/>
  <c r="EB74" i="10"/>
  <c r="EB73" i="10"/>
  <c r="EB72" i="10"/>
  <c r="EB71" i="10"/>
  <c r="EB70" i="10"/>
  <c r="EB69" i="10"/>
  <c r="EB68" i="10"/>
  <c r="EB67" i="10"/>
  <c r="EB66" i="10"/>
  <c r="EB65" i="10"/>
  <c r="EB64" i="10"/>
  <c r="EB63" i="10"/>
  <c r="EB62" i="10"/>
  <c r="EB61" i="10"/>
  <c r="EB60" i="10"/>
  <c r="EB59" i="10"/>
  <c r="EB58" i="10"/>
  <c r="EB57" i="10"/>
  <c r="EB56" i="10"/>
  <c r="EB55" i="10"/>
  <c r="EB54" i="10"/>
  <c r="EB53" i="10"/>
  <c r="EB52" i="10"/>
  <c r="EB51" i="10"/>
  <c r="EB50" i="10"/>
  <c r="EB49" i="10"/>
  <c r="EB48" i="10"/>
  <c r="EB47" i="10"/>
  <c r="EB46" i="10"/>
  <c r="EB45" i="10"/>
  <c r="EB44" i="10"/>
  <c r="EB43" i="10"/>
  <c r="EB42" i="10"/>
  <c r="EB41" i="10"/>
  <c r="EB40" i="10"/>
  <c r="EB39" i="10"/>
  <c r="EB38" i="10"/>
  <c r="EB37" i="10"/>
  <c r="EB36" i="10"/>
  <c r="EB35" i="10"/>
  <c r="EB34" i="10"/>
  <c r="EB33" i="10"/>
  <c r="EB32" i="10"/>
  <c r="EB31" i="10"/>
  <c r="EB30" i="10"/>
  <c r="EB29" i="10"/>
  <c r="EB28" i="10"/>
  <c r="EB27" i="10"/>
  <c r="EB26" i="10"/>
  <c r="EB25" i="10"/>
  <c r="EB24" i="10"/>
  <c r="EB23" i="10"/>
  <c r="EB22" i="10"/>
  <c r="EB21" i="10"/>
  <c r="EB20" i="10"/>
  <c r="EB19" i="10"/>
  <c r="EB18" i="10"/>
  <c r="EB17" i="10"/>
  <c r="EB16" i="10"/>
  <c r="EB15" i="10"/>
  <c r="EB14" i="10"/>
  <c r="EB13" i="10"/>
  <c r="EB12" i="10"/>
  <c r="EB11" i="10"/>
  <c r="EB10" i="10"/>
  <c r="EB9" i="10"/>
  <c r="EB8" i="10"/>
  <c r="EB7" i="10"/>
  <c r="EB6" i="10"/>
  <c r="EB5" i="10"/>
  <c r="EB4" i="10"/>
  <c r="EB3" i="10"/>
  <c r="DJ4" i="10"/>
  <c r="DJ5" i="10"/>
  <c r="DJ6" i="10"/>
  <c r="DJ7" i="10"/>
  <c r="DJ8" i="10"/>
  <c r="DJ9" i="10"/>
  <c r="DJ10" i="10"/>
  <c r="DJ11" i="10"/>
  <c r="DJ12" i="10"/>
  <c r="DJ13" i="10"/>
  <c r="DJ14" i="10"/>
  <c r="DJ15" i="10"/>
  <c r="DJ16" i="10"/>
  <c r="DJ17" i="10"/>
  <c r="DJ18" i="10"/>
  <c r="DJ19" i="10"/>
  <c r="DJ20" i="10"/>
  <c r="DJ21" i="10"/>
  <c r="DJ22" i="10"/>
  <c r="DJ23" i="10"/>
  <c r="DJ24" i="10"/>
  <c r="DJ25" i="10"/>
  <c r="DJ26" i="10"/>
  <c r="DJ27" i="10"/>
  <c r="DJ28" i="10"/>
  <c r="DJ29" i="10"/>
  <c r="DJ30" i="10"/>
  <c r="DJ31" i="10"/>
  <c r="DJ32" i="10"/>
  <c r="DJ33" i="10"/>
  <c r="DJ34" i="10"/>
  <c r="DJ35" i="10"/>
  <c r="DJ36" i="10"/>
  <c r="DJ37" i="10"/>
  <c r="DJ38" i="10"/>
  <c r="DJ39" i="10"/>
  <c r="DJ40" i="10"/>
  <c r="DJ41" i="10"/>
  <c r="DJ42" i="10"/>
  <c r="DJ43" i="10"/>
  <c r="DJ44" i="10"/>
  <c r="DJ45" i="10"/>
  <c r="DJ46" i="10"/>
  <c r="DJ47" i="10"/>
  <c r="DJ48" i="10"/>
  <c r="DJ49" i="10"/>
  <c r="DJ50" i="10"/>
  <c r="DJ51" i="10"/>
  <c r="DJ52" i="10"/>
  <c r="DJ53" i="10"/>
  <c r="DJ54" i="10"/>
  <c r="DJ55" i="10"/>
  <c r="DJ56" i="10"/>
  <c r="DJ57" i="10"/>
  <c r="DJ58" i="10"/>
  <c r="DJ59" i="10"/>
  <c r="DJ60" i="10"/>
  <c r="DJ61" i="10"/>
  <c r="DJ62" i="10"/>
  <c r="DJ63" i="10"/>
  <c r="DJ64" i="10"/>
  <c r="DJ65" i="10"/>
  <c r="DJ66" i="10"/>
  <c r="DJ67" i="10"/>
  <c r="DJ68" i="10"/>
  <c r="DJ69" i="10"/>
  <c r="DJ70" i="10"/>
  <c r="DJ71" i="10"/>
  <c r="DJ72" i="10"/>
  <c r="DJ73" i="10"/>
  <c r="DJ74" i="10"/>
  <c r="DJ75" i="10"/>
  <c r="DJ76" i="10"/>
  <c r="DJ77" i="10"/>
  <c r="DJ78" i="10"/>
  <c r="DJ79" i="10"/>
  <c r="DJ80" i="10"/>
  <c r="DJ81" i="10"/>
  <c r="DJ82" i="10"/>
  <c r="DJ83" i="10"/>
  <c r="DJ84" i="10"/>
  <c r="DJ85" i="10"/>
  <c r="DJ86" i="10"/>
  <c r="DJ87" i="10"/>
  <c r="DJ88" i="10"/>
  <c r="DJ89" i="10"/>
  <c r="DJ90" i="10"/>
  <c r="DJ91" i="10"/>
  <c r="DJ92" i="10"/>
  <c r="DJ93" i="10"/>
  <c r="DJ94" i="10"/>
  <c r="DJ95" i="10"/>
  <c r="DJ96" i="10"/>
  <c r="DJ97" i="10"/>
  <c r="DJ98" i="10"/>
  <c r="DJ99" i="10"/>
  <c r="DJ100" i="10"/>
  <c r="DJ101" i="10"/>
  <c r="DJ102" i="10"/>
  <c r="DJ103" i="10"/>
  <c r="DJ104" i="10"/>
  <c r="DJ105" i="10"/>
  <c r="DJ106" i="10"/>
  <c r="DJ107" i="10"/>
  <c r="DJ108" i="10"/>
  <c r="DJ109" i="10"/>
  <c r="DJ110" i="10"/>
  <c r="DJ111" i="10"/>
  <c r="DJ112" i="10"/>
  <c r="DJ113" i="10"/>
  <c r="DJ114" i="10"/>
  <c r="DJ115" i="10"/>
  <c r="DJ116" i="10"/>
  <c r="DJ117" i="10"/>
  <c r="DJ118" i="10"/>
  <c r="DJ119" i="10"/>
  <c r="DJ120" i="10"/>
  <c r="DJ121" i="10"/>
  <c r="DJ122" i="10"/>
  <c r="DJ123" i="10"/>
  <c r="DJ124" i="10"/>
  <c r="DJ125" i="10"/>
  <c r="DJ126" i="10"/>
  <c r="DJ127" i="10"/>
  <c r="DJ128" i="10"/>
  <c r="DJ129" i="10"/>
  <c r="DJ130" i="10"/>
  <c r="DJ131" i="10"/>
  <c r="DJ132" i="10"/>
  <c r="DJ133" i="10"/>
  <c r="DJ134" i="10"/>
  <c r="DJ135" i="10"/>
  <c r="DJ136" i="10"/>
  <c r="DJ137" i="10"/>
  <c r="DJ138" i="10"/>
  <c r="DJ139" i="10"/>
  <c r="DJ140" i="10"/>
  <c r="DJ141" i="10"/>
  <c r="DJ142" i="10"/>
  <c r="DJ143" i="10"/>
  <c r="DJ144" i="10"/>
  <c r="DJ145" i="10"/>
  <c r="DJ146" i="10"/>
  <c r="DJ147" i="10"/>
  <c r="DJ148" i="10"/>
  <c r="DJ149" i="10"/>
  <c r="DJ150" i="10"/>
  <c r="DJ151" i="10"/>
  <c r="DJ152" i="10"/>
  <c r="DJ153" i="10"/>
  <c r="DJ154" i="10"/>
  <c r="DJ155" i="10"/>
  <c r="DJ156" i="10"/>
  <c r="DJ157" i="10"/>
  <c r="DJ158" i="10"/>
  <c r="DJ159" i="10"/>
  <c r="DJ160" i="10"/>
  <c r="DJ161" i="10"/>
  <c r="DJ162" i="10"/>
  <c r="DJ163" i="10"/>
  <c r="DJ164" i="10"/>
  <c r="DJ165" i="10"/>
  <c r="DJ166" i="10"/>
  <c r="DJ167" i="10"/>
  <c r="DJ168" i="10"/>
  <c r="DJ169" i="10"/>
  <c r="DJ170" i="10"/>
  <c r="DJ171" i="10"/>
  <c r="DJ172" i="10"/>
  <c r="DJ173" i="10"/>
  <c r="DJ174" i="10"/>
  <c r="DJ175" i="10"/>
  <c r="DJ176" i="10"/>
  <c r="DJ177" i="10"/>
  <c r="DJ178" i="10"/>
  <c r="DJ179" i="10"/>
  <c r="DJ180" i="10"/>
  <c r="DJ181" i="10"/>
  <c r="DJ182" i="10"/>
  <c r="DJ183" i="10"/>
  <c r="DJ184" i="10"/>
  <c r="DJ185" i="10"/>
  <c r="DJ186" i="10"/>
  <c r="DJ187" i="10"/>
  <c r="DJ188" i="10"/>
  <c r="DJ189" i="10"/>
  <c r="DJ190" i="10"/>
  <c r="DJ191" i="10"/>
  <c r="DJ192" i="10"/>
  <c r="DJ193" i="10"/>
  <c r="DJ194" i="10"/>
  <c r="DJ195" i="10"/>
  <c r="DJ196" i="10"/>
  <c r="DJ197" i="10"/>
  <c r="DJ198" i="10"/>
  <c r="DJ199" i="10"/>
  <c r="DJ200" i="10"/>
  <c r="DJ201" i="10"/>
  <c r="DJ202" i="10"/>
  <c r="DJ203" i="10"/>
  <c r="DJ204" i="10"/>
  <c r="DJ205" i="10"/>
  <c r="DJ206" i="10"/>
  <c r="DJ207" i="10"/>
  <c r="DJ208" i="10"/>
  <c r="DJ209" i="10"/>
  <c r="DJ210" i="10"/>
  <c r="DJ211" i="10"/>
  <c r="DJ212" i="10"/>
  <c r="DJ213" i="10"/>
  <c r="DJ214" i="10"/>
  <c r="DJ215" i="10"/>
  <c r="DJ216" i="10"/>
  <c r="DJ217" i="10"/>
  <c r="DJ218" i="10"/>
  <c r="DJ219" i="10"/>
  <c r="DJ220" i="10"/>
  <c r="DJ221" i="10"/>
  <c r="DJ222" i="10"/>
  <c r="DJ223" i="10"/>
  <c r="DJ224" i="10"/>
  <c r="DJ225" i="10"/>
  <c r="DJ226" i="10"/>
  <c r="DJ227" i="10"/>
  <c r="DJ228" i="10"/>
  <c r="DJ229" i="10"/>
  <c r="DJ230" i="10"/>
  <c r="DJ231" i="10"/>
  <c r="DJ232" i="10"/>
  <c r="DJ233" i="10"/>
  <c r="DJ234" i="10"/>
  <c r="DJ235" i="10"/>
  <c r="DJ236" i="10"/>
  <c r="DJ237" i="10"/>
  <c r="DJ238" i="10"/>
  <c r="DJ239" i="10"/>
  <c r="DJ240" i="10"/>
  <c r="DJ241" i="10"/>
  <c r="DJ242" i="10"/>
  <c r="DJ243" i="10"/>
  <c r="DJ244" i="10"/>
  <c r="DJ245" i="10"/>
  <c r="DJ246" i="10"/>
  <c r="DJ247" i="10"/>
  <c r="DJ248" i="10"/>
  <c r="DJ249" i="10"/>
  <c r="DJ250" i="10"/>
  <c r="DJ251" i="10"/>
  <c r="DJ252" i="10"/>
  <c r="DJ253" i="10"/>
  <c r="DJ254" i="10"/>
  <c r="DJ255" i="10"/>
  <c r="DJ256" i="10"/>
  <c r="DJ257" i="10"/>
  <c r="DJ258" i="10"/>
  <c r="DJ259" i="10"/>
  <c r="DJ260" i="10"/>
  <c r="DJ261" i="10"/>
  <c r="DJ262" i="10"/>
  <c r="DJ263" i="10"/>
  <c r="DJ264" i="10"/>
  <c r="DJ265" i="10"/>
  <c r="DJ266" i="10"/>
  <c r="DJ267" i="10"/>
  <c r="DJ268" i="10"/>
  <c r="DJ269" i="10"/>
  <c r="DJ270" i="10"/>
  <c r="DJ271" i="10"/>
  <c r="DJ272" i="10"/>
  <c r="DJ273" i="10"/>
  <c r="DJ274" i="10"/>
  <c r="DJ275" i="10"/>
  <c r="DJ276" i="10"/>
  <c r="DJ277" i="10"/>
  <c r="DJ278" i="10"/>
  <c r="DJ279" i="10"/>
  <c r="DJ280" i="10"/>
  <c r="DJ281" i="10"/>
  <c r="DJ282" i="10"/>
  <c r="DJ283" i="10"/>
  <c r="DJ284" i="10"/>
  <c r="DJ285" i="10"/>
  <c r="DJ286" i="10"/>
  <c r="DJ287" i="10"/>
  <c r="DJ288" i="10"/>
  <c r="DJ289" i="10"/>
  <c r="DJ290" i="10"/>
  <c r="DJ291" i="10"/>
  <c r="DJ292" i="10"/>
  <c r="DJ293" i="10"/>
  <c r="DJ294" i="10"/>
  <c r="DJ295" i="10"/>
  <c r="DJ3" i="10"/>
  <c r="DE4" i="10"/>
  <c r="DE5" i="10"/>
  <c r="DE6" i="10"/>
  <c r="DE7" i="10"/>
  <c r="DE8" i="10"/>
  <c r="DE9" i="10"/>
  <c r="DE10" i="10"/>
  <c r="DE11" i="10"/>
  <c r="DE12" i="10"/>
  <c r="DE13" i="10"/>
  <c r="DE14" i="10"/>
  <c r="DE15" i="10"/>
  <c r="DE16" i="10"/>
  <c r="DE17" i="10"/>
  <c r="DE18" i="10"/>
  <c r="DE19" i="10"/>
  <c r="DE20" i="10"/>
  <c r="DE21" i="10"/>
  <c r="DE22" i="10"/>
  <c r="DE23" i="10"/>
  <c r="DE24" i="10"/>
  <c r="DE25" i="10"/>
  <c r="DE26" i="10"/>
  <c r="DE27" i="10"/>
  <c r="DE28" i="10"/>
  <c r="DE29" i="10"/>
  <c r="DE30" i="10"/>
  <c r="DE31" i="10"/>
  <c r="DE32" i="10"/>
  <c r="DE33" i="10"/>
  <c r="DE34" i="10"/>
  <c r="DE35" i="10"/>
  <c r="DE36" i="10"/>
  <c r="DE37" i="10"/>
  <c r="DE38" i="10"/>
  <c r="DE39" i="10"/>
  <c r="DE40" i="10"/>
  <c r="DE41" i="10"/>
  <c r="DE42" i="10"/>
  <c r="DE43" i="10"/>
  <c r="DE44" i="10"/>
  <c r="DE45" i="10"/>
  <c r="DE46" i="10"/>
  <c r="DE47" i="10"/>
  <c r="DE48" i="10"/>
  <c r="DE49" i="10"/>
  <c r="DE50" i="10"/>
  <c r="DE51" i="10"/>
  <c r="DE52" i="10"/>
  <c r="DE53" i="10"/>
  <c r="DE54" i="10"/>
  <c r="DE55" i="10"/>
  <c r="DE56" i="10"/>
  <c r="DE57" i="10"/>
  <c r="DE58" i="10"/>
  <c r="DE59" i="10"/>
  <c r="DE60" i="10"/>
  <c r="DE61" i="10"/>
  <c r="DE62" i="10"/>
  <c r="DE63" i="10"/>
  <c r="DE64" i="10"/>
  <c r="DE65" i="10"/>
  <c r="DE66" i="10"/>
  <c r="DE67" i="10"/>
  <c r="DE68" i="10"/>
  <c r="DE69" i="10"/>
  <c r="DE70" i="10"/>
  <c r="DE71" i="10"/>
  <c r="DE72" i="10"/>
  <c r="DE73" i="10"/>
  <c r="DE74" i="10"/>
  <c r="DE75" i="10"/>
  <c r="DE76" i="10"/>
  <c r="DE77" i="10"/>
  <c r="DE78" i="10"/>
  <c r="DE79" i="10"/>
  <c r="DE80" i="10"/>
  <c r="DE81" i="10"/>
  <c r="DE82" i="10"/>
  <c r="DE83" i="10"/>
  <c r="DE84" i="10"/>
  <c r="DE85" i="10"/>
  <c r="DE86" i="10"/>
  <c r="DE87" i="10"/>
  <c r="DE88" i="10"/>
  <c r="DE89" i="10"/>
  <c r="DE90" i="10"/>
  <c r="DE91" i="10"/>
  <c r="DE92" i="10"/>
  <c r="DE93" i="10"/>
  <c r="DE94" i="10"/>
  <c r="DE95" i="10"/>
  <c r="DE96" i="10"/>
  <c r="DE97" i="10"/>
  <c r="DE98" i="10"/>
  <c r="DE99" i="10"/>
  <c r="DE100" i="10"/>
  <c r="DE101" i="10"/>
  <c r="DE102" i="10"/>
  <c r="DE103" i="10"/>
  <c r="DE104" i="10"/>
  <c r="DE105" i="10"/>
  <c r="DE106" i="10"/>
  <c r="DE107" i="10"/>
  <c r="DE108" i="10"/>
  <c r="DE109" i="10"/>
  <c r="DE110" i="10"/>
  <c r="DE111" i="10"/>
  <c r="DE112" i="10"/>
  <c r="DE113" i="10"/>
  <c r="DE114" i="10"/>
  <c r="DE115" i="10"/>
  <c r="DE116" i="10"/>
  <c r="DE117" i="10"/>
  <c r="DE118" i="10"/>
  <c r="DE119" i="10"/>
  <c r="DE120" i="10"/>
  <c r="DE121" i="10"/>
  <c r="DE122" i="10"/>
  <c r="DE123" i="10"/>
  <c r="DE124" i="10"/>
  <c r="DE125" i="10"/>
  <c r="DE126" i="10"/>
  <c r="DE127" i="10"/>
  <c r="DE128" i="10"/>
  <c r="DE129" i="10"/>
  <c r="DE130" i="10"/>
  <c r="DE131" i="10"/>
  <c r="DE132" i="10"/>
  <c r="DE133" i="10"/>
  <c r="DE134" i="10"/>
  <c r="DE135" i="10"/>
  <c r="DE136" i="10"/>
  <c r="DE137" i="10"/>
  <c r="DE138" i="10"/>
  <c r="DE139" i="10"/>
  <c r="DE140" i="10"/>
  <c r="DE141" i="10"/>
  <c r="DE142" i="10"/>
  <c r="DE143" i="10"/>
  <c r="DE144" i="10"/>
  <c r="DE145" i="10"/>
  <c r="DE146" i="10"/>
  <c r="DE147" i="10"/>
  <c r="DE148" i="10"/>
  <c r="DE149" i="10"/>
  <c r="DE150" i="10"/>
  <c r="DE151" i="10"/>
  <c r="DE152" i="10"/>
  <c r="DE153" i="10"/>
  <c r="DE154" i="10"/>
  <c r="DE155" i="10"/>
  <c r="DE156" i="10"/>
  <c r="DE157" i="10"/>
  <c r="DE158" i="10"/>
  <c r="DE159" i="10"/>
  <c r="DE160" i="10"/>
  <c r="DE161" i="10"/>
  <c r="DE162" i="10"/>
  <c r="DE163" i="10"/>
  <c r="DE164" i="10"/>
  <c r="DE165" i="10"/>
  <c r="DE166" i="10"/>
  <c r="DE167" i="10"/>
  <c r="DE168" i="10"/>
  <c r="DE169" i="10"/>
  <c r="DE170" i="10"/>
  <c r="DE171" i="10"/>
  <c r="DE172" i="10"/>
  <c r="DE173" i="10"/>
  <c r="DE174" i="10"/>
  <c r="DE175" i="10"/>
  <c r="DE176" i="10"/>
  <c r="DE177" i="10"/>
  <c r="DE178" i="10"/>
  <c r="DE179" i="10"/>
  <c r="DE180" i="10"/>
  <c r="DE181" i="10"/>
  <c r="DE182" i="10"/>
  <c r="DE183" i="10"/>
  <c r="DE184" i="10"/>
  <c r="DE185" i="10"/>
  <c r="DE186" i="10"/>
  <c r="DE187" i="10"/>
  <c r="DE188" i="10"/>
  <c r="DE189" i="10"/>
  <c r="DE190" i="10"/>
  <c r="DE191" i="10"/>
  <c r="DE192" i="10"/>
  <c r="DE193" i="10"/>
  <c r="DE194" i="10"/>
  <c r="DE195" i="10"/>
  <c r="DE196" i="10"/>
  <c r="DE197" i="10"/>
  <c r="DE198" i="10"/>
  <c r="DE199" i="10"/>
  <c r="DE200" i="10"/>
  <c r="DE201" i="10"/>
  <c r="DE202" i="10"/>
  <c r="DE203" i="10"/>
  <c r="DE204" i="10"/>
  <c r="DE205" i="10"/>
  <c r="DE206" i="10"/>
  <c r="DE207" i="10"/>
  <c r="DE208" i="10"/>
  <c r="DE209" i="10"/>
  <c r="DE210" i="10"/>
  <c r="DE211" i="10"/>
  <c r="DE212" i="10"/>
  <c r="DE213" i="10"/>
  <c r="DE214" i="10"/>
  <c r="DE215" i="10"/>
  <c r="DE216" i="10"/>
  <c r="DE217" i="10"/>
  <c r="DE218" i="10"/>
  <c r="DE219" i="10"/>
  <c r="DE220" i="10"/>
  <c r="DE221" i="10"/>
  <c r="DE222" i="10"/>
  <c r="DE223" i="10"/>
  <c r="DE224" i="10"/>
  <c r="DE225" i="10"/>
  <c r="DE226" i="10"/>
  <c r="DE227" i="10"/>
  <c r="DE228" i="10"/>
  <c r="DE229" i="10"/>
  <c r="DE230" i="10"/>
  <c r="DE231" i="10"/>
  <c r="DE232" i="10"/>
  <c r="DE233" i="10"/>
  <c r="DE234" i="10"/>
  <c r="DE235" i="10"/>
  <c r="DE236" i="10"/>
  <c r="DE237" i="10"/>
  <c r="DE238" i="10"/>
  <c r="DE239" i="10"/>
  <c r="DE240" i="10"/>
  <c r="DE241" i="10"/>
  <c r="DE242" i="10"/>
  <c r="DE243" i="10"/>
  <c r="DE244" i="10"/>
  <c r="DE245" i="10"/>
  <c r="DE246" i="10"/>
  <c r="DE247" i="10"/>
  <c r="DE248" i="10"/>
  <c r="DE249" i="10"/>
  <c r="DE250" i="10"/>
  <c r="DE251" i="10"/>
  <c r="DE252" i="10"/>
  <c r="DE253" i="10"/>
  <c r="DE254" i="10"/>
  <c r="DE255" i="10"/>
  <c r="DE256" i="10"/>
  <c r="DE257" i="10"/>
  <c r="DE258" i="10"/>
  <c r="DE259" i="10"/>
  <c r="DE260" i="10"/>
  <c r="DE261" i="10"/>
  <c r="DE262" i="10"/>
  <c r="DE263" i="10"/>
  <c r="DE264" i="10"/>
  <c r="DE265" i="10"/>
  <c r="DE266" i="10"/>
  <c r="DE267" i="10"/>
  <c r="DE268" i="10"/>
  <c r="DE269" i="10"/>
  <c r="DE270" i="10"/>
  <c r="DE271" i="10"/>
  <c r="DE272" i="10"/>
  <c r="DE273" i="10"/>
  <c r="DE274" i="10"/>
  <c r="DE275" i="10"/>
  <c r="DE276" i="10"/>
  <c r="DE277" i="10"/>
  <c r="DE278" i="10"/>
  <c r="DE279" i="10"/>
  <c r="DE280" i="10"/>
  <c r="DE281" i="10"/>
  <c r="DE282" i="10"/>
  <c r="DE283" i="10"/>
  <c r="DE284" i="10"/>
  <c r="DE285" i="10"/>
  <c r="DE286" i="10"/>
  <c r="DE287" i="10"/>
  <c r="DE288" i="10"/>
  <c r="DE289" i="10"/>
  <c r="DE290" i="10"/>
  <c r="DE291" i="10"/>
  <c r="DE292" i="10"/>
  <c r="DE293" i="10"/>
  <c r="DE294" i="10"/>
  <c r="DE295" i="10"/>
  <c r="DE3" i="10"/>
  <c r="CQ4" i="10"/>
  <c r="CQ5" i="10"/>
  <c r="CQ6" i="10"/>
  <c r="CQ7" i="10"/>
  <c r="CQ8" i="10"/>
  <c r="CQ9" i="10"/>
  <c r="CQ10" i="10"/>
  <c r="CQ11" i="10"/>
  <c r="CQ12" i="10"/>
  <c r="CQ13" i="10"/>
  <c r="CQ14" i="10"/>
  <c r="CQ15" i="10"/>
  <c r="CQ16" i="10"/>
  <c r="CQ17" i="10"/>
  <c r="CQ18" i="10"/>
  <c r="CQ19" i="10"/>
  <c r="CQ20" i="10"/>
  <c r="CQ21" i="10"/>
  <c r="CQ22" i="10"/>
  <c r="CQ23" i="10"/>
  <c r="CQ24" i="10"/>
  <c r="CQ25" i="10"/>
  <c r="CQ26" i="10"/>
  <c r="CQ27" i="10"/>
  <c r="CQ28" i="10"/>
  <c r="CQ29" i="10"/>
  <c r="CQ30" i="10"/>
  <c r="CQ31" i="10"/>
  <c r="CQ32" i="10"/>
  <c r="CQ33" i="10"/>
  <c r="CQ34" i="10"/>
  <c r="CQ35" i="10"/>
  <c r="CQ36" i="10"/>
  <c r="CQ37" i="10"/>
  <c r="CQ38" i="10"/>
  <c r="CQ39" i="10"/>
  <c r="CQ40" i="10"/>
  <c r="CQ41" i="10"/>
  <c r="CQ42" i="10"/>
  <c r="CQ43" i="10"/>
  <c r="CQ44" i="10"/>
  <c r="CQ45" i="10"/>
  <c r="CQ46" i="10"/>
  <c r="CQ47" i="10"/>
  <c r="CQ48" i="10"/>
  <c r="CQ49" i="10"/>
  <c r="CQ50" i="10"/>
  <c r="CQ51" i="10"/>
  <c r="CQ52" i="10"/>
  <c r="CQ53" i="10"/>
  <c r="CQ54" i="10"/>
  <c r="CQ55" i="10"/>
  <c r="CQ56" i="10"/>
  <c r="CQ57" i="10"/>
  <c r="CQ58" i="10"/>
  <c r="CQ59" i="10"/>
  <c r="CQ60" i="10"/>
  <c r="CQ61" i="10"/>
  <c r="CQ62" i="10"/>
  <c r="CQ63" i="10"/>
  <c r="CQ64" i="10"/>
  <c r="CQ65" i="10"/>
  <c r="CQ66" i="10"/>
  <c r="CQ67" i="10"/>
  <c r="CQ68" i="10"/>
  <c r="CQ69" i="10"/>
  <c r="CQ70" i="10"/>
  <c r="CQ71" i="10"/>
  <c r="CQ72" i="10"/>
  <c r="CQ73" i="10"/>
  <c r="CQ74" i="10"/>
  <c r="CQ75" i="10"/>
  <c r="CQ76" i="10"/>
  <c r="CQ77" i="10"/>
  <c r="CQ78" i="10"/>
  <c r="CQ79" i="10"/>
  <c r="CQ80" i="10"/>
  <c r="CQ81" i="10"/>
  <c r="CQ82" i="10"/>
  <c r="CQ83" i="10"/>
  <c r="CQ84" i="10"/>
  <c r="CQ85" i="10"/>
  <c r="CQ86" i="10"/>
  <c r="CQ87" i="10"/>
  <c r="CQ88" i="10"/>
  <c r="CQ89" i="10"/>
  <c r="CQ90" i="10"/>
  <c r="CQ91" i="10"/>
  <c r="CQ92" i="10"/>
  <c r="CQ93" i="10"/>
  <c r="CQ94" i="10"/>
  <c r="CQ95" i="10"/>
  <c r="CQ96" i="10"/>
  <c r="CQ97" i="10"/>
  <c r="CQ98" i="10"/>
  <c r="CQ99" i="10"/>
  <c r="CQ100" i="10"/>
  <c r="CQ101" i="10"/>
  <c r="CQ102" i="10"/>
  <c r="CQ103" i="10"/>
  <c r="CQ104" i="10"/>
  <c r="CQ105" i="10"/>
  <c r="CQ106" i="10"/>
  <c r="CQ107" i="10"/>
  <c r="CQ108" i="10"/>
  <c r="CQ109" i="10"/>
  <c r="CQ110" i="10"/>
  <c r="CQ111" i="10"/>
  <c r="CQ112" i="10"/>
  <c r="CQ113" i="10"/>
  <c r="CQ114" i="10"/>
  <c r="CQ115" i="10"/>
  <c r="CQ116" i="10"/>
  <c r="CQ117" i="10"/>
  <c r="CQ118" i="10"/>
  <c r="CQ119" i="10"/>
  <c r="CQ120" i="10"/>
  <c r="CQ121" i="10"/>
  <c r="CQ122" i="10"/>
  <c r="CQ123" i="10"/>
  <c r="CQ124" i="10"/>
  <c r="CQ125" i="10"/>
  <c r="CQ126" i="10"/>
  <c r="CQ127" i="10"/>
  <c r="CQ128" i="10"/>
  <c r="CQ129" i="10"/>
  <c r="CQ130" i="10"/>
  <c r="CQ131" i="10"/>
  <c r="CQ132" i="10"/>
  <c r="CQ133" i="10"/>
  <c r="CQ134" i="10"/>
  <c r="CQ135" i="10"/>
  <c r="CQ136" i="10"/>
  <c r="CQ137" i="10"/>
  <c r="CQ138" i="10"/>
  <c r="CQ139" i="10"/>
  <c r="CQ140" i="10"/>
  <c r="CQ141" i="10"/>
  <c r="CQ142" i="10"/>
  <c r="CQ143" i="10"/>
  <c r="CQ144" i="10"/>
  <c r="CQ145" i="10"/>
  <c r="CQ146" i="10"/>
  <c r="CQ147" i="10"/>
  <c r="CQ148" i="10"/>
  <c r="CQ149" i="10"/>
  <c r="CQ150" i="10"/>
  <c r="CQ151" i="10"/>
  <c r="CQ152" i="10"/>
  <c r="CQ153" i="10"/>
  <c r="CQ154" i="10"/>
  <c r="CQ155" i="10"/>
  <c r="CQ156" i="10"/>
  <c r="CQ157" i="10"/>
  <c r="CQ158" i="10"/>
  <c r="CQ159" i="10"/>
  <c r="CQ160" i="10"/>
  <c r="CQ161" i="10"/>
  <c r="CQ162" i="10"/>
  <c r="CQ163" i="10"/>
  <c r="CQ164" i="10"/>
  <c r="CQ165" i="10"/>
  <c r="CQ166" i="10"/>
  <c r="CQ167" i="10"/>
  <c r="CQ168" i="10"/>
  <c r="CQ169" i="10"/>
  <c r="CQ170" i="10"/>
  <c r="CQ171" i="10"/>
  <c r="CQ172" i="10"/>
  <c r="CQ173" i="10"/>
  <c r="CQ174" i="10"/>
  <c r="CQ175" i="10"/>
  <c r="CQ176" i="10"/>
  <c r="CQ177" i="10"/>
  <c r="CQ178" i="10"/>
  <c r="CQ179" i="10"/>
  <c r="CQ180" i="10"/>
  <c r="CQ181" i="10"/>
  <c r="CQ182" i="10"/>
  <c r="CQ183" i="10"/>
  <c r="CQ184" i="10"/>
  <c r="CQ185" i="10"/>
  <c r="CQ186" i="10"/>
  <c r="CQ187" i="10"/>
  <c r="CQ188" i="10"/>
  <c r="CQ189" i="10"/>
  <c r="CQ190" i="10"/>
  <c r="CQ191" i="10"/>
  <c r="CQ192" i="10"/>
  <c r="CQ193" i="10"/>
  <c r="CQ194" i="10"/>
  <c r="CQ195" i="10"/>
  <c r="CQ196" i="10"/>
  <c r="CQ197" i="10"/>
  <c r="CQ198" i="10"/>
  <c r="CQ199" i="10"/>
  <c r="CQ200" i="10"/>
  <c r="CQ201" i="10"/>
  <c r="CQ202" i="10"/>
  <c r="CQ203" i="10"/>
  <c r="CQ204" i="10"/>
  <c r="CQ205" i="10"/>
  <c r="CQ206" i="10"/>
  <c r="CQ207" i="10"/>
  <c r="CQ208" i="10"/>
  <c r="CQ209" i="10"/>
  <c r="CQ210" i="10"/>
  <c r="CQ211" i="10"/>
  <c r="CQ212" i="10"/>
  <c r="CQ213" i="10"/>
  <c r="CQ214" i="10"/>
  <c r="CQ215" i="10"/>
  <c r="CQ216" i="10"/>
  <c r="CQ217" i="10"/>
  <c r="CQ218" i="10"/>
  <c r="CQ219" i="10"/>
  <c r="CQ220" i="10"/>
  <c r="CQ221" i="10"/>
  <c r="CQ222" i="10"/>
  <c r="CQ223" i="10"/>
  <c r="CQ224" i="10"/>
  <c r="CQ225" i="10"/>
  <c r="CQ226" i="10"/>
  <c r="CQ227" i="10"/>
  <c r="CQ228" i="10"/>
  <c r="CQ229" i="10"/>
  <c r="CQ230" i="10"/>
  <c r="CQ231" i="10"/>
  <c r="CQ232" i="10"/>
  <c r="CQ233" i="10"/>
  <c r="CQ234" i="10"/>
  <c r="CQ235" i="10"/>
  <c r="CQ236" i="10"/>
  <c r="CQ237" i="10"/>
  <c r="CQ238" i="10"/>
  <c r="CQ239" i="10"/>
  <c r="CQ240" i="10"/>
  <c r="CQ241" i="10"/>
  <c r="CQ242" i="10"/>
  <c r="CQ243" i="10"/>
  <c r="CQ244" i="10"/>
  <c r="CQ245" i="10"/>
  <c r="CQ246" i="10"/>
  <c r="CQ247" i="10"/>
  <c r="CQ248" i="10"/>
  <c r="CQ249" i="10"/>
  <c r="CQ250" i="10"/>
  <c r="CQ251" i="10"/>
  <c r="CQ252" i="10"/>
  <c r="CQ253" i="10"/>
  <c r="CQ254" i="10"/>
  <c r="CQ255" i="10"/>
  <c r="CQ256" i="10"/>
  <c r="CQ257" i="10"/>
  <c r="CQ258" i="10"/>
  <c r="CQ259" i="10"/>
  <c r="CQ260" i="10"/>
  <c r="CQ261" i="10"/>
  <c r="CQ262" i="10"/>
  <c r="CQ263" i="10"/>
  <c r="CQ264" i="10"/>
  <c r="CQ265" i="10"/>
  <c r="CQ266" i="10"/>
  <c r="CQ267" i="10"/>
  <c r="CQ268" i="10"/>
  <c r="CQ269" i="10"/>
  <c r="CQ270" i="10"/>
  <c r="CQ271" i="10"/>
  <c r="CQ272" i="10"/>
  <c r="CQ273" i="10"/>
  <c r="CQ274" i="10"/>
  <c r="CQ275" i="10"/>
  <c r="CQ276" i="10"/>
  <c r="CQ277" i="10"/>
  <c r="CQ278" i="10"/>
  <c r="CQ279" i="10"/>
  <c r="CQ280" i="10"/>
  <c r="CQ281" i="10"/>
  <c r="CQ282" i="10"/>
  <c r="CQ283" i="10"/>
  <c r="CQ284" i="10"/>
  <c r="CQ285" i="10"/>
  <c r="CQ286" i="10"/>
  <c r="CQ287" i="10"/>
  <c r="CQ288" i="10"/>
  <c r="CQ289" i="10"/>
  <c r="CQ290" i="10"/>
  <c r="CQ291" i="10"/>
  <c r="CQ292" i="10"/>
  <c r="CQ293" i="10"/>
  <c r="CQ294" i="10"/>
  <c r="CQ295" i="10"/>
  <c r="CQ3" i="10"/>
  <c r="CJ4" i="10"/>
  <c r="CJ5" i="10"/>
  <c r="CJ6" i="10"/>
  <c r="CJ7" i="10"/>
  <c r="CJ8" i="10"/>
  <c r="CJ9" i="10"/>
  <c r="CJ10" i="10"/>
  <c r="CJ11" i="10"/>
  <c r="CJ12" i="10"/>
  <c r="CJ13" i="10"/>
  <c r="CJ14" i="10"/>
  <c r="CJ15" i="10"/>
  <c r="CJ16" i="10"/>
  <c r="CJ17" i="10"/>
  <c r="CJ18" i="10"/>
  <c r="CJ19" i="10"/>
  <c r="CJ20" i="10"/>
  <c r="CJ21" i="10"/>
  <c r="CJ22" i="10"/>
  <c r="CJ23" i="10"/>
  <c r="CJ24" i="10"/>
  <c r="CJ25" i="10"/>
  <c r="CJ26" i="10"/>
  <c r="CJ27" i="10"/>
  <c r="CJ28" i="10"/>
  <c r="CJ29" i="10"/>
  <c r="CJ30" i="10"/>
  <c r="CJ31" i="10"/>
  <c r="CJ32" i="10"/>
  <c r="CJ33" i="10"/>
  <c r="CJ34" i="10"/>
  <c r="CJ35" i="10"/>
  <c r="CJ36" i="10"/>
  <c r="CJ37" i="10"/>
  <c r="CJ38" i="10"/>
  <c r="CJ39" i="10"/>
  <c r="CJ40" i="10"/>
  <c r="CJ41" i="10"/>
  <c r="CJ42" i="10"/>
  <c r="CJ43" i="10"/>
  <c r="CJ44" i="10"/>
  <c r="CJ45" i="10"/>
  <c r="CJ46" i="10"/>
  <c r="CJ47" i="10"/>
  <c r="CJ48" i="10"/>
  <c r="CJ49" i="10"/>
  <c r="CJ50" i="10"/>
  <c r="CJ51" i="10"/>
  <c r="CJ52" i="10"/>
  <c r="CJ53" i="10"/>
  <c r="CJ54" i="10"/>
  <c r="CJ55" i="10"/>
  <c r="CJ56" i="10"/>
  <c r="CJ57" i="10"/>
  <c r="CJ58" i="10"/>
  <c r="CJ59" i="10"/>
  <c r="CJ60" i="10"/>
  <c r="CJ61" i="10"/>
  <c r="CJ62" i="10"/>
  <c r="CJ63" i="10"/>
  <c r="CJ64" i="10"/>
  <c r="CJ65" i="10"/>
  <c r="CJ66" i="10"/>
  <c r="CJ67" i="10"/>
  <c r="CJ68" i="10"/>
  <c r="CJ69" i="10"/>
  <c r="CJ70" i="10"/>
  <c r="CJ71" i="10"/>
  <c r="CJ72" i="10"/>
  <c r="CJ73" i="10"/>
  <c r="CJ74" i="10"/>
  <c r="CJ75" i="10"/>
  <c r="CJ76" i="10"/>
  <c r="CJ77" i="10"/>
  <c r="CJ78" i="10"/>
  <c r="CJ79" i="10"/>
  <c r="CJ80" i="10"/>
  <c r="CJ81" i="10"/>
  <c r="CJ82" i="10"/>
  <c r="CJ83" i="10"/>
  <c r="CJ84" i="10"/>
  <c r="CJ85" i="10"/>
  <c r="CJ86" i="10"/>
  <c r="CJ87" i="10"/>
  <c r="CJ88" i="10"/>
  <c r="CJ89" i="10"/>
  <c r="CJ90" i="10"/>
  <c r="CJ91" i="10"/>
  <c r="CJ92" i="10"/>
  <c r="CJ93" i="10"/>
  <c r="CJ94" i="10"/>
  <c r="CJ95" i="10"/>
  <c r="CJ96" i="10"/>
  <c r="CJ97" i="10"/>
  <c r="CJ98" i="10"/>
  <c r="CJ99" i="10"/>
  <c r="CJ100" i="10"/>
  <c r="CJ101" i="10"/>
  <c r="CJ102" i="10"/>
  <c r="CJ103" i="10"/>
  <c r="CJ104" i="10"/>
  <c r="CJ105" i="10"/>
  <c r="CJ106" i="10"/>
  <c r="CJ107" i="10"/>
  <c r="CJ108" i="10"/>
  <c r="CJ109" i="10"/>
  <c r="CJ110" i="10"/>
  <c r="CJ111" i="10"/>
  <c r="CJ112" i="10"/>
  <c r="CJ113" i="10"/>
  <c r="CJ114" i="10"/>
  <c r="CJ115" i="10"/>
  <c r="CJ116" i="10"/>
  <c r="CJ117" i="10"/>
  <c r="CJ118" i="10"/>
  <c r="CJ119" i="10"/>
  <c r="CJ120" i="10"/>
  <c r="CJ121" i="10"/>
  <c r="CJ122" i="10"/>
  <c r="CJ123" i="10"/>
  <c r="CJ124" i="10"/>
  <c r="CJ125" i="10"/>
  <c r="CJ126" i="10"/>
  <c r="CJ127" i="10"/>
  <c r="CJ128" i="10"/>
  <c r="CJ129" i="10"/>
  <c r="CJ130" i="10"/>
  <c r="CJ131" i="10"/>
  <c r="CJ132" i="10"/>
  <c r="CJ133" i="10"/>
  <c r="CJ134" i="10"/>
  <c r="CJ135" i="10"/>
  <c r="CJ136" i="10"/>
  <c r="CJ137" i="10"/>
  <c r="CJ138" i="10"/>
  <c r="CJ139" i="10"/>
  <c r="CJ140" i="10"/>
  <c r="CJ141" i="10"/>
  <c r="CJ142" i="10"/>
  <c r="CJ143" i="10"/>
  <c r="CJ144" i="10"/>
  <c r="CJ145" i="10"/>
  <c r="CJ146" i="10"/>
  <c r="CJ147" i="10"/>
  <c r="CJ148" i="10"/>
  <c r="CJ149" i="10"/>
  <c r="CJ150" i="10"/>
  <c r="CJ151" i="10"/>
  <c r="CJ152" i="10"/>
  <c r="CJ153" i="10"/>
  <c r="CJ154" i="10"/>
  <c r="CJ155" i="10"/>
  <c r="CJ156" i="10"/>
  <c r="CJ157" i="10"/>
  <c r="CJ158" i="10"/>
  <c r="CJ159" i="10"/>
  <c r="CJ160" i="10"/>
  <c r="CJ161" i="10"/>
  <c r="CJ162" i="10"/>
  <c r="CJ163" i="10"/>
  <c r="CJ164" i="10"/>
  <c r="CJ165" i="10"/>
  <c r="CJ166" i="10"/>
  <c r="CJ167" i="10"/>
  <c r="CJ168" i="10"/>
  <c r="CJ169" i="10"/>
  <c r="CJ170" i="10"/>
  <c r="CJ171" i="10"/>
  <c r="CJ172" i="10"/>
  <c r="CJ173" i="10"/>
  <c r="CJ174" i="10"/>
  <c r="CJ175" i="10"/>
  <c r="CJ176" i="10"/>
  <c r="CJ177" i="10"/>
  <c r="CJ178" i="10"/>
  <c r="CJ179" i="10"/>
  <c r="CJ180" i="10"/>
  <c r="CJ181" i="10"/>
  <c r="CJ182" i="10"/>
  <c r="CJ183" i="10"/>
  <c r="CJ184" i="10"/>
  <c r="CJ185" i="10"/>
  <c r="CJ186" i="10"/>
  <c r="CJ187" i="10"/>
  <c r="CJ188" i="10"/>
  <c r="CJ189" i="10"/>
  <c r="CJ190" i="10"/>
  <c r="CJ191" i="10"/>
  <c r="CJ192" i="10"/>
  <c r="CJ193" i="10"/>
  <c r="CJ194" i="10"/>
  <c r="CJ195" i="10"/>
  <c r="CJ196" i="10"/>
  <c r="CJ197" i="10"/>
  <c r="CJ198" i="10"/>
  <c r="CJ199" i="10"/>
  <c r="CJ200" i="10"/>
  <c r="CJ201" i="10"/>
  <c r="CJ202" i="10"/>
  <c r="CJ203" i="10"/>
  <c r="CJ204" i="10"/>
  <c r="CJ205" i="10"/>
  <c r="CJ206" i="10"/>
  <c r="CJ207" i="10"/>
  <c r="CJ208" i="10"/>
  <c r="CJ209" i="10"/>
  <c r="CJ210" i="10"/>
  <c r="CJ211" i="10"/>
  <c r="CJ212" i="10"/>
  <c r="CJ213" i="10"/>
  <c r="CJ214" i="10"/>
  <c r="CJ215" i="10"/>
  <c r="CJ216" i="10"/>
  <c r="CJ217" i="10"/>
  <c r="CJ218" i="10"/>
  <c r="CJ219" i="10"/>
  <c r="CJ220" i="10"/>
  <c r="CJ221" i="10"/>
  <c r="CJ222" i="10"/>
  <c r="CJ223" i="10"/>
  <c r="CJ224" i="10"/>
  <c r="CJ225" i="10"/>
  <c r="CJ226" i="10"/>
  <c r="CJ227" i="10"/>
  <c r="CJ228" i="10"/>
  <c r="CJ229" i="10"/>
  <c r="CJ230" i="10"/>
  <c r="CJ231" i="10"/>
  <c r="CJ232" i="10"/>
  <c r="CJ233" i="10"/>
  <c r="CJ234" i="10"/>
  <c r="CJ235" i="10"/>
  <c r="CJ236" i="10"/>
  <c r="CJ237" i="10"/>
  <c r="CJ238" i="10"/>
  <c r="CJ239" i="10"/>
  <c r="CJ240" i="10"/>
  <c r="CJ241" i="10"/>
  <c r="CJ242" i="10"/>
  <c r="CJ243" i="10"/>
  <c r="CJ244" i="10"/>
  <c r="CJ245" i="10"/>
  <c r="CJ246" i="10"/>
  <c r="CJ247" i="10"/>
  <c r="CJ248" i="10"/>
  <c r="CJ249" i="10"/>
  <c r="CJ250" i="10"/>
  <c r="CJ251" i="10"/>
  <c r="CJ252" i="10"/>
  <c r="CJ253" i="10"/>
  <c r="CJ254" i="10"/>
  <c r="CJ255" i="10"/>
  <c r="CJ256" i="10"/>
  <c r="CJ257" i="10"/>
  <c r="CJ258" i="10"/>
  <c r="CJ259" i="10"/>
  <c r="CJ260" i="10"/>
  <c r="CJ261" i="10"/>
  <c r="CJ262" i="10"/>
  <c r="CJ263" i="10"/>
  <c r="CJ264" i="10"/>
  <c r="CJ265" i="10"/>
  <c r="CJ266" i="10"/>
  <c r="CJ267" i="10"/>
  <c r="CJ268" i="10"/>
  <c r="CJ269" i="10"/>
  <c r="CJ270" i="10"/>
  <c r="CJ271" i="10"/>
  <c r="CJ272" i="10"/>
  <c r="CJ273" i="10"/>
  <c r="CJ274" i="10"/>
  <c r="CJ275" i="10"/>
  <c r="CJ276" i="10"/>
  <c r="CJ277" i="10"/>
  <c r="CJ278" i="10"/>
  <c r="CJ279" i="10"/>
  <c r="CJ280" i="10"/>
  <c r="CJ281" i="10"/>
  <c r="CJ282" i="10"/>
  <c r="CJ283" i="10"/>
  <c r="CJ284" i="10"/>
  <c r="CJ285" i="10"/>
  <c r="CJ286" i="10"/>
  <c r="CJ287" i="10"/>
  <c r="CJ288" i="10"/>
  <c r="CJ289" i="10"/>
  <c r="CJ290" i="10"/>
  <c r="CJ291" i="10"/>
  <c r="CJ292" i="10"/>
  <c r="CJ293" i="10"/>
  <c r="CJ294" i="10"/>
  <c r="CJ295" i="10"/>
  <c r="CJ3" i="10"/>
  <c r="G8" i="9" l="1"/>
  <c r="F8" i="9"/>
  <c r="H8" i="9"/>
  <c r="D8" i="9"/>
  <c r="I8" i="9"/>
  <c r="J8" i="9"/>
  <c r="E8" i="9"/>
  <c r="IG4" i="10"/>
  <c r="IG5" i="10"/>
  <c r="IG6" i="10"/>
  <c r="IG7" i="10"/>
  <c r="IG8" i="10"/>
  <c r="IG9" i="10"/>
  <c r="IG10" i="10"/>
  <c r="IG11" i="10"/>
  <c r="IG12" i="10"/>
  <c r="IG13" i="10"/>
  <c r="IG14" i="10"/>
  <c r="IG15" i="10"/>
  <c r="IG16" i="10"/>
  <c r="IG17" i="10"/>
  <c r="IG18" i="10"/>
  <c r="IG19" i="10"/>
  <c r="IG20" i="10"/>
  <c r="IG21" i="10"/>
  <c r="IG22" i="10"/>
  <c r="IG23" i="10"/>
  <c r="IG24" i="10"/>
  <c r="IG25" i="10"/>
  <c r="IG26" i="10"/>
  <c r="IG27" i="10"/>
  <c r="IG28" i="10"/>
  <c r="IG29" i="10"/>
  <c r="IG30" i="10"/>
  <c r="IG31" i="10"/>
  <c r="IG32" i="10"/>
  <c r="IG33" i="10"/>
  <c r="IG34" i="10"/>
  <c r="IG35" i="10"/>
  <c r="IG36" i="10"/>
  <c r="IG37" i="10"/>
  <c r="IG38" i="10"/>
  <c r="IG39" i="10"/>
  <c r="IG40" i="10"/>
  <c r="IG41" i="10"/>
  <c r="IG42" i="10"/>
  <c r="IG43" i="10"/>
  <c r="IG44" i="10"/>
  <c r="IG45" i="10"/>
  <c r="IG46" i="10"/>
  <c r="IG47" i="10"/>
  <c r="IG48" i="10"/>
  <c r="IG49" i="10"/>
  <c r="IG50" i="10"/>
  <c r="IG51" i="10"/>
  <c r="IG52" i="10"/>
  <c r="IG53" i="10"/>
  <c r="IG54" i="10"/>
  <c r="IG55" i="10"/>
  <c r="IG56" i="10"/>
  <c r="IG57" i="10"/>
  <c r="IG58" i="10"/>
  <c r="IG59" i="10"/>
  <c r="IG60" i="10"/>
  <c r="IG61" i="10"/>
  <c r="IG62" i="10"/>
  <c r="IG63" i="10"/>
  <c r="IG64" i="10"/>
  <c r="IG65" i="10"/>
  <c r="IG66" i="10"/>
  <c r="IG67" i="10"/>
  <c r="IG68" i="10"/>
  <c r="IG69" i="10"/>
  <c r="IG70" i="10"/>
  <c r="IG71" i="10"/>
  <c r="IG72" i="10"/>
  <c r="IG73" i="10"/>
  <c r="IG74" i="10"/>
  <c r="IG75" i="10"/>
  <c r="IG76" i="10"/>
  <c r="IG77" i="10"/>
  <c r="IG78" i="10"/>
  <c r="IG79" i="10"/>
  <c r="IG80" i="10"/>
  <c r="IG81" i="10"/>
  <c r="IG82" i="10"/>
  <c r="IG83" i="10"/>
  <c r="IG84" i="10"/>
  <c r="IG85" i="10"/>
  <c r="IG86" i="10"/>
  <c r="IG87" i="10"/>
  <c r="IG88" i="10"/>
  <c r="IG89" i="10"/>
  <c r="IG90" i="10"/>
  <c r="IG91" i="10"/>
  <c r="IG92" i="10"/>
  <c r="IG93" i="10"/>
  <c r="IG94" i="10"/>
  <c r="IG95" i="10"/>
  <c r="IG96" i="10"/>
  <c r="IG97" i="10"/>
  <c r="IG98" i="10"/>
  <c r="IG99" i="10"/>
  <c r="IG100" i="10"/>
  <c r="IG101" i="10"/>
  <c r="IG102" i="10"/>
  <c r="IG103" i="10"/>
  <c r="IG104" i="10"/>
  <c r="IG105" i="10"/>
  <c r="IG106" i="10"/>
  <c r="IG107" i="10"/>
  <c r="IG108" i="10"/>
  <c r="IG109" i="10"/>
  <c r="IG110" i="10"/>
  <c r="IG111" i="10"/>
  <c r="IG112" i="10"/>
  <c r="IG113" i="10"/>
  <c r="IG114" i="10"/>
  <c r="IG115" i="10"/>
  <c r="IG116" i="10"/>
  <c r="IG117" i="10"/>
  <c r="IG118" i="10"/>
  <c r="IG119" i="10"/>
  <c r="IG120" i="10"/>
  <c r="IG121" i="10"/>
  <c r="IG122" i="10"/>
  <c r="IG123" i="10"/>
  <c r="IG124" i="10"/>
  <c r="IG125" i="10"/>
  <c r="IG126" i="10"/>
  <c r="IG127" i="10"/>
  <c r="IG128" i="10"/>
  <c r="IG129" i="10"/>
  <c r="IG130" i="10"/>
  <c r="IG131" i="10"/>
  <c r="IG132" i="10"/>
  <c r="IG133" i="10"/>
  <c r="IG134" i="10"/>
  <c r="IG135" i="10"/>
  <c r="IG136" i="10"/>
  <c r="IG137" i="10"/>
  <c r="IG138" i="10"/>
  <c r="IG139" i="10"/>
  <c r="IG140" i="10"/>
  <c r="IG141" i="10"/>
  <c r="IG142" i="10"/>
  <c r="IG143" i="10"/>
  <c r="IG144" i="10"/>
  <c r="IG145" i="10"/>
  <c r="IG146" i="10"/>
  <c r="IG147" i="10"/>
  <c r="IG148" i="10"/>
  <c r="IG149" i="10"/>
  <c r="IG150" i="10"/>
  <c r="IG151" i="10"/>
  <c r="IG152" i="10"/>
  <c r="IG153" i="10"/>
  <c r="IG154" i="10"/>
  <c r="IG155" i="10"/>
  <c r="IG156" i="10"/>
  <c r="IG157" i="10"/>
  <c r="IG158" i="10"/>
  <c r="IG159" i="10"/>
  <c r="IG160" i="10"/>
  <c r="IG161" i="10"/>
  <c r="IG162" i="10"/>
  <c r="IG163" i="10"/>
  <c r="IG164" i="10"/>
  <c r="IG165" i="10"/>
  <c r="IG166" i="10"/>
  <c r="IG167" i="10"/>
  <c r="IG168" i="10"/>
  <c r="IG169" i="10"/>
  <c r="IG170" i="10"/>
  <c r="IG171" i="10"/>
  <c r="IG172" i="10"/>
  <c r="IG173" i="10"/>
  <c r="IG174" i="10"/>
  <c r="IG175" i="10"/>
  <c r="IG176" i="10"/>
  <c r="IG177" i="10"/>
  <c r="IG178" i="10"/>
  <c r="IG179" i="10"/>
  <c r="IG180" i="10"/>
  <c r="IG181" i="10"/>
  <c r="IG182" i="10"/>
  <c r="IG183" i="10"/>
  <c r="IG184" i="10"/>
  <c r="IG185" i="10"/>
  <c r="IG186" i="10"/>
  <c r="IG187" i="10"/>
  <c r="IG188" i="10"/>
  <c r="IG189" i="10"/>
  <c r="IG190" i="10"/>
  <c r="IG191" i="10"/>
  <c r="IG192" i="10"/>
  <c r="IG193" i="10"/>
  <c r="IG194" i="10"/>
  <c r="IG195" i="10"/>
  <c r="IG196" i="10"/>
  <c r="IG197" i="10"/>
  <c r="IG198" i="10"/>
  <c r="IG199" i="10"/>
  <c r="IG200" i="10"/>
  <c r="IG201" i="10"/>
  <c r="IG202" i="10"/>
  <c r="IG203" i="10"/>
  <c r="IG204" i="10"/>
  <c r="IG205" i="10"/>
  <c r="IG206" i="10"/>
  <c r="IG207" i="10"/>
  <c r="IG208" i="10"/>
  <c r="IG209" i="10"/>
  <c r="IG210" i="10"/>
  <c r="IG211" i="10"/>
  <c r="IG212" i="10"/>
  <c r="IG213" i="10"/>
  <c r="IG214" i="10"/>
  <c r="IG215" i="10"/>
  <c r="IG216" i="10"/>
  <c r="IG217" i="10"/>
  <c r="IG218" i="10"/>
  <c r="IG219" i="10"/>
  <c r="IG220" i="10"/>
  <c r="IG221" i="10"/>
  <c r="IG222" i="10"/>
  <c r="IG223" i="10"/>
  <c r="IG224" i="10"/>
  <c r="IG225" i="10"/>
  <c r="IG226" i="10"/>
  <c r="IG227" i="10"/>
  <c r="IG228" i="10"/>
  <c r="IG229" i="10"/>
  <c r="IG230" i="10"/>
  <c r="IG231" i="10"/>
  <c r="IG232" i="10"/>
  <c r="IG233" i="10"/>
  <c r="IG234" i="10"/>
  <c r="IG235" i="10"/>
  <c r="IG236" i="10"/>
  <c r="IG237" i="10"/>
  <c r="IG238" i="10"/>
  <c r="IG239" i="10"/>
  <c r="IG240" i="10"/>
  <c r="IG241" i="10"/>
  <c r="IG242" i="10"/>
  <c r="IG243" i="10"/>
  <c r="IG244" i="10"/>
  <c r="IG245" i="10"/>
  <c r="IG246" i="10"/>
  <c r="IG247" i="10"/>
  <c r="IG248" i="10"/>
  <c r="IG249" i="10"/>
  <c r="IG250" i="10"/>
  <c r="IG251" i="10"/>
  <c r="IG252" i="10"/>
  <c r="IG253" i="10"/>
  <c r="IG254" i="10"/>
  <c r="IG255" i="10"/>
  <c r="IG256" i="10"/>
  <c r="IG257" i="10"/>
  <c r="IG258" i="10"/>
  <c r="IG259" i="10"/>
  <c r="IG260" i="10"/>
  <c r="IG261" i="10"/>
  <c r="IG262" i="10"/>
  <c r="IG263" i="10"/>
  <c r="IG264" i="10"/>
  <c r="IG265" i="10"/>
  <c r="IG266" i="10"/>
  <c r="IG267" i="10"/>
  <c r="IG268" i="10"/>
  <c r="IG269" i="10"/>
  <c r="IG270" i="10"/>
  <c r="IG271" i="10"/>
  <c r="IG272" i="10"/>
  <c r="IG273" i="10"/>
  <c r="IG274" i="10"/>
  <c r="IG275" i="10"/>
  <c r="IG276" i="10"/>
  <c r="IG277" i="10"/>
  <c r="IG278" i="10"/>
  <c r="IG279" i="10"/>
  <c r="IG280" i="10"/>
  <c r="IG281" i="10"/>
  <c r="IG282" i="10"/>
  <c r="IG283" i="10"/>
  <c r="IG284" i="10"/>
  <c r="IG285" i="10"/>
  <c r="IG286" i="10"/>
  <c r="IG287" i="10"/>
  <c r="IG288" i="10"/>
  <c r="IG289" i="10"/>
  <c r="IG290" i="10"/>
  <c r="IG291" i="10"/>
  <c r="IG292" i="10"/>
  <c r="IG293" i="10"/>
  <c r="IG294" i="10"/>
  <c r="IG295" i="10"/>
  <c r="IG3" i="10"/>
  <c r="BN297" i="10"/>
  <c r="BH297" i="10"/>
  <c r="BD297" i="10"/>
  <c r="AL297" i="10"/>
  <c r="L297" i="10"/>
  <c r="GH107" i="10" l="1"/>
  <c r="GH109" i="10"/>
  <c r="GH110" i="10"/>
  <c r="GH111" i="10"/>
  <c r="GH112" i="10"/>
  <c r="GH113" i="10"/>
  <c r="GH114" i="10"/>
  <c r="GH115" i="10"/>
  <c r="GH116" i="10"/>
  <c r="GH117" i="10"/>
  <c r="GH118" i="10"/>
  <c r="GH119" i="10"/>
  <c r="GH120" i="10"/>
  <c r="GH121" i="10"/>
  <c r="GH122" i="10"/>
  <c r="GH123" i="10"/>
  <c r="GH124" i="10"/>
  <c r="GH125" i="10"/>
  <c r="GH126" i="10"/>
  <c r="GH127" i="10"/>
  <c r="GH128" i="10"/>
  <c r="GH129" i="10"/>
  <c r="GH130" i="10"/>
  <c r="GH131" i="10"/>
  <c r="GH132" i="10"/>
  <c r="GH133" i="10"/>
  <c r="GH134" i="10"/>
  <c r="GH135" i="10"/>
  <c r="GH136" i="10"/>
  <c r="GH137" i="10"/>
  <c r="GH138" i="10"/>
  <c r="GH139" i="10"/>
  <c r="GH140" i="10"/>
  <c r="GH141" i="10"/>
  <c r="GH142" i="10"/>
  <c r="GH143" i="10"/>
  <c r="GH144" i="10"/>
  <c r="GH145" i="10"/>
  <c r="GH146" i="10"/>
  <c r="GH147" i="10"/>
  <c r="GH148" i="10"/>
  <c r="GH149" i="10"/>
  <c r="GH150" i="10"/>
  <c r="GH151" i="10"/>
  <c r="GH152" i="10"/>
  <c r="GH153" i="10"/>
  <c r="GH154" i="10"/>
  <c r="GH155" i="10"/>
  <c r="GH156" i="10"/>
  <c r="GH157" i="10"/>
  <c r="GH158" i="10"/>
  <c r="GH159" i="10"/>
  <c r="GH160" i="10"/>
  <c r="GH161" i="10"/>
  <c r="GH162" i="10"/>
  <c r="GH163" i="10"/>
  <c r="GH164" i="10"/>
  <c r="GH165" i="10"/>
  <c r="GH166" i="10"/>
  <c r="GH167" i="10"/>
  <c r="GH168" i="10"/>
  <c r="GH169" i="10"/>
  <c r="GH170" i="10"/>
  <c r="GH171" i="10"/>
  <c r="GH172" i="10"/>
  <c r="GH173" i="10"/>
  <c r="GH174" i="10"/>
  <c r="GH175" i="10"/>
  <c r="GH176" i="10"/>
  <c r="GH177" i="10"/>
  <c r="GH178" i="10"/>
  <c r="GH179" i="10"/>
  <c r="GH180" i="10"/>
  <c r="GH181" i="10"/>
  <c r="GH182" i="10"/>
  <c r="GH183" i="10"/>
  <c r="GH184" i="10"/>
  <c r="GH185" i="10"/>
  <c r="GH186" i="10"/>
  <c r="GH187" i="10"/>
  <c r="GH188" i="10"/>
  <c r="GH189" i="10"/>
  <c r="GH190" i="10"/>
  <c r="GH191" i="10"/>
  <c r="GH192" i="10"/>
  <c r="GH193" i="10"/>
  <c r="GH194" i="10"/>
  <c r="GH195" i="10"/>
  <c r="GH196" i="10"/>
  <c r="GH197" i="10"/>
  <c r="GH198" i="10"/>
  <c r="GH199" i="10"/>
  <c r="GH200" i="10"/>
  <c r="GH201" i="10"/>
  <c r="GH202" i="10"/>
  <c r="GH203" i="10"/>
  <c r="GH204" i="10"/>
  <c r="GH205" i="10"/>
  <c r="GH206" i="10"/>
  <c r="GH207" i="10"/>
  <c r="GH208" i="10"/>
  <c r="GH209" i="10"/>
  <c r="GH210" i="10"/>
  <c r="GH211" i="10"/>
  <c r="GH212" i="10"/>
  <c r="GH213" i="10"/>
  <c r="GH214" i="10"/>
  <c r="GH215" i="10"/>
  <c r="GH216" i="10"/>
  <c r="GH217" i="10"/>
  <c r="GH218" i="10"/>
  <c r="GH219" i="10"/>
  <c r="GH220" i="10"/>
  <c r="GH221" i="10"/>
  <c r="GH222" i="10"/>
  <c r="GH223" i="10"/>
  <c r="GH224" i="10"/>
  <c r="GH225" i="10"/>
  <c r="GH226" i="10"/>
  <c r="GH227" i="10"/>
  <c r="GH228" i="10"/>
  <c r="GH229" i="10"/>
  <c r="GH230" i="10"/>
  <c r="GH231" i="10"/>
  <c r="GH232" i="10"/>
  <c r="GH233" i="10"/>
  <c r="GH234" i="10"/>
  <c r="GH235" i="10"/>
  <c r="GH236" i="10"/>
  <c r="GH237" i="10"/>
  <c r="GH238" i="10"/>
  <c r="GH239" i="10"/>
  <c r="GH240" i="10"/>
  <c r="GH241" i="10"/>
  <c r="GH242" i="10"/>
  <c r="GH243" i="10"/>
  <c r="GH244" i="10"/>
  <c r="GH245" i="10"/>
  <c r="GH246" i="10"/>
  <c r="GH247" i="10"/>
  <c r="GH248" i="10"/>
  <c r="GH249" i="10"/>
  <c r="GH250" i="10"/>
  <c r="GH251" i="10"/>
  <c r="GH252" i="10"/>
  <c r="GH253" i="10"/>
  <c r="GH254" i="10"/>
  <c r="GH255" i="10"/>
  <c r="GH256" i="10"/>
  <c r="GH257" i="10"/>
  <c r="GH258" i="10"/>
  <c r="GH259" i="10"/>
  <c r="GH260" i="10"/>
  <c r="GH261" i="10"/>
  <c r="GH262" i="10"/>
  <c r="GH263" i="10"/>
  <c r="GH264" i="10"/>
  <c r="GH265" i="10"/>
  <c r="GH266" i="10"/>
  <c r="GH267" i="10"/>
  <c r="GH268" i="10"/>
  <c r="GH269" i="10"/>
  <c r="GH270" i="10"/>
  <c r="GH271" i="10"/>
  <c r="GH272" i="10"/>
  <c r="GH273" i="10"/>
  <c r="GH274" i="10"/>
  <c r="GH275" i="10"/>
  <c r="GH276" i="10"/>
  <c r="GH277" i="10"/>
  <c r="GH278" i="10"/>
  <c r="GH279" i="10"/>
  <c r="GH280" i="10"/>
  <c r="GH281" i="10"/>
  <c r="GH282" i="10"/>
  <c r="GH283" i="10"/>
  <c r="GH284" i="10"/>
  <c r="GH285" i="10"/>
  <c r="GH286" i="10"/>
  <c r="GH287" i="10"/>
  <c r="GH288" i="10"/>
  <c r="GH289" i="10"/>
  <c r="GH290" i="10"/>
  <c r="GH291" i="10"/>
  <c r="GH292" i="10"/>
  <c r="GH293" i="10"/>
  <c r="GH294" i="10"/>
  <c r="GH295" i="10"/>
  <c r="GH3" i="10"/>
  <c r="FH289" i="10" l="1"/>
  <c r="HJ285" i="10"/>
  <c r="GH104" i="10"/>
  <c r="GH101" i="10"/>
  <c r="GH98" i="10"/>
  <c r="GH95" i="10"/>
  <c r="GH92" i="10"/>
  <c r="GH89" i="10"/>
  <c r="GH86" i="10"/>
  <c r="GH83" i="10"/>
  <c r="GH80" i="10"/>
  <c r="GH77" i="10"/>
  <c r="GH74" i="10"/>
  <c r="GH71" i="10"/>
  <c r="GH68" i="10"/>
  <c r="GH65" i="10"/>
  <c r="GH62" i="10"/>
  <c r="GH59" i="10"/>
  <c r="GH56" i="10"/>
  <c r="GH53" i="10"/>
  <c r="GH50" i="10"/>
  <c r="GH47" i="10"/>
  <c r="GH44" i="10"/>
  <c r="GH41" i="10"/>
  <c r="GH38" i="10"/>
  <c r="GH35" i="10"/>
  <c r="GH32" i="10"/>
  <c r="GH29" i="10"/>
  <c r="GH26" i="10"/>
  <c r="GH23" i="10"/>
  <c r="GH20" i="10"/>
  <c r="GH17" i="10"/>
  <c r="GH14" i="10"/>
  <c r="GH11" i="10"/>
  <c r="GH8" i="10"/>
  <c r="GH5" i="10"/>
  <c r="GH106" i="10"/>
  <c r="GH103" i="10"/>
  <c r="GH100" i="10"/>
  <c r="GH97" i="10"/>
  <c r="GH94" i="10"/>
  <c r="GH91" i="10"/>
  <c r="GH88" i="10"/>
  <c r="GH85" i="10"/>
  <c r="GH82" i="10"/>
  <c r="GH79" i="10"/>
  <c r="GH76" i="10"/>
  <c r="GH73" i="10"/>
  <c r="GH70" i="10"/>
  <c r="GH67" i="10"/>
  <c r="GH64" i="10"/>
  <c r="GH61" i="10"/>
  <c r="GH58" i="10"/>
  <c r="GH55" i="10"/>
  <c r="GH52" i="10"/>
  <c r="GH49" i="10"/>
  <c r="GH46" i="10"/>
  <c r="GH43" i="10"/>
  <c r="GH40" i="10"/>
  <c r="GH37" i="10"/>
  <c r="GH34" i="10"/>
  <c r="GH31" i="10"/>
  <c r="GH28" i="10"/>
  <c r="GH25" i="10"/>
  <c r="GH22" i="10"/>
  <c r="GH19" i="10"/>
  <c r="GH16" i="10"/>
  <c r="GH13" i="10"/>
  <c r="GH10" i="10"/>
  <c r="GH7" i="10"/>
  <c r="GH4" i="10"/>
  <c r="HD228" i="10"/>
  <c r="GZ263" i="10"/>
  <c r="GH108" i="10"/>
  <c r="GH105" i="10"/>
  <c r="GH102" i="10"/>
  <c r="GH99" i="10"/>
  <c r="GH96" i="10"/>
  <c r="GH93" i="10"/>
  <c r="GH90" i="10"/>
  <c r="GH87" i="10"/>
  <c r="GH84" i="10"/>
  <c r="GH81" i="10"/>
  <c r="GH78" i="10"/>
  <c r="GH75" i="10"/>
  <c r="GH72" i="10"/>
  <c r="GH69" i="10"/>
  <c r="GH66" i="10"/>
  <c r="GH63" i="10"/>
  <c r="GH60" i="10"/>
  <c r="GH57" i="10"/>
  <c r="GH54" i="10"/>
  <c r="GH51" i="10"/>
  <c r="GH48" i="10"/>
  <c r="GH45" i="10"/>
  <c r="GH42" i="10"/>
  <c r="GH39" i="10"/>
  <c r="GH36" i="10"/>
  <c r="GH33" i="10"/>
  <c r="GH30" i="10"/>
  <c r="GH27" i="10"/>
  <c r="GH24" i="10"/>
  <c r="GH21" i="10"/>
  <c r="GH18" i="10"/>
  <c r="GH15" i="10"/>
  <c r="GH12" i="10"/>
  <c r="GH9" i="10"/>
  <c r="GH6" i="10"/>
  <c r="GC215" i="10"/>
  <c r="GC25" i="10"/>
  <c r="FO283" i="10"/>
  <c r="HD111" i="10"/>
  <c r="GZ109" i="10"/>
  <c r="GZ70" i="10"/>
  <c r="GZ34" i="10"/>
  <c r="FH15" i="10"/>
  <c r="GZ73" i="10" l="1"/>
  <c r="GZ7" i="10"/>
  <c r="GZ76" i="10"/>
  <c r="GC31" i="10"/>
  <c r="GZ10" i="10"/>
  <c r="GZ43" i="10"/>
  <c r="GZ79" i="10"/>
  <c r="GZ115" i="10"/>
  <c r="GC34" i="10"/>
  <c r="GC70" i="10"/>
  <c r="GZ13" i="10"/>
  <c r="GC76" i="10"/>
  <c r="GC7" i="10"/>
  <c r="GZ46" i="10"/>
  <c r="GC10" i="10"/>
  <c r="GZ82" i="10"/>
  <c r="GZ49" i="10"/>
  <c r="GZ16" i="10"/>
  <c r="GZ88" i="10"/>
  <c r="GC88" i="10"/>
  <c r="GZ85" i="10"/>
  <c r="GZ52" i="10"/>
  <c r="GZ19" i="10"/>
  <c r="GZ55" i="10"/>
  <c r="GZ91" i="10"/>
  <c r="GC43" i="10"/>
  <c r="GC94" i="10"/>
  <c r="GZ22" i="10"/>
  <c r="GZ58" i="10"/>
  <c r="GZ94" i="10"/>
  <c r="GC13" i="10"/>
  <c r="GC46" i="10"/>
  <c r="GC97" i="10"/>
  <c r="GZ25" i="10"/>
  <c r="GZ61" i="10"/>
  <c r="GZ97" i="10"/>
  <c r="GC49" i="10"/>
  <c r="GC103" i="10"/>
  <c r="GZ28" i="10"/>
  <c r="GZ64" i="10"/>
  <c r="GZ103" i="10"/>
  <c r="GC16" i="10"/>
  <c r="GC106" i="10"/>
  <c r="GC61" i="10"/>
  <c r="GZ31" i="10"/>
  <c r="GZ67" i="10"/>
  <c r="GZ106" i="10"/>
  <c r="GZ4" i="10"/>
  <c r="GC28" i="10"/>
  <c r="GZ37" i="10"/>
  <c r="GC64" i="10"/>
  <c r="GZ40" i="10"/>
  <c r="GZ112" i="10"/>
  <c r="GC67" i="10"/>
  <c r="FH259" i="10"/>
  <c r="GC52" i="10"/>
  <c r="GC79" i="10"/>
  <c r="GC85" i="10"/>
  <c r="HJ259" i="10"/>
  <c r="GZ11" i="10"/>
  <c r="HD27" i="10"/>
  <c r="HD48" i="10"/>
  <c r="HD69" i="10"/>
  <c r="FH6" i="10"/>
  <c r="HD108" i="10"/>
  <c r="HD6" i="10"/>
  <c r="HD18" i="10"/>
  <c r="HD36" i="10"/>
  <c r="HD54" i="10"/>
  <c r="HD72" i="10"/>
  <c r="HD90" i="10"/>
  <c r="HD46" i="10"/>
  <c r="FH77" i="10"/>
  <c r="FH167" i="10"/>
  <c r="FH88" i="10"/>
  <c r="FH278" i="10"/>
  <c r="HD97" i="10"/>
  <c r="FH83" i="10"/>
  <c r="FH185" i="10"/>
  <c r="FH94" i="10"/>
  <c r="FH27" i="10"/>
  <c r="FH9" i="10"/>
  <c r="HD21" i="10"/>
  <c r="HD39" i="10"/>
  <c r="HD57" i="10"/>
  <c r="HD75" i="10"/>
  <c r="HD93" i="10"/>
  <c r="FH4" i="10"/>
  <c r="FH5" i="10"/>
  <c r="FH86" i="10"/>
  <c r="FH194" i="10"/>
  <c r="FH115" i="10"/>
  <c r="FH63" i="10"/>
  <c r="HD9" i="10"/>
  <c r="HD114" i="10"/>
  <c r="FH7" i="10"/>
  <c r="FH11" i="10"/>
  <c r="FH92" i="10"/>
  <c r="FH200" i="10"/>
  <c r="FH124" i="10"/>
  <c r="FH72" i="10"/>
  <c r="HD24" i="10"/>
  <c r="HD78" i="10"/>
  <c r="FH10" i="10"/>
  <c r="FH14" i="10"/>
  <c r="FH95" i="10"/>
  <c r="FH221" i="10"/>
  <c r="FH151" i="10"/>
  <c r="FH99" i="10"/>
  <c r="HD42" i="10"/>
  <c r="HD60" i="10"/>
  <c r="HD96" i="10"/>
  <c r="FH12" i="10"/>
  <c r="HD117" i="10"/>
  <c r="HD10" i="10"/>
  <c r="FH20" i="10"/>
  <c r="FH113" i="10"/>
  <c r="FH230" i="10"/>
  <c r="FH160" i="10"/>
  <c r="FH135" i="10"/>
  <c r="HD63" i="10"/>
  <c r="HD81" i="10"/>
  <c r="HD99" i="10"/>
  <c r="FH23" i="10"/>
  <c r="FH122" i="10"/>
  <c r="FH236" i="10"/>
  <c r="FH166" i="10"/>
  <c r="FH144" i="10"/>
  <c r="HD102" i="10"/>
  <c r="FH13" i="10"/>
  <c r="FH29" i="10"/>
  <c r="FH128" i="10"/>
  <c r="FH239" i="10"/>
  <c r="FH187" i="10"/>
  <c r="FH180" i="10"/>
  <c r="HD84" i="10"/>
  <c r="HD13" i="10"/>
  <c r="FH47" i="10"/>
  <c r="FH131" i="10"/>
  <c r="FH22" i="10"/>
  <c r="FH196" i="10"/>
  <c r="FH216" i="10"/>
  <c r="HD105" i="10"/>
  <c r="FH16" i="10"/>
  <c r="FH50" i="10"/>
  <c r="FH149" i="10"/>
  <c r="FH43" i="10"/>
  <c r="FH202" i="10"/>
  <c r="FH243" i="10"/>
  <c r="HD45" i="10"/>
  <c r="HD30" i="10"/>
  <c r="HD33" i="10"/>
  <c r="HD87" i="10"/>
  <c r="FH19" i="10"/>
  <c r="FH56" i="10"/>
  <c r="FH158" i="10"/>
  <c r="FH52" i="10"/>
  <c r="FH232" i="10"/>
  <c r="FH3" i="10"/>
  <c r="HD12" i="10"/>
  <c r="HD66" i="10"/>
  <c r="HD15" i="10"/>
  <c r="HD51" i="10"/>
  <c r="FH18" i="10"/>
  <c r="HD28" i="10"/>
  <c r="FH59" i="10"/>
  <c r="FH164" i="10"/>
  <c r="FH58" i="10"/>
  <c r="FH272" i="10"/>
  <c r="FH268" i="10"/>
  <c r="GZ100" i="10"/>
  <c r="GZ118" i="10"/>
  <c r="GC19" i="10"/>
  <c r="GC37" i="10"/>
  <c r="GC55" i="10"/>
  <c r="FO5" i="10"/>
  <c r="HD44" i="10"/>
  <c r="HD290" i="10"/>
  <c r="FH41" i="10"/>
  <c r="FH119" i="10"/>
  <c r="FH203" i="10"/>
  <c r="HJ73" i="10"/>
  <c r="HJ217" i="10"/>
  <c r="HJ140" i="10"/>
  <c r="FH79" i="10"/>
  <c r="FH223" i="10"/>
  <c r="HJ120" i="10"/>
  <c r="HJ292" i="10"/>
  <c r="FH171" i="10"/>
  <c r="FO41" i="10"/>
  <c r="GC14" i="10"/>
  <c r="HD59" i="10"/>
  <c r="FO211" i="10"/>
  <c r="HJ82" i="10"/>
  <c r="HJ5" i="10"/>
  <c r="HJ149" i="10"/>
  <c r="HJ129" i="10"/>
  <c r="HJ220" i="10"/>
  <c r="GC4" i="10"/>
  <c r="GC22" i="10"/>
  <c r="GC40" i="10"/>
  <c r="GC58" i="10"/>
  <c r="FO50" i="10"/>
  <c r="GZ35" i="10"/>
  <c r="HJ88" i="10"/>
  <c r="HJ11" i="10"/>
  <c r="HJ155" i="10"/>
  <c r="FH238" i="10"/>
  <c r="HJ135" i="10"/>
  <c r="HJ247" i="10"/>
  <c r="FH207" i="10"/>
  <c r="GZ41" i="10"/>
  <c r="GZ185" i="10"/>
  <c r="HJ109" i="10"/>
  <c r="HJ32" i="10"/>
  <c r="HJ176" i="10"/>
  <c r="HJ12" i="10"/>
  <c r="HJ156" i="10"/>
  <c r="HJ256" i="10"/>
  <c r="HD131" i="10"/>
  <c r="HJ118" i="10"/>
  <c r="HJ41" i="10"/>
  <c r="HJ185" i="10"/>
  <c r="HJ21" i="10"/>
  <c r="HJ165" i="10"/>
  <c r="GZ50" i="10"/>
  <c r="HD170" i="10"/>
  <c r="FH65" i="10"/>
  <c r="FH155" i="10"/>
  <c r="GC255" i="10"/>
  <c r="HJ124" i="10"/>
  <c r="HJ47" i="10"/>
  <c r="HJ191" i="10"/>
  <c r="FH130" i="10"/>
  <c r="HJ27" i="10"/>
  <c r="HJ171" i="10"/>
  <c r="FH36" i="10"/>
  <c r="FH252" i="10"/>
  <c r="GZ77" i="10"/>
  <c r="HJ10" i="10"/>
  <c r="HJ145" i="10"/>
  <c r="HJ68" i="10"/>
  <c r="HJ212" i="10"/>
  <c r="HJ48" i="10"/>
  <c r="HJ192" i="10"/>
  <c r="HJ230" i="10"/>
  <c r="GZ89" i="10"/>
  <c r="HJ16" i="10"/>
  <c r="HJ154" i="10"/>
  <c r="HJ77" i="10"/>
  <c r="HJ221" i="10"/>
  <c r="HJ57" i="10"/>
  <c r="HJ201" i="10"/>
  <c r="HJ266" i="10"/>
  <c r="GC89" i="10"/>
  <c r="HD129" i="10"/>
  <c r="HJ19" i="10"/>
  <c r="HJ160" i="10"/>
  <c r="HJ83" i="10"/>
  <c r="HJ63" i="10"/>
  <c r="HJ207" i="10"/>
  <c r="HJ225" i="10"/>
  <c r="GC112" i="10"/>
  <c r="HD100" i="10"/>
  <c r="FO18" i="10"/>
  <c r="HD165" i="10"/>
  <c r="HJ37" i="10"/>
  <c r="HJ181" i="10"/>
  <c r="HJ104" i="10"/>
  <c r="HJ84" i="10"/>
  <c r="FH263" i="10"/>
  <c r="FH108" i="10"/>
  <c r="HJ261" i="10"/>
  <c r="FO51" i="10"/>
  <c r="HJ46" i="10"/>
  <c r="HJ190" i="10"/>
  <c r="HJ113" i="10"/>
  <c r="HJ93" i="10"/>
  <c r="HD26" i="10"/>
  <c r="HJ52" i="10"/>
  <c r="HJ196" i="10"/>
  <c r="HJ119" i="10"/>
  <c r="HJ99" i="10"/>
  <c r="HJ275" i="10"/>
  <c r="HJ257" i="10"/>
  <c r="HJ216" i="10"/>
  <c r="HJ252" i="10"/>
  <c r="HJ288" i="10"/>
  <c r="FH282" i="10"/>
  <c r="GC82" i="10"/>
  <c r="GC100" i="10"/>
  <c r="FO8" i="10"/>
  <c r="GZ32" i="10"/>
  <c r="HD79" i="10"/>
  <c r="GC50" i="10"/>
  <c r="GZ39" i="10"/>
  <c r="GC42" i="10"/>
  <c r="HD134" i="10"/>
  <c r="GZ124" i="10"/>
  <c r="FO194" i="10"/>
  <c r="HD231" i="10"/>
  <c r="FH8" i="10"/>
  <c r="FH44" i="10"/>
  <c r="FH80" i="10"/>
  <c r="FH116" i="10"/>
  <c r="FH152" i="10"/>
  <c r="FH188" i="10"/>
  <c r="FH224" i="10"/>
  <c r="HJ4" i="10"/>
  <c r="HJ40" i="10"/>
  <c r="HJ76" i="10"/>
  <c r="HJ112" i="10"/>
  <c r="HJ148" i="10"/>
  <c r="HJ184" i="10"/>
  <c r="FH21" i="10"/>
  <c r="HJ35" i="10"/>
  <c r="HJ71" i="10"/>
  <c r="HJ107" i="10"/>
  <c r="HJ143" i="10"/>
  <c r="HJ179" i="10"/>
  <c r="HJ215" i="10"/>
  <c r="FH46" i="10"/>
  <c r="FH82" i="10"/>
  <c r="FH118" i="10"/>
  <c r="FH154" i="10"/>
  <c r="FH190" i="10"/>
  <c r="FH226" i="10"/>
  <c r="HJ15" i="10"/>
  <c r="HJ51" i="10"/>
  <c r="HJ87" i="10"/>
  <c r="HJ123" i="10"/>
  <c r="HJ159" i="10"/>
  <c r="HJ195" i="10"/>
  <c r="FH266" i="10"/>
  <c r="HJ295" i="10"/>
  <c r="HJ250" i="10"/>
  <c r="FH30" i="10"/>
  <c r="FH66" i="10"/>
  <c r="FH102" i="10"/>
  <c r="FH138" i="10"/>
  <c r="FH174" i="10"/>
  <c r="FH210" i="10"/>
  <c r="FH246" i="10"/>
  <c r="HJ284" i="10"/>
  <c r="HJ260" i="10"/>
  <c r="HJ219" i="10"/>
  <c r="HJ255" i="10"/>
  <c r="HJ291" i="10"/>
  <c r="FH294" i="10"/>
  <c r="FO14" i="10"/>
  <c r="HD82" i="10"/>
  <c r="GC53" i="10"/>
  <c r="FO15" i="10"/>
  <c r="HD41" i="10"/>
  <c r="GZ168" i="10"/>
  <c r="HD126" i="10"/>
  <c r="HD124" i="10"/>
  <c r="GZ282" i="10"/>
  <c r="FH191" i="10"/>
  <c r="FH227" i="10"/>
  <c r="HJ7" i="10"/>
  <c r="HJ43" i="10"/>
  <c r="HJ79" i="10"/>
  <c r="HJ115" i="10"/>
  <c r="HJ151" i="10"/>
  <c r="HJ187" i="10"/>
  <c r="HJ38" i="10"/>
  <c r="HJ74" i="10"/>
  <c r="HJ110" i="10"/>
  <c r="HJ146" i="10"/>
  <c r="HJ182" i="10"/>
  <c r="HJ218" i="10"/>
  <c r="FH49" i="10"/>
  <c r="FH85" i="10"/>
  <c r="FH121" i="10"/>
  <c r="FH157" i="10"/>
  <c r="FH193" i="10"/>
  <c r="FH229" i="10"/>
  <c r="HJ18" i="10"/>
  <c r="HJ54" i="10"/>
  <c r="HJ90" i="10"/>
  <c r="HJ126" i="10"/>
  <c r="HJ162" i="10"/>
  <c r="HJ198" i="10"/>
  <c r="FH269" i="10"/>
  <c r="HJ286" i="10"/>
  <c r="HJ253" i="10"/>
  <c r="FH33" i="10"/>
  <c r="FH69" i="10"/>
  <c r="FH105" i="10"/>
  <c r="FH141" i="10"/>
  <c r="FH177" i="10"/>
  <c r="FH213" i="10"/>
  <c r="FH249" i="10"/>
  <c r="HJ227" i="10"/>
  <c r="HJ263" i="10"/>
  <c r="HJ222" i="10"/>
  <c r="HJ258" i="10"/>
  <c r="HJ294" i="10"/>
  <c r="FH256" i="10"/>
  <c r="FO44" i="10"/>
  <c r="HD43" i="10"/>
  <c r="GZ95" i="10"/>
  <c r="GC17" i="10"/>
  <c r="FO24" i="10"/>
  <c r="GZ57" i="10"/>
  <c r="GC60" i="10"/>
  <c r="GC87" i="10"/>
  <c r="GZ163" i="10"/>
  <c r="FH17" i="10"/>
  <c r="FH53" i="10"/>
  <c r="FH89" i="10"/>
  <c r="FH125" i="10"/>
  <c r="FH161" i="10"/>
  <c r="FH197" i="10"/>
  <c r="FH233" i="10"/>
  <c r="HJ13" i="10"/>
  <c r="HJ49" i="10"/>
  <c r="HJ85" i="10"/>
  <c r="HJ121" i="10"/>
  <c r="HJ157" i="10"/>
  <c r="HJ193" i="10"/>
  <c r="HJ8" i="10"/>
  <c r="HJ44" i="10"/>
  <c r="HJ80" i="10"/>
  <c r="HJ116" i="10"/>
  <c r="HJ152" i="10"/>
  <c r="HJ188" i="10"/>
  <c r="HJ224" i="10"/>
  <c r="FH55" i="10"/>
  <c r="FH91" i="10"/>
  <c r="FH127" i="10"/>
  <c r="FH163" i="10"/>
  <c r="FH199" i="10"/>
  <c r="FH235" i="10"/>
  <c r="HJ24" i="10"/>
  <c r="HJ60" i="10"/>
  <c r="HJ96" i="10"/>
  <c r="HJ132" i="10"/>
  <c r="HJ168" i="10"/>
  <c r="HJ204" i="10"/>
  <c r="FH275" i="10"/>
  <c r="HJ223" i="10"/>
  <c r="HJ262" i="10"/>
  <c r="FH39" i="10"/>
  <c r="FH75" i="10"/>
  <c r="FH111" i="10"/>
  <c r="FH147" i="10"/>
  <c r="FH183" i="10"/>
  <c r="FH219" i="10"/>
  <c r="FH255" i="10"/>
  <c r="HJ233" i="10"/>
  <c r="HJ269" i="10"/>
  <c r="HJ228" i="10"/>
  <c r="HJ264" i="10"/>
  <c r="FH265" i="10"/>
  <c r="FH274" i="10"/>
  <c r="HJ226" i="10"/>
  <c r="HJ265" i="10"/>
  <c r="FH42" i="10"/>
  <c r="FH78" i="10"/>
  <c r="FH114" i="10"/>
  <c r="FH150" i="10"/>
  <c r="FH186" i="10"/>
  <c r="FH222" i="10"/>
  <c r="HD255" i="10"/>
  <c r="HJ236" i="10"/>
  <c r="HJ272" i="10"/>
  <c r="HJ231" i="10"/>
  <c r="HJ267" i="10"/>
  <c r="FH279" i="10"/>
  <c r="FH280" i="10"/>
  <c r="FO77" i="10"/>
  <c r="GC68" i="10"/>
  <c r="FO54" i="10"/>
  <c r="HD62" i="10"/>
  <c r="FO25" i="10"/>
  <c r="GC123" i="10"/>
  <c r="GZ178" i="10"/>
  <c r="GZ213" i="10"/>
  <c r="GZ203" i="10"/>
  <c r="HJ55" i="10"/>
  <c r="HJ91" i="10"/>
  <c r="HJ127" i="10"/>
  <c r="HJ163" i="10"/>
  <c r="HJ199" i="10"/>
  <c r="HJ14" i="10"/>
  <c r="HJ50" i="10"/>
  <c r="HJ86" i="10"/>
  <c r="HJ122" i="10"/>
  <c r="HJ158" i="10"/>
  <c r="HJ194" i="10"/>
  <c r="FH25" i="10"/>
  <c r="FH61" i="10"/>
  <c r="FH97" i="10"/>
  <c r="FH133" i="10"/>
  <c r="FH169" i="10"/>
  <c r="FH205" i="10"/>
  <c r="FH241" i="10"/>
  <c r="HJ30" i="10"/>
  <c r="HJ66" i="10"/>
  <c r="HJ102" i="10"/>
  <c r="HJ138" i="10"/>
  <c r="HJ174" i="10"/>
  <c r="HJ210" i="10"/>
  <c r="FH281" i="10"/>
  <c r="HJ229" i="10"/>
  <c r="HJ268" i="10"/>
  <c r="FH45" i="10"/>
  <c r="FH81" i="10"/>
  <c r="FH117" i="10"/>
  <c r="FH153" i="10"/>
  <c r="FH189" i="10"/>
  <c r="FH225" i="10"/>
  <c r="FH258" i="10"/>
  <c r="HJ239" i="10"/>
  <c r="HJ278" i="10"/>
  <c r="HJ234" i="10"/>
  <c r="HJ270" i="10"/>
  <c r="FH285" i="10"/>
  <c r="FH286" i="10"/>
  <c r="GC73" i="10"/>
  <c r="GC91" i="10"/>
  <c r="GC109" i="10"/>
  <c r="FO80" i="10"/>
  <c r="HD16" i="10"/>
  <c r="GZ53" i="10"/>
  <c r="GZ107" i="10"/>
  <c r="GC71" i="10"/>
  <c r="FO60" i="10"/>
  <c r="GC6" i="10"/>
  <c r="GC78" i="10"/>
  <c r="FO129" i="10"/>
  <c r="GC126" i="10"/>
  <c r="GZ217" i="10"/>
  <c r="GZ216" i="10"/>
  <c r="GZ239" i="10"/>
  <c r="FH26" i="10"/>
  <c r="FH62" i="10"/>
  <c r="FH98" i="10"/>
  <c r="FH134" i="10"/>
  <c r="FH170" i="10"/>
  <c r="FH206" i="10"/>
  <c r="FH242" i="10"/>
  <c r="HJ22" i="10"/>
  <c r="HJ58" i="10"/>
  <c r="HJ94" i="10"/>
  <c r="HJ130" i="10"/>
  <c r="HJ166" i="10"/>
  <c r="HJ202" i="10"/>
  <c r="HJ17" i="10"/>
  <c r="HJ53" i="10"/>
  <c r="HJ89" i="10"/>
  <c r="HJ125" i="10"/>
  <c r="HJ161" i="10"/>
  <c r="HJ197" i="10"/>
  <c r="FH28" i="10"/>
  <c r="FH64" i="10"/>
  <c r="FH100" i="10"/>
  <c r="FH136" i="10"/>
  <c r="FH172" i="10"/>
  <c r="FH208" i="10"/>
  <c r="FH244" i="10"/>
  <c r="HJ33" i="10"/>
  <c r="HJ69" i="10"/>
  <c r="HJ105" i="10"/>
  <c r="HJ141" i="10"/>
  <c r="HJ177" i="10"/>
  <c r="HJ213" i="10"/>
  <c r="FH284" i="10"/>
  <c r="HJ232" i="10"/>
  <c r="HJ271" i="10"/>
  <c r="FH48" i="10"/>
  <c r="FH84" i="10"/>
  <c r="FH120" i="10"/>
  <c r="FH156" i="10"/>
  <c r="FH192" i="10"/>
  <c r="FH228" i="10"/>
  <c r="FH261" i="10"/>
  <c r="HJ242" i="10"/>
  <c r="HJ281" i="10"/>
  <c r="HJ237" i="10"/>
  <c r="HJ273" i="10"/>
  <c r="HJ3" i="10"/>
  <c r="FH262" i="10"/>
  <c r="FO86" i="10"/>
  <c r="GZ59" i="10"/>
  <c r="GZ113" i="10"/>
  <c r="GC32" i="10"/>
  <c r="HD5" i="10"/>
  <c r="HD80" i="10"/>
  <c r="HD219" i="10"/>
  <c r="GZ234" i="10"/>
  <c r="FH101" i="10"/>
  <c r="FH137" i="10"/>
  <c r="FH173" i="10"/>
  <c r="FH209" i="10"/>
  <c r="FH245" i="10"/>
  <c r="HJ25" i="10"/>
  <c r="HJ61" i="10"/>
  <c r="HJ97" i="10"/>
  <c r="HJ133" i="10"/>
  <c r="HJ169" i="10"/>
  <c r="HJ205" i="10"/>
  <c r="HJ20" i="10"/>
  <c r="HJ56" i="10"/>
  <c r="HJ92" i="10"/>
  <c r="HJ128" i="10"/>
  <c r="HJ164" i="10"/>
  <c r="HJ200" i="10"/>
  <c r="FH31" i="10"/>
  <c r="FH67" i="10"/>
  <c r="FH103" i="10"/>
  <c r="FH139" i="10"/>
  <c r="FH175" i="10"/>
  <c r="FH211" i="10"/>
  <c r="FH247" i="10"/>
  <c r="HJ36" i="10"/>
  <c r="HJ72" i="10"/>
  <c r="HJ108" i="10"/>
  <c r="HJ144" i="10"/>
  <c r="HJ180" i="10"/>
  <c r="HJ283" i="10"/>
  <c r="FH287" i="10"/>
  <c r="HJ235" i="10"/>
  <c r="HJ274" i="10"/>
  <c r="FH51" i="10"/>
  <c r="FH87" i="10"/>
  <c r="FH123" i="10"/>
  <c r="FH159" i="10"/>
  <c r="FH195" i="10"/>
  <c r="FH231" i="10"/>
  <c r="FH264" i="10"/>
  <c r="HJ245" i="10"/>
  <c r="HJ287" i="10"/>
  <c r="HJ240" i="10"/>
  <c r="HJ276" i="10"/>
  <c r="FH292" i="10"/>
  <c r="FH271" i="10"/>
  <c r="GZ23" i="10"/>
  <c r="HD61" i="10"/>
  <c r="HD115" i="10"/>
  <c r="GC35" i="10"/>
  <c r="HD8" i="10"/>
  <c r="HD83" i="10"/>
  <c r="GC162" i="10"/>
  <c r="GC249" i="10"/>
  <c r="HJ6" i="10"/>
  <c r="FH32" i="10"/>
  <c r="FH68" i="10"/>
  <c r="FH104" i="10"/>
  <c r="FH140" i="10"/>
  <c r="FH176" i="10"/>
  <c r="FH212" i="10"/>
  <c r="FH248" i="10"/>
  <c r="HJ28" i="10"/>
  <c r="HJ64" i="10"/>
  <c r="HJ100" i="10"/>
  <c r="HJ136" i="10"/>
  <c r="HJ172" i="10"/>
  <c r="HJ208" i="10"/>
  <c r="HJ23" i="10"/>
  <c r="HJ59" i="10"/>
  <c r="HJ95" i="10"/>
  <c r="HJ131" i="10"/>
  <c r="HJ167" i="10"/>
  <c r="HJ203" i="10"/>
  <c r="FH34" i="10"/>
  <c r="FH70" i="10"/>
  <c r="FH106" i="10"/>
  <c r="FH142" i="10"/>
  <c r="FH178" i="10"/>
  <c r="FH214" i="10"/>
  <c r="FH250" i="10"/>
  <c r="HJ39" i="10"/>
  <c r="HJ75" i="10"/>
  <c r="HJ111" i="10"/>
  <c r="HJ147" i="10"/>
  <c r="HJ183" i="10"/>
  <c r="GZ255" i="10"/>
  <c r="FH290" i="10"/>
  <c r="HJ238" i="10"/>
  <c r="HJ277" i="10"/>
  <c r="FH54" i="10"/>
  <c r="FH90" i="10"/>
  <c r="FH126" i="10"/>
  <c r="FH162" i="10"/>
  <c r="FH198" i="10"/>
  <c r="FH234" i="10"/>
  <c r="FH267" i="10"/>
  <c r="HJ248" i="10"/>
  <c r="HJ290" i="10"/>
  <c r="HJ243" i="10"/>
  <c r="HJ279" i="10"/>
  <c r="FH276" i="10"/>
  <c r="FH277" i="10"/>
  <c r="HD25" i="10"/>
  <c r="HD64" i="10"/>
  <c r="HD118" i="10"/>
  <c r="GZ21" i="10"/>
  <c r="GC24" i="10"/>
  <c r="HD95" i="10"/>
  <c r="GC252" i="10"/>
  <c r="FO255" i="10"/>
  <c r="FH35" i="10"/>
  <c r="FH71" i="10"/>
  <c r="FH107" i="10"/>
  <c r="FH143" i="10"/>
  <c r="FH179" i="10"/>
  <c r="FH215" i="10"/>
  <c r="FH251" i="10"/>
  <c r="HJ31" i="10"/>
  <c r="HJ67" i="10"/>
  <c r="HJ103" i="10"/>
  <c r="HJ139" i="10"/>
  <c r="HJ175" i="10"/>
  <c r="HJ211" i="10"/>
  <c r="HJ26" i="10"/>
  <c r="HJ62" i="10"/>
  <c r="HJ98" i="10"/>
  <c r="HJ134" i="10"/>
  <c r="HJ170" i="10"/>
  <c r="HJ206" i="10"/>
  <c r="FH37" i="10"/>
  <c r="FH73" i="10"/>
  <c r="FH109" i="10"/>
  <c r="FH145" i="10"/>
  <c r="FH181" i="10"/>
  <c r="FH217" i="10"/>
  <c r="FH253" i="10"/>
  <c r="HJ42" i="10"/>
  <c r="HJ78" i="10"/>
  <c r="HJ114" i="10"/>
  <c r="HJ150" i="10"/>
  <c r="HJ186" i="10"/>
  <c r="FH257" i="10"/>
  <c r="FH293" i="10"/>
  <c r="HJ241" i="10"/>
  <c r="HJ289" i="10"/>
  <c r="FH57" i="10"/>
  <c r="FH93" i="10"/>
  <c r="FH129" i="10"/>
  <c r="FH165" i="10"/>
  <c r="FH201" i="10"/>
  <c r="FH237" i="10"/>
  <c r="FH270" i="10"/>
  <c r="HJ251" i="10"/>
  <c r="HJ293" i="10"/>
  <c r="HJ246" i="10"/>
  <c r="HJ282" i="10"/>
  <c r="FH288" i="10"/>
  <c r="FH283" i="10"/>
  <c r="HD4" i="10"/>
  <c r="GZ26" i="10"/>
  <c r="GZ71" i="10"/>
  <c r="GC86" i="10"/>
  <c r="HD23" i="10"/>
  <c r="GZ129" i="10"/>
  <c r="GC181" i="10"/>
  <c r="FH38" i="10"/>
  <c r="FH74" i="10"/>
  <c r="FH110" i="10"/>
  <c r="FH146" i="10"/>
  <c r="FH182" i="10"/>
  <c r="FH218" i="10"/>
  <c r="FH254" i="10"/>
  <c r="HJ34" i="10"/>
  <c r="HJ70" i="10"/>
  <c r="HJ106" i="10"/>
  <c r="HJ142" i="10"/>
  <c r="HJ178" i="10"/>
  <c r="HJ214" i="10"/>
  <c r="HJ29" i="10"/>
  <c r="HJ65" i="10"/>
  <c r="HJ101" i="10"/>
  <c r="HJ137" i="10"/>
  <c r="HJ173" i="10"/>
  <c r="HJ209" i="10"/>
  <c r="FH40" i="10"/>
  <c r="FH76" i="10"/>
  <c r="FH112" i="10"/>
  <c r="FH148" i="10"/>
  <c r="FH184" i="10"/>
  <c r="FH220" i="10"/>
  <c r="HJ9" i="10"/>
  <c r="HJ45" i="10"/>
  <c r="HJ81" i="10"/>
  <c r="HJ117" i="10"/>
  <c r="HJ153" i="10"/>
  <c r="HJ189" i="10"/>
  <c r="FH260" i="10"/>
  <c r="HJ280" i="10"/>
  <c r="HJ244" i="10"/>
  <c r="FH24" i="10"/>
  <c r="FH60" i="10"/>
  <c r="FH96" i="10"/>
  <c r="FH132" i="10"/>
  <c r="FH168" i="10"/>
  <c r="FH204" i="10"/>
  <c r="FH240" i="10"/>
  <c r="FH273" i="10"/>
  <c r="HJ254" i="10"/>
  <c r="FH295" i="10"/>
  <c r="HJ249" i="10"/>
  <c r="FH291" i="10"/>
  <c r="FO87" i="10"/>
  <c r="FO7" i="10"/>
  <c r="FO126" i="10"/>
  <c r="FO191" i="10"/>
  <c r="FO205" i="10"/>
  <c r="FO11" i="10"/>
  <c r="FO47" i="10"/>
  <c r="FO83" i="10"/>
  <c r="GZ44" i="10"/>
  <c r="GZ62" i="10"/>
  <c r="GZ80" i="10"/>
  <c r="GZ98" i="10"/>
  <c r="GZ116" i="10"/>
  <c r="FO21" i="10"/>
  <c r="FO57" i="10"/>
  <c r="GZ6" i="10"/>
  <c r="GZ24" i="10"/>
  <c r="GZ42" i="10"/>
  <c r="GZ60" i="10"/>
  <c r="GC9" i="10"/>
  <c r="GC27" i="10"/>
  <c r="GC45" i="10"/>
  <c r="GC63" i="10"/>
  <c r="FO28" i="10"/>
  <c r="FO132" i="10"/>
  <c r="GZ93" i="10"/>
  <c r="GZ132" i="10"/>
  <c r="HD173" i="10"/>
  <c r="FO76" i="10"/>
  <c r="GZ127" i="10"/>
  <c r="HD168" i="10"/>
  <c r="GC124" i="10"/>
  <c r="GC196" i="10"/>
  <c r="GZ122" i="10"/>
  <c r="HD281" i="10"/>
  <c r="GZ231" i="10"/>
  <c r="GZ221" i="10"/>
  <c r="FO31" i="10"/>
  <c r="FO138" i="10"/>
  <c r="FO79" i="10"/>
  <c r="FO17" i="10"/>
  <c r="FO53" i="10"/>
  <c r="HD259" i="10"/>
  <c r="HD243" i="10"/>
  <c r="HD225" i="10"/>
  <c r="HD266" i="10"/>
  <c r="HD213" i="10"/>
  <c r="HD195" i="10"/>
  <c r="HD177" i="10"/>
  <c r="HD159" i="10"/>
  <c r="HD141" i="10"/>
  <c r="HD123" i="10"/>
  <c r="HD164" i="10"/>
  <c r="HD146" i="10"/>
  <c r="HD128" i="10"/>
  <c r="HD110" i="10"/>
  <c r="HD92" i="10"/>
  <c r="HD74" i="10"/>
  <c r="HD235" i="10"/>
  <c r="HD217" i="10"/>
  <c r="HD199" i="10"/>
  <c r="HD181" i="10"/>
  <c r="HD256" i="10"/>
  <c r="HD279" i="10"/>
  <c r="HD261" i="10"/>
  <c r="HD245" i="10"/>
  <c r="HD227" i="10"/>
  <c r="HD209" i="10"/>
  <c r="HD191" i="10"/>
  <c r="HD172" i="10"/>
  <c r="HD154" i="10"/>
  <c r="HD136" i="10"/>
  <c r="HD253" i="10"/>
  <c r="HD289" i="10"/>
  <c r="HD292" i="10"/>
  <c r="HD240" i="10"/>
  <c r="HD263" i="10"/>
  <c r="HD210" i="10"/>
  <c r="HD192" i="10"/>
  <c r="HD174" i="10"/>
  <c r="HD156" i="10"/>
  <c r="HD138" i="10"/>
  <c r="HD120" i="10"/>
  <c r="HD161" i="10"/>
  <c r="HD143" i="10"/>
  <c r="HD125" i="10"/>
  <c r="HD107" i="10"/>
  <c r="HD89" i="10"/>
  <c r="HD250" i="10"/>
  <c r="HD232" i="10"/>
  <c r="HD214" i="10"/>
  <c r="HD196" i="10"/>
  <c r="HD178" i="10"/>
  <c r="HD294" i="10"/>
  <c r="HD276" i="10"/>
  <c r="HD258" i="10"/>
  <c r="HD242" i="10"/>
  <c r="HD224" i="10"/>
  <c r="HD206" i="10"/>
  <c r="HD188" i="10"/>
  <c r="HD169" i="10"/>
  <c r="HD151" i="10"/>
  <c r="HD133" i="10"/>
  <c r="HD286" i="10"/>
  <c r="HD280" i="10"/>
  <c r="HD295" i="10"/>
  <c r="HD237" i="10"/>
  <c r="HD260" i="10"/>
  <c r="HD207" i="10"/>
  <c r="HD189" i="10"/>
  <c r="HD171" i="10"/>
  <c r="HD153" i="10"/>
  <c r="HD135" i="10"/>
  <c r="HD158" i="10"/>
  <c r="HD140" i="10"/>
  <c r="HD122" i="10"/>
  <c r="HD104" i="10"/>
  <c r="HD86" i="10"/>
  <c r="HD247" i="10"/>
  <c r="HD229" i="10"/>
  <c r="HD211" i="10"/>
  <c r="HD193" i="10"/>
  <c r="HD175" i="10"/>
  <c r="HD274" i="10"/>
  <c r="HD291" i="10"/>
  <c r="HD273" i="10"/>
  <c r="HD284" i="10"/>
  <c r="HD239" i="10"/>
  <c r="HD221" i="10"/>
  <c r="HD203" i="10"/>
  <c r="HD185" i="10"/>
  <c r="HD166" i="10"/>
  <c r="HD148" i="10"/>
  <c r="HD130" i="10"/>
  <c r="HD283" i="10"/>
  <c r="HD287" i="10"/>
  <c r="HD252" i="10"/>
  <c r="HD234" i="10"/>
  <c r="HD275" i="10"/>
  <c r="HD257" i="10"/>
  <c r="HD222" i="10"/>
  <c r="HD204" i="10"/>
  <c r="HD186" i="10"/>
  <c r="HD244" i="10"/>
  <c r="HD226" i="10"/>
  <c r="HD208" i="10"/>
  <c r="HD190" i="10"/>
  <c r="HD271" i="10"/>
  <c r="HD3" i="10"/>
  <c r="HD288" i="10"/>
  <c r="HD270" i="10"/>
  <c r="HD254" i="10"/>
  <c r="HD236" i="10"/>
  <c r="HD218" i="10"/>
  <c r="HD200" i="10"/>
  <c r="HD182" i="10"/>
  <c r="HD163" i="10"/>
  <c r="HD145" i="10"/>
  <c r="HD127" i="10"/>
  <c r="HD277" i="10"/>
  <c r="HD278" i="10"/>
  <c r="HD241" i="10"/>
  <c r="HD223" i="10"/>
  <c r="HD205" i="10"/>
  <c r="HD187" i="10"/>
  <c r="HD268" i="10"/>
  <c r="HD293" i="10"/>
  <c r="HD285" i="10"/>
  <c r="HD267" i="10"/>
  <c r="HD251" i="10"/>
  <c r="HD233" i="10"/>
  <c r="HD215" i="10"/>
  <c r="HD197" i="10"/>
  <c r="HD179" i="10"/>
  <c r="HD160" i="10"/>
  <c r="HD238" i="10"/>
  <c r="HD220" i="10"/>
  <c r="HD202" i="10"/>
  <c r="HD184" i="10"/>
  <c r="HD262" i="10"/>
  <c r="HD282" i="10"/>
  <c r="HD264" i="10"/>
  <c r="HD248" i="10"/>
  <c r="HD230" i="10"/>
  <c r="HD212" i="10"/>
  <c r="HD194" i="10"/>
  <c r="HD176" i="10"/>
  <c r="HD157" i="10"/>
  <c r="HD139" i="10"/>
  <c r="HD121" i="10"/>
  <c r="GZ14" i="10"/>
  <c r="GZ29" i="10"/>
  <c r="GZ47" i="10"/>
  <c r="GZ65" i="10"/>
  <c r="GZ83" i="10"/>
  <c r="GZ101" i="10"/>
  <c r="GZ119" i="10"/>
  <c r="FO27" i="10"/>
  <c r="FO63" i="10"/>
  <c r="GZ9" i="10"/>
  <c r="GZ27" i="10"/>
  <c r="GZ45" i="10"/>
  <c r="GZ63" i="10"/>
  <c r="GC12" i="10"/>
  <c r="GC30" i="10"/>
  <c r="GC48" i="10"/>
  <c r="GC66" i="10"/>
  <c r="FO34" i="10"/>
  <c r="FO159" i="10"/>
  <c r="GZ96" i="10"/>
  <c r="HD137" i="10"/>
  <c r="GC177" i="10"/>
  <c r="FO82" i="10"/>
  <c r="HD132" i="10"/>
  <c r="HD180" i="10"/>
  <c r="GC127" i="10"/>
  <c r="GC199" i="10"/>
  <c r="GZ125" i="10"/>
  <c r="FO219" i="10"/>
  <c r="GZ249" i="10"/>
  <c r="HD246" i="10"/>
  <c r="HD265" i="10"/>
  <c r="FO20" i="10"/>
  <c r="FO56" i="10"/>
  <c r="HD31" i="10"/>
  <c r="HD49" i="10"/>
  <c r="HD67" i="10"/>
  <c r="HD85" i="10"/>
  <c r="HD103" i="10"/>
  <c r="GC20" i="10"/>
  <c r="GC38" i="10"/>
  <c r="GC56" i="10"/>
  <c r="GC74" i="10"/>
  <c r="GC92" i="10"/>
  <c r="FO30" i="10"/>
  <c r="FO66" i="10"/>
  <c r="HD11" i="10"/>
  <c r="HD29" i="10"/>
  <c r="HD47" i="10"/>
  <c r="HD65" i="10"/>
  <c r="FO40" i="10"/>
  <c r="FO162" i="10"/>
  <c r="HD98" i="10"/>
  <c r="GZ147" i="10"/>
  <c r="GC90" i="10"/>
  <c r="FO85" i="10"/>
  <c r="GZ142" i="10"/>
  <c r="GZ181" i="10"/>
  <c r="GC142" i="10"/>
  <c r="FO116" i="10"/>
  <c r="GZ140" i="10"/>
  <c r="FO225" i="10"/>
  <c r="GZ252" i="10"/>
  <c r="HD249" i="10"/>
  <c r="GC271" i="10"/>
  <c r="GC254" i="10"/>
  <c r="FO23" i="10"/>
  <c r="FO59" i="10"/>
  <c r="GZ68" i="10"/>
  <c r="GZ86" i="10"/>
  <c r="GZ104" i="10"/>
  <c r="FO33" i="10"/>
  <c r="FO69" i="10"/>
  <c r="GZ12" i="10"/>
  <c r="GZ30" i="10"/>
  <c r="GZ48" i="10"/>
  <c r="GZ66" i="10"/>
  <c r="GC15" i="10"/>
  <c r="GC33" i="10"/>
  <c r="GC51" i="10"/>
  <c r="GC69" i="10"/>
  <c r="FO61" i="10"/>
  <c r="FO165" i="10"/>
  <c r="HD101" i="10"/>
  <c r="HD149" i="10"/>
  <c r="GC141" i="10"/>
  <c r="GC180" i="10"/>
  <c r="FO91" i="10"/>
  <c r="HD144" i="10"/>
  <c r="HD183" i="10"/>
  <c r="FO119" i="10"/>
  <c r="HD142" i="10"/>
  <c r="FO258" i="10"/>
  <c r="HD269" i="10"/>
  <c r="FO268" i="10"/>
  <c r="GZ265" i="10"/>
  <c r="GC289" i="10"/>
  <c r="GC143" i="10"/>
  <c r="FO26" i="10"/>
  <c r="FO62" i="10"/>
  <c r="GZ5" i="10"/>
  <c r="GZ17" i="10"/>
  <c r="HD34" i="10"/>
  <c r="HD52" i="10"/>
  <c r="HD70" i="10"/>
  <c r="HD88" i="10"/>
  <c r="HD106" i="10"/>
  <c r="GC5" i="10"/>
  <c r="GC23" i="10"/>
  <c r="GC41" i="10"/>
  <c r="GC59" i="10"/>
  <c r="GC77" i="10"/>
  <c r="GC95" i="10"/>
  <c r="FO36" i="10"/>
  <c r="FO72" i="10"/>
  <c r="HD14" i="10"/>
  <c r="HD32" i="10"/>
  <c r="HD50" i="10"/>
  <c r="HD68" i="10"/>
  <c r="FO90" i="10"/>
  <c r="FO168" i="10"/>
  <c r="GZ111" i="10"/>
  <c r="GZ150" i="10"/>
  <c r="FO112" i="10"/>
  <c r="GZ145" i="10"/>
  <c r="GZ196" i="10"/>
  <c r="GC145" i="10"/>
  <c r="FO122" i="10"/>
  <c r="GZ143" i="10"/>
  <c r="FO264" i="10"/>
  <c r="HD272" i="10"/>
  <c r="GZ268" i="10"/>
  <c r="GC266" i="10"/>
  <c r="GC161" i="10"/>
  <c r="FO272" i="10"/>
  <c r="FO236" i="10"/>
  <c r="FO199" i="10"/>
  <c r="FO163" i="10"/>
  <c r="FO265" i="10"/>
  <c r="FO244" i="10"/>
  <c r="FO288" i="10"/>
  <c r="FO249" i="10"/>
  <c r="FO213" i="10"/>
  <c r="FO291" i="10"/>
  <c r="FO218" i="10"/>
  <c r="FO182" i="10"/>
  <c r="FO146" i="10"/>
  <c r="FO110" i="10"/>
  <c r="FO109" i="10"/>
  <c r="FO73" i="10"/>
  <c r="FO156" i="10"/>
  <c r="FO120" i="10"/>
  <c r="FO58" i="10"/>
  <c r="FO22" i="10"/>
  <c r="FO269" i="10"/>
  <c r="FO233" i="10"/>
  <c r="FO271" i="10"/>
  <c r="FO196" i="10"/>
  <c r="FO160" i="10"/>
  <c r="FO259" i="10"/>
  <c r="FO235" i="10"/>
  <c r="FO285" i="10"/>
  <c r="FO246" i="10"/>
  <c r="FO210" i="10"/>
  <c r="FO215" i="10"/>
  <c r="FO179" i="10"/>
  <c r="FO143" i="10"/>
  <c r="FO107" i="10"/>
  <c r="FO106" i="10"/>
  <c r="FO70" i="10"/>
  <c r="FO189" i="10"/>
  <c r="FO153" i="10"/>
  <c r="FO117" i="10"/>
  <c r="FO55" i="10"/>
  <c r="FO19" i="10"/>
  <c r="FO266" i="10"/>
  <c r="FO230" i="10"/>
  <c r="FO256" i="10"/>
  <c r="FO193" i="10"/>
  <c r="FO157" i="10"/>
  <c r="FO253" i="10"/>
  <c r="FO229" i="10"/>
  <c r="FO282" i="10"/>
  <c r="FO243" i="10"/>
  <c r="FO207" i="10"/>
  <c r="FO212" i="10"/>
  <c r="FO176" i="10"/>
  <c r="FO140" i="10"/>
  <c r="FO104" i="10"/>
  <c r="FO103" i="10"/>
  <c r="FO67" i="10"/>
  <c r="FO186" i="10"/>
  <c r="FO150" i="10"/>
  <c r="FO114" i="10"/>
  <c r="FO52" i="10"/>
  <c r="FO16" i="10"/>
  <c r="FO263" i="10"/>
  <c r="FO227" i="10"/>
  <c r="FO241" i="10"/>
  <c r="FO190" i="10"/>
  <c r="FO154" i="10"/>
  <c r="FO250" i="10"/>
  <c r="FO226" i="10"/>
  <c r="FO292" i="10"/>
  <c r="FO279" i="10"/>
  <c r="FO240" i="10"/>
  <c r="FO204" i="10"/>
  <c r="FO209" i="10"/>
  <c r="FO173" i="10"/>
  <c r="FO137" i="10"/>
  <c r="FO101" i="10"/>
  <c r="FO136" i="10"/>
  <c r="FO100" i="10"/>
  <c r="FO64" i="10"/>
  <c r="FO183" i="10"/>
  <c r="FO147" i="10"/>
  <c r="FO111" i="10"/>
  <c r="FO49" i="10"/>
  <c r="FO13" i="10"/>
  <c r="FO260" i="10"/>
  <c r="FO224" i="10"/>
  <c r="FO238" i="10"/>
  <c r="FO187" i="10"/>
  <c r="FO151" i="10"/>
  <c r="FO247" i="10"/>
  <c r="FO295" i="10"/>
  <c r="FO276" i="10"/>
  <c r="FO237" i="10"/>
  <c r="FO201" i="10"/>
  <c r="FO206" i="10"/>
  <c r="FO170" i="10"/>
  <c r="FO134" i="10"/>
  <c r="FO98" i="10"/>
  <c r="FO133" i="10"/>
  <c r="FO97" i="10"/>
  <c r="FO180" i="10"/>
  <c r="FO144" i="10"/>
  <c r="FO108" i="10"/>
  <c r="FO46" i="10"/>
  <c r="FO10" i="10"/>
  <c r="FO293" i="10"/>
  <c r="FO257" i="10"/>
  <c r="FO221" i="10"/>
  <c r="FO232" i="10"/>
  <c r="FO184" i="10"/>
  <c r="FO148" i="10"/>
  <c r="FO220" i="10"/>
  <c r="FO273" i="10"/>
  <c r="FO234" i="10"/>
  <c r="FO198" i="10"/>
  <c r="FO203" i="10"/>
  <c r="FO167" i="10"/>
  <c r="FO131" i="10"/>
  <c r="FO95" i="10"/>
  <c r="FO130" i="10"/>
  <c r="FO94" i="10"/>
  <c r="FO177" i="10"/>
  <c r="FO141" i="10"/>
  <c r="FO105" i="10"/>
  <c r="FO43" i="10"/>
  <c r="FO290" i="10"/>
  <c r="FO254" i="10"/>
  <c r="FO223" i="10"/>
  <c r="FO181" i="10"/>
  <c r="FO145" i="10"/>
  <c r="FO217" i="10"/>
  <c r="FO270" i="10"/>
  <c r="FO231" i="10"/>
  <c r="FO195" i="10"/>
  <c r="FO200" i="10"/>
  <c r="FO164" i="10"/>
  <c r="FO128" i="10"/>
  <c r="FO92" i="10"/>
  <c r="FO287" i="10"/>
  <c r="FO251" i="10"/>
  <c r="FO214" i="10"/>
  <c r="FO178" i="10"/>
  <c r="FO142" i="10"/>
  <c r="FO286" i="10"/>
  <c r="FO267" i="10"/>
  <c r="FO228" i="10"/>
  <c r="FO192" i="10"/>
  <c r="FO197" i="10"/>
  <c r="FO161" i="10"/>
  <c r="FO125" i="10"/>
  <c r="FO89" i="10"/>
  <c r="FO124" i="10"/>
  <c r="FO88" i="10"/>
  <c r="FO171" i="10"/>
  <c r="FO135" i="10"/>
  <c r="FO99" i="10"/>
  <c r="FO37" i="10"/>
  <c r="FO284" i="10"/>
  <c r="FO248" i="10"/>
  <c r="FO294" i="10"/>
  <c r="FO281" i="10"/>
  <c r="FO245" i="10"/>
  <c r="FO208" i="10"/>
  <c r="FO172" i="10"/>
  <c r="FO289" i="10"/>
  <c r="FO274" i="10"/>
  <c r="FO261" i="10"/>
  <c r="FO222" i="10"/>
  <c r="FO275" i="10"/>
  <c r="FO239" i="10"/>
  <c r="FO202" i="10"/>
  <c r="FO166" i="10"/>
  <c r="FO277" i="10"/>
  <c r="FO262" i="10"/>
  <c r="FO252" i="10"/>
  <c r="FO216" i="10"/>
  <c r="FO185" i="10"/>
  <c r="FO149" i="10"/>
  <c r="FO113" i="10"/>
  <c r="FO29" i="10"/>
  <c r="FO65" i="10"/>
  <c r="FO39" i="10"/>
  <c r="FO75" i="10"/>
  <c r="GZ15" i="10"/>
  <c r="GZ33" i="10"/>
  <c r="GZ51" i="10"/>
  <c r="GZ69" i="10"/>
  <c r="GC18" i="10"/>
  <c r="GC36" i="10"/>
  <c r="GC54" i="10"/>
  <c r="GC72" i="10"/>
  <c r="FO93" i="10"/>
  <c r="FO174" i="10"/>
  <c r="HD113" i="10"/>
  <c r="HD152" i="10"/>
  <c r="GC105" i="10"/>
  <c r="GC144" i="10"/>
  <c r="FO115" i="10"/>
  <c r="HD147" i="10"/>
  <c r="HD198" i="10"/>
  <c r="GC160" i="10"/>
  <c r="FO152" i="10"/>
  <c r="GZ158" i="10"/>
  <c r="GZ177" i="10"/>
  <c r="GC213" i="10"/>
  <c r="FO280" i="10"/>
  <c r="GZ283" i="10"/>
  <c r="FO242" i="10"/>
  <c r="GC179" i="10"/>
  <c r="FO32" i="10"/>
  <c r="FO68" i="10"/>
  <c r="HD7" i="10"/>
  <c r="HD19" i="10"/>
  <c r="HD37" i="10"/>
  <c r="HD55" i="10"/>
  <c r="HD73" i="10"/>
  <c r="HD91" i="10"/>
  <c r="HD109" i="10"/>
  <c r="GC8" i="10"/>
  <c r="GC26" i="10"/>
  <c r="GC44" i="10"/>
  <c r="GC62" i="10"/>
  <c r="GC80" i="10"/>
  <c r="GC98" i="10"/>
  <c r="FO6" i="10"/>
  <c r="FO42" i="10"/>
  <c r="FO78" i="10"/>
  <c r="HD17" i="10"/>
  <c r="HD35" i="10"/>
  <c r="HD53" i="10"/>
  <c r="HD71" i="10"/>
  <c r="FO96" i="10"/>
  <c r="GZ75" i="10"/>
  <c r="GZ114" i="10"/>
  <c r="HD155" i="10"/>
  <c r="GC195" i="10"/>
  <c r="FO118" i="10"/>
  <c r="HD150" i="10"/>
  <c r="GZ199" i="10"/>
  <c r="FO155" i="10"/>
  <c r="GZ161" i="10"/>
  <c r="GZ180" i="10"/>
  <c r="GC216" i="10"/>
  <c r="FO139" i="10"/>
  <c r="GZ286" i="10"/>
  <c r="FO278" i="10"/>
  <c r="GC197" i="10"/>
  <c r="FO35" i="10"/>
  <c r="FO71" i="10"/>
  <c r="GZ8" i="10"/>
  <c r="GZ20" i="10"/>
  <c r="GZ38" i="10"/>
  <c r="GZ56" i="10"/>
  <c r="GZ74" i="10"/>
  <c r="GZ92" i="10"/>
  <c r="GZ110" i="10"/>
  <c r="FO9" i="10"/>
  <c r="FO45" i="10"/>
  <c r="FO81" i="10"/>
  <c r="GZ18" i="10"/>
  <c r="GZ36" i="10"/>
  <c r="GZ54" i="10"/>
  <c r="GZ72" i="10"/>
  <c r="GC21" i="10"/>
  <c r="GC39" i="10"/>
  <c r="GC57" i="10"/>
  <c r="GC75" i="10"/>
  <c r="FO102" i="10"/>
  <c r="HD77" i="10"/>
  <c r="HD116" i="10"/>
  <c r="GZ165" i="10"/>
  <c r="GC108" i="10"/>
  <c r="FO121" i="10"/>
  <c r="GZ160" i="10"/>
  <c r="HD201" i="10"/>
  <c r="GC163" i="10"/>
  <c r="FO158" i="10"/>
  <c r="GZ195" i="10"/>
  <c r="GC231" i="10"/>
  <c r="FO169" i="10"/>
  <c r="GC230" i="10"/>
  <c r="GC212" i="10"/>
  <c r="GC194" i="10"/>
  <c r="GC176" i="10"/>
  <c r="GC158" i="10"/>
  <c r="GC140" i="10"/>
  <c r="GC286" i="10"/>
  <c r="GC268" i="10"/>
  <c r="GC292" i="10"/>
  <c r="GC246" i="10"/>
  <c r="GC228" i="10"/>
  <c r="GC210" i="10"/>
  <c r="GC193" i="10"/>
  <c r="GC175" i="10"/>
  <c r="GC157" i="10"/>
  <c r="GC139" i="10"/>
  <c r="GC121" i="10"/>
  <c r="GC293" i="10"/>
  <c r="GC236" i="10"/>
  <c r="GC248" i="10"/>
  <c r="GC247" i="10"/>
  <c r="GC229" i="10"/>
  <c r="GC211" i="10"/>
  <c r="GC290" i="10"/>
  <c r="GC282" i="10"/>
  <c r="GC264" i="10"/>
  <c r="GC134" i="10"/>
  <c r="GC116" i="10"/>
  <c r="GC192" i="10"/>
  <c r="GC174" i="10"/>
  <c r="GC156" i="10"/>
  <c r="GC138" i="10"/>
  <c r="GC120" i="10"/>
  <c r="GC102" i="10"/>
  <c r="GC84" i="10"/>
  <c r="GC227" i="10"/>
  <c r="GC209" i="10"/>
  <c r="GC191" i="10"/>
  <c r="GC173" i="10"/>
  <c r="GC155" i="10"/>
  <c r="GC137" i="10"/>
  <c r="GC283" i="10"/>
  <c r="GC265" i="10"/>
  <c r="GC287" i="10"/>
  <c r="GC295" i="10"/>
  <c r="GC243" i="10"/>
  <c r="GC225" i="10"/>
  <c r="GC207" i="10"/>
  <c r="GC190" i="10"/>
  <c r="GC172" i="10"/>
  <c r="GC154" i="10"/>
  <c r="GC136" i="10"/>
  <c r="GC118" i="10"/>
  <c r="GC278" i="10"/>
  <c r="GC3" i="10"/>
  <c r="GC244" i="10"/>
  <c r="GC226" i="10"/>
  <c r="GC208" i="10"/>
  <c r="GC284" i="10"/>
  <c r="GC279" i="10"/>
  <c r="GC261" i="10"/>
  <c r="GC131" i="10"/>
  <c r="GC113" i="10"/>
  <c r="GC189" i="10"/>
  <c r="GC171" i="10"/>
  <c r="GC153" i="10"/>
  <c r="GC135" i="10"/>
  <c r="GC117" i="10"/>
  <c r="GC99" i="10"/>
  <c r="GC81" i="10"/>
  <c r="GC224" i="10"/>
  <c r="GC206" i="10"/>
  <c r="GC188" i="10"/>
  <c r="GC170" i="10"/>
  <c r="GC152" i="10"/>
  <c r="GC280" i="10"/>
  <c r="GC262" i="10"/>
  <c r="GC281" i="10"/>
  <c r="GC240" i="10"/>
  <c r="GC222" i="10"/>
  <c r="GC187" i="10"/>
  <c r="GC169" i="10"/>
  <c r="GC151" i="10"/>
  <c r="GC133" i="10"/>
  <c r="GC115" i="10"/>
  <c r="GC263" i="10"/>
  <c r="GC241" i="10"/>
  <c r="GC223" i="10"/>
  <c r="GC205" i="10"/>
  <c r="GC294" i="10"/>
  <c r="GC276" i="10"/>
  <c r="GC258" i="10"/>
  <c r="GC128" i="10"/>
  <c r="GC110" i="10"/>
  <c r="GC204" i="10"/>
  <c r="GC186" i="10"/>
  <c r="GC168" i="10"/>
  <c r="GC150" i="10"/>
  <c r="GC132" i="10"/>
  <c r="GC114" i="10"/>
  <c r="GC96" i="10"/>
  <c r="GC221" i="10"/>
  <c r="GC203" i="10"/>
  <c r="GC185" i="10"/>
  <c r="GC167" i="10"/>
  <c r="GC149" i="10"/>
  <c r="GC277" i="10"/>
  <c r="GC259" i="10"/>
  <c r="GC260" i="10"/>
  <c r="GC237" i="10"/>
  <c r="GC219" i="10"/>
  <c r="GC184" i="10"/>
  <c r="GC166" i="10"/>
  <c r="GC148" i="10"/>
  <c r="GC130" i="10"/>
  <c r="GC251" i="10"/>
  <c r="GC275" i="10"/>
  <c r="GC272" i="10"/>
  <c r="GC238" i="10"/>
  <c r="GC220" i="10"/>
  <c r="GC202" i="10"/>
  <c r="GC291" i="10"/>
  <c r="GC273" i="10"/>
  <c r="GC125" i="10"/>
  <c r="GC107" i="10"/>
  <c r="GC201" i="10"/>
  <c r="GC183" i="10"/>
  <c r="GC165" i="10"/>
  <c r="GC147" i="10"/>
  <c r="GC129" i="10"/>
  <c r="GC111" i="10"/>
  <c r="GC93" i="10"/>
  <c r="GC218" i="10"/>
  <c r="GC200" i="10"/>
  <c r="GC182" i="10"/>
  <c r="GC164" i="10"/>
  <c r="GC146" i="10"/>
  <c r="GC274" i="10"/>
  <c r="GC256" i="10"/>
  <c r="GC242" i="10"/>
  <c r="GC257" i="10"/>
  <c r="GC253" i="10"/>
  <c r="GC235" i="10"/>
  <c r="GC217" i="10"/>
  <c r="GC288" i="10"/>
  <c r="GC270" i="10"/>
  <c r="GC122" i="10"/>
  <c r="GC104" i="10"/>
  <c r="GC245" i="10"/>
  <c r="GC250" i="10"/>
  <c r="GC232" i="10"/>
  <c r="GC214" i="10"/>
  <c r="GC285" i="10"/>
  <c r="GC267" i="10"/>
  <c r="GC119" i="10"/>
  <c r="GC101" i="10"/>
  <c r="GZ276" i="10"/>
  <c r="GZ236" i="10"/>
  <c r="GZ218" i="10"/>
  <c r="GZ200" i="10"/>
  <c r="GZ182" i="10"/>
  <c r="GZ257" i="10"/>
  <c r="GZ280" i="10"/>
  <c r="GZ262" i="10"/>
  <c r="GZ246" i="10"/>
  <c r="GZ228" i="10"/>
  <c r="GZ210" i="10"/>
  <c r="GZ192" i="10"/>
  <c r="GZ155" i="10"/>
  <c r="GZ137" i="10"/>
  <c r="GZ254" i="10"/>
  <c r="GZ241" i="10"/>
  <c r="GZ264" i="10"/>
  <c r="GZ211" i="10"/>
  <c r="GZ193" i="10"/>
  <c r="GZ175" i="10"/>
  <c r="GZ157" i="10"/>
  <c r="GZ139" i="10"/>
  <c r="GZ121" i="10"/>
  <c r="GZ162" i="10"/>
  <c r="GZ144" i="10"/>
  <c r="GZ126" i="10"/>
  <c r="GZ108" i="10"/>
  <c r="GZ90" i="10"/>
  <c r="GZ233" i="10"/>
  <c r="GZ215" i="10"/>
  <c r="GZ197" i="10"/>
  <c r="GZ179" i="10"/>
  <c r="GZ251" i="10"/>
  <c r="GZ277" i="10"/>
  <c r="GZ259" i="10"/>
  <c r="GZ243" i="10"/>
  <c r="GZ225" i="10"/>
  <c r="GZ207" i="10"/>
  <c r="GZ189" i="10"/>
  <c r="GZ170" i="10"/>
  <c r="GZ152" i="10"/>
  <c r="GZ134" i="10"/>
  <c r="GZ293" i="10"/>
  <c r="GZ281" i="10"/>
  <c r="GZ290" i="10"/>
  <c r="GZ238" i="10"/>
  <c r="GZ261" i="10"/>
  <c r="GZ208" i="10"/>
  <c r="GZ190" i="10"/>
  <c r="GZ172" i="10"/>
  <c r="GZ154" i="10"/>
  <c r="GZ136" i="10"/>
  <c r="GZ159" i="10"/>
  <c r="GZ141" i="10"/>
  <c r="GZ123" i="10"/>
  <c r="GZ105" i="10"/>
  <c r="GZ87" i="10"/>
  <c r="GZ291" i="10"/>
  <c r="GZ248" i="10"/>
  <c r="GZ230" i="10"/>
  <c r="GZ212" i="10"/>
  <c r="GZ194" i="10"/>
  <c r="GZ176" i="10"/>
  <c r="GZ275" i="10"/>
  <c r="GZ292" i="10"/>
  <c r="GZ274" i="10"/>
  <c r="GZ256" i="10"/>
  <c r="GZ294" i="10"/>
  <c r="GZ240" i="10"/>
  <c r="GZ222" i="10"/>
  <c r="GZ204" i="10"/>
  <c r="GZ186" i="10"/>
  <c r="GZ167" i="10"/>
  <c r="GZ149" i="10"/>
  <c r="GZ131" i="10"/>
  <c r="GZ284" i="10"/>
  <c r="GZ3" i="10"/>
  <c r="GZ253" i="10"/>
  <c r="GZ235" i="10"/>
  <c r="GZ258" i="10"/>
  <c r="GZ223" i="10"/>
  <c r="GZ205" i="10"/>
  <c r="GZ187" i="10"/>
  <c r="GZ169" i="10"/>
  <c r="GZ151" i="10"/>
  <c r="GZ133" i="10"/>
  <c r="GZ174" i="10"/>
  <c r="GZ156" i="10"/>
  <c r="GZ138" i="10"/>
  <c r="GZ120" i="10"/>
  <c r="GZ102" i="10"/>
  <c r="GZ84" i="10"/>
  <c r="GZ245" i="10"/>
  <c r="GZ227" i="10"/>
  <c r="GZ209" i="10"/>
  <c r="GZ191" i="10"/>
  <c r="GZ173" i="10"/>
  <c r="GZ272" i="10"/>
  <c r="GZ288" i="10"/>
  <c r="GZ289" i="10"/>
  <c r="GZ271" i="10"/>
  <c r="GZ237" i="10"/>
  <c r="GZ219" i="10"/>
  <c r="GZ201" i="10"/>
  <c r="GZ183" i="10"/>
  <c r="GZ164" i="10"/>
  <c r="GZ146" i="10"/>
  <c r="GZ128" i="10"/>
  <c r="GZ278" i="10"/>
  <c r="GZ250" i="10"/>
  <c r="GZ232" i="10"/>
  <c r="GZ273" i="10"/>
  <c r="GZ220" i="10"/>
  <c r="GZ202" i="10"/>
  <c r="GZ184" i="10"/>
  <c r="GZ166" i="10"/>
  <c r="GZ148" i="10"/>
  <c r="GZ130" i="10"/>
  <c r="GZ171" i="10"/>
  <c r="GZ153" i="10"/>
  <c r="GZ135" i="10"/>
  <c r="GZ117" i="10"/>
  <c r="GZ99" i="10"/>
  <c r="GZ81" i="10"/>
  <c r="GZ242" i="10"/>
  <c r="GZ224" i="10"/>
  <c r="GZ206" i="10"/>
  <c r="GZ188" i="10"/>
  <c r="GZ269" i="10"/>
  <c r="GZ266" i="10"/>
  <c r="GZ287" i="10"/>
  <c r="GZ247" i="10"/>
  <c r="GZ229" i="10"/>
  <c r="GZ270" i="10"/>
  <c r="GZ285" i="10"/>
  <c r="GZ260" i="10"/>
  <c r="GZ279" i="10"/>
  <c r="GZ244" i="10"/>
  <c r="GZ226" i="10"/>
  <c r="GZ267" i="10"/>
  <c r="GZ214" i="10"/>
  <c r="FO38" i="10"/>
  <c r="FO74" i="10"/>
  <c r="HD22" i="10"/>
  <c r="HD40" i="10"/>
  <c r="HD58" i="10"/>
  <c r="HD76" i="10"/>
  <c r="HD94" i="10"/>
  <c r="HD112" i="10"/>
  <c r="GC11" i="10"/>
  <c r="GC29" i="10"/>
  <c r="GC47" i="10"/>
  <c r="GC65" i="10"/>
  <c r="GC83" i="10"/>
  <c r="FO12" i="10"/>
  <c r="FO48" i="10"/>
  <c r="FO84" i="10"/>
  <c r="HD20" i="10"/>
  <c r="HD38" i="10"/>
  <c r="HD56" i="10"/>
  <c r="FO4" i="10"/>
  <c r="FO123" i="10"/>
  <c r="GZ78" i="10"/>
  <c r="HD119" i="10"/>
  <c r="HD167" i="10"/>
  <c r="GC159" i="10"/>
  <c r="GC198" i="10"/>
  <c r="FO127" i="10"/>
  <c r="HD162" i="10"/>
  <c r="HD216" i="10"/>
  <c r="GC178" i="10"/>
  <c r="FO188" i="10"/>
  <c r="GZ198" i="10"/>
  <c r="GC234" i="10"/>
  <c r="FO175" i="10"/>
  <c r="GC239" i="10"/>
  <c r="GC269" i="10"/>
  <c r="GC233" i="10"/>
  <c r="IF4" i="10"/>
  <c r="IF5" i="10" s="1"/>
  <c r="IF6" i="10" s="1"/>
  <c r="IF7" i="10" s="1"/>
  <c r="IF8" i="10" s="1"/>
  <c r="IF9" i="10" s="1"/>
  <c r="IF10" i="10" s="1"/>
  <c r="IF11" i="10" s="1"/>
  <c r="IF12" i="10" s="1"/>
  <c r="IF13" i="10" s="1"/>
  <c r="IF14" i="10" s="1"/>
  <c r="IF15" i="10" s="1"/>
  <c r="IF16" i="10" s="1"/>
  <c r="IF17" i="10" s="1"/>
  <c r="IF18" i="10" s="1"/>
  <c r="IF19" i="10" s="1"/>
  <c r="IF20" i="10" s="1"/>
  <c r="IF21" i="10" s="1"/>
  <c r="IF22" i="10" s="1"/>
  <c r="IF23" i="10" s="1"/>
  <c r="IF24" i="10" s="1"/>
  <c r="IF25" i="10" s="1"/>
  <c r="IF26" i="10" s="1"/>
  <c r="IF27" i="10" s="1"/>
  <c r="IF28" i="10" s="1"/>
  <c r="IF29" i="10" s="1"/>
  <c r="IF30" i="10" s="1"/>
  <c r="IF31" i="10" s="1"/>
  <c r="IF32" i="10" s="1"/>
  <c r="IF33" i="10" s="1"/>
  <c r="IF34" i="10" s="1"/>
  <c r="IF35" i="10" s="1"/>
  <c r="IF36" i="10" s="1"/>
  <c r="IF37" i="10" s="1"/>
  <c r="IF38" i="10" s="1"/>
  <c r="IF39" i="10" s="1"/>
  <c r="IF40" i="10" s="1"/>
  <c r="IF41" i="10" s="1"/>
  <c r="IF42" i="10" s="1"/>
  <c r="IF43" i="10" s="1"/>
  <c r="IF44" i="10" s="1"/>
  <c r="IF45" i="10" s="1"/>
  <c r="IF46" i="10" s="1"/>
  <c r="IF47" i="10" s="1"/>
  <c r="IF48" i="10" s="1"/>
  <c r="IF49" i="10" s="1"/>
  <c r="IF50" i="10" s="1"/>
  <c r="IF51" i="10" s="1"/>
  <c r="IF52" i="10" s="1"/>
  <c r="IF53" i="10" s="1"/>
  <c r="IF54" i="10" s="1"/>
  <c r="IF55" i="10" s="1"/>
  <c r="IF56" i="10" s="1"/>
  <c r="IF57" i="10" s="1"/>
  <c r="IF58" i="10" s="1"/>
  <c r="IF59" i="10" s="1"/>
  <c r="IF60" i="10" s="1"/>
  <c r="IF61" i="10" s="1"/>
  <c r="IF62" i="10" s="1"/>
  <c r="IF63" i="10" s="1"/>
  <c r="IF64" i="10" s="1"/>
  <c r="IF65" i="10" s="1"/>
  <c r="IF66" i="10" s="1"/>
  <c r="IF67" i="10" s="1"/>
  <c r="IF68" i="10" s="1"/>
  <c r="IF69" i="10" s="1"/>
  <c r="IF70" i="10" s="1"/>
  <c r="IF71" i="10" s="1"/>
  <c r="IF72" i="10" s="1"/>
  <c r="IF73" i="10" s="1"/>
  <c r="IF74" i="10" s="1"/>
  <c r="IF75" i="10" s="1"/>
  <c r="IF76" i="10" s="1"/>
  <c r="IF77" i="10" s="1"/>
  <c r="IF78" i="10" s="1"/>
  <c r="IF79" i="10" s="1"/>
  <c r="IF80" i="10" s="1"/>
  <c r="IF81" i="10" s="1"/>
  <c r="IF82" i="10" s="1"/>
  <c r="IF83" i="10" s="1"/>
  <c r="IF84" i="10" s="1"/>
  <c r="IF85" i="10" s="1"/>
  <c r="IF86" i="10" s="1"/>
  <c r="IF87" i="10" s="1"/>
  <c r="IF88" i="10" s="1"/>
  <c r="IF89" i="10" s="1"/>
  <c r="IF90" i="10" s="1"/>
  <c r="IF91" i="10" s="1"/>
  <c r="IF92" i="10" s="1"/>
  <c r="IF93" i="10" s="1"/>
  <c r="IF94" i="10" s="1"/>
  <c r="IF95" i="10" s="1"/>
  <c r="IF96" i="10" s="1"/>
  <c r="IF97" i="10" s="1"/>
  <c r="IF98" i="10" s="1"/>
  <c r="IF99" i="10" s="1"/>
  <c r="IF100" i="10" s="1"/>
  <c r="IF101" i="10" s="1"/>
  <c r="IF102" i="10" s="1"/>
  <c r="IF103" i="10" s="1"/>
  <c r="IF104" i="10" s="1"/>
  <c r="IF105" i="10" s="1"/>
  <c r="IF106" i="10" s="1"/>
  <c r="IF107" i="10" s="1"/>
  <c r="IF108" i="10" s="1"/>
  <c r="IF109" i="10" s="1"/>
  <c r="IF110" i="10" s="1"/>
  <c r="IF111" i="10" s="1"/>
  <c r="IF112" i="10" s="1"/>
  <c r="IF113" i="10" s="1"/>
  <c r="IF114" i="10" s="1"/>
  <c r="IF115" i="10" s="1"/>
  <c r="IF116" i="10" s="1"/>
  <c r="IF117" i="10" s="1"/>
  <c r="IF118" i="10" s="1"/>
  <c r="IF119" i="10" s="1"/>
  <c r="IF120" i="10" s="1"/>
  <c r="IF121" i="10" s="1"/>
  <c r="IF122" i="10" s="1"/>
  <c r="IF123" i="10" s="1"/>
  <c r="IF124" i="10" s="1"/>
  <c r="IF125" i="10" s="1"/>
  <c r="IF126" i="10" s="1"/>
  <c r="IF127" i="10" s="1"/>
  <c r="IF128" i="10" s="1"/>
  <c r="IF129" i="10" s="1"/>
  <c r="IF130" i="10" s="1"/>
  <c r="IF131" i="10" s="1"/>
  <c r="IF132" i="10" s="1"/>
  <c r="IF133" i="10" s="1"/>
  <c r="IF134" i="10" s="1"/>
  <c r="IF135" i="10" s="1"/>
  <c r="IF136" i="10" s="1"/>
  <c r="IF137" i="10" s="1"/>
  <c r="IF138" i="10" s="1"/>
  <c r="IF139" i="10" s="1"/>
  <c r="IF140" i="10" s="1"/>
  <c r="IF141" i="10" s="1"/>
  <c r="IF142" i="10" s="1"/>
  <c r="IF143" i="10" s="1"/>
  <c r="IF144" i="10" s="1"/>
  <c r="IF145" i="10" s="1"/>
  <c r="IF146" i="10" s="1"/>
  <c r="IF147" i="10" s="1"/>
  <c r="IF148" i="10" s="1"/>
  <c r="IF149" i="10" s="1"/>
  <c r="IF150" i="10" s="1"/>
  <c r="IF151" i="10" s="1"/>
  <c r="IF152" i="10" s="1"/>
  <c r="IF153" i="10" s="1"/>
  <c r="IF154" i="10" s="1"/>
  <c r="IF155" i="10" s="1"/>
  <c r="IF156" i="10" s="1"/>
  <c r="IF157" i="10" s="1"/>
  <c r="IF158" i="10" s="1"/>
  <c r="IF159" i="10" s="1"/>
  <c r="IF160" i="10" s="1"/>
  <c r="IF161" i="10" s="1"/>
  <c r="IF162" i="10" s="1"/>
  <c r="IF163" i="10" s="1"/>
  <c r="IF164" i="10" s="1"/>
  <c r="IF165" i="10" s="1"/>
  <c r="IF166" i="10" s="1"/>
  <c r="IF167" i="10" s="1"/>
  <c r="IF168" i="10" s="1"/>
  <c r="IF169" i="10" s="1"/>
  <c r="IF170" i="10" s="1"/>
  <c r="IF171" i="10" s="1"/>
  <c r="IF172" i="10" s="1"/>
  <c r="IF173" i="10" s="1"/>
  <c r="IF174" i="10" s="1"/>
  <c r="IF175" i="10" s="1"/>
  <c r="IF176" i="10" s="1"/>
  <c r="IF177" i="10" s="1"/>
  <c r="IF178" i="10" s="1"/>
  <c r="IF179" i="10" s="1"/>
  <c r="IF180" i="10" s="1"/>
  <c r="IF181" i="10" s="1"/>
  <c r="IF182" i="10" s="1"/>
  <c r="IF183" i="10" s="1"/>
  <c r="IF184" i="10" s="1"/>
  <c r="IF185" i="10" s="1"/>
  <c r="IF186" i="10" s="1"/>
  <c r="IF187" i="10" s="1"/>
  <c r="IF188" i="10" s="1"/>
  <c r="IF189" i="10" s="1"/>
  <c r="IF190" i="10" s="1"/>
  <c r="IF191" i="10" s="1"/>
  <c r="IF192" i="10" s="1"/>
  <c r="IF193" i="10" s="1"/>
  <c r="IF194" i="10" s="1"/>
  <c r="IF195" i="10" s="1"/>
  <c r="IF196" i="10" s="1"/>
  <c r="IF197" i="10" s="1"/>
  <c r="IF198" i="10" s="1"/>
  <c r="IF199" i="10" s="1"/>
  <c r="IF200" i="10" s="1"/>
  <c r="IF201" i="10" s="1"/>
  <c r="IF202" i="10" s="1"/>
  <c r="IF203" i="10" s="1"/>
  <c r="IF204" i="10" s="1"/>
  <c r="IF205" i="10" s="1"/>
  <c r="IF206" i="10" s="1"/>
  <c r="IF207" i="10" s="1"/>
  <c r="IF208" i="10" s="1"/>
  <c r="IF209" i="10" s="1"/>
  <c r="IF210" i="10" s="1"/>
  <c r="IF211" i="10" s="1"/>
  <c r="IF212" i="10" s="1"/>
  <c r="IF213" i="10" s="1"/>
  <c r="IF214" i="10" s="1"/>
  <c r="IF215" i="10" s="1"/>
  <c r="IF216" i="10" s="1"/>
  <c r="IF217" i="10" s="1"/>
  <c r="IF218" i="10" s="1"/>
  <c r="IF219" i="10" s="1"/>
  <c r="IF220" i="10" s="1"/>
  <c r="IF221" i="10" s="1"/>
  <c r="IF222" i="10" s="1"/>
  <c r="IF223" i="10" s="1"/>
  <c r="IF224" i="10" s="1"/>
  <c r="IF225" i="10" s="1"/>
  <c r="IF226" i="10" s="1"/>
  <c r="IF227" i="10" s="1"/>
  <c r="IF228" i="10" s="1"/>
  <c r="IF229" i="10" s="1"/>
  <c r="IF230" i="10" s="1"/>
  <c r="IF231" i="10" s="1"/>
  <c r="IF232" i="10" s="1"/>
  <c r="IF233" i="10" s="1"/>
  <c r="IF234" i="10" s="1"/>
  <c r="IF235" i="10" s="1"/>
  <c r="IF236" i="10" s="1"/>
  <c r="IF237" i="10" s="1"/>
  <c r="IF238" i="10" s="1"/>
  <c r="IF239" i="10" s="1"/>
  <c r="IF240" i="10" s="1"/>
  <c r="IF241" i="10" s="1"/>
  <c r="IF242" i="10" s="1"/>
  <c r="IF243" i="10" s="1"/>
  <c r="IF244" i="10" s="1"/>
  <c r="IF245" i="10" s="1"/>
  <c r="IF246" i="10" s="1"/>
  <c r="IF247" i="10" s="1"/>
  <c r="IF248" i="10" s="1"/>
  <c r="IF249" i="10" s="1"/>
  <c r="IF250" i="10" s="1"/>
  <c r="IF251" i="10" s="1"/>
  <c r="IF252" i="10" s="1"/>
  <c r="IF253" i="10" s="1"/>
  <c r="IF254" i="10" s="1"/>
  <c r="IF255" i="10" s="1"/>
  <c r="IF256" i="10" s="1"/>
  <c r="IF257" i="10" s="1"/>
  <c r="IF258" i="10" s="1"/>
  <c r="IF259" i="10" s="1"/>
  <c r="IF260" i="10" s="1"/>
  <c r="IF261" i="10" s="1"/>
  <c r="IF262" i="10" s="1"/>
  <c r="IF263" i="10" s="1"/>
  <c r="IF264" i="10" s="1"/>
  <c r="IF265" i="10" s="1"/>
  <c r="IF266" i="10" s="1"/>
  <c r="IF267" i="10" s="1"/>
  <c r="IF268" i="10" s="1"/>
  <c r="IF269" i="10" s="1"/>
  <c r="IF270" i="10" s="1"/>
  <c r="IF271" i="10" s="1"/>
  <c r="IF272" i="10" s="1"/>
  <c r="IF273" i="10" s="1"/>
  <c r="IF274" i="10" s="1"/>
  <c r="IF275" i="10" s="1"/>
  <c r="IF276" i="10" s="1"/>
  <c r="IF277" i="10" s="1"/>
  <c r="IF278" i="10" s="1"/>
  <c r="IF279" i="10" s="1"/>
  <c r="IF280" i="10" s="1"/>
  <c r="IF281" i="10" s="1"/>
  <c r="IF282" i="10" s="1"/>
  <c r="IF283" i="10" s="1"/>
  <c r="IF284" i="10" s="1"/>
  <c r="IF285" i="10" s="1"/>
  <c r="IF286" i="10" s="1"/>
  <c r="IF287" i="10" s="1"/>
  <c r="IF288" i="10" s="1"/>
  <c r="IF289" i="10" s="1"/>
  <c r="IF290" i="10" s="1"/>
  <c r="IF291" i="10" s="1"/>
  <c r="IF292" i="10" s="1"/>
  <c r="IF293" i="10" s="1"/>
  <c r="IF294" i="10" s="1"/>
  <c r="IF295" i="10" s="1"/>
  <c r="ID3" i="10" l="1"/>
  <c r="ID4" i="10"/>
  <c r="ID70" i="10"/>
  <c r="ID196" i="10"/>
  <c r="ID209" i="10" l="1"/>
  <c r="ID141" i="10"/>
  <c r="ID290" i="10"/>
  <c r="ID15" i="10"/>
  <c r="ID175" i="10"/>
  <c r="ID284" i="10"/>
  <c r="ID55" i="10"/>
  <c r="ID286" i="10"/>
  <c r="ID23" i="10"/>
  <c r="ID134" i="10"/>
  <c r="ID50" i="10"/>
  <c r="ID193" i="10"/>
  <c r="ID192" i="10"/>
  <c r="ID144" i="10"/>
  <c r="ID270" i="10"/>
  <c r="ID10" i="10"/>
  <c r="ID172" i="10"/>
  <c r="ID162" i="10"/>
  <c r="ID9" i="10"/>
  <c r="ID180" i="10"/>
  <c r="ID18" i="10"/>
  <c r="ID167" i="10"/>
  <c r="ID154" i="10"/>
  <c r="ID163" i="10"/>
  <c r="ID164" i="10"/>
  <c r="ID282" i="10"/>
  <c r="ID91" i="10"/>
  <c r="ID221" i="10"/>
  <c r="ID31" i="10"/>
  <c r="ID168" i="10"/>
  <c r="ID54" i="10"/>
  <c r="ID229" i="10"/>
  <c r="ID118" i="10"/>
  <c r="ID293" i="10"/>
  <c r="ID16" i="10"/>
  <c r="ID161" i="10"/>
  <c r="ID173" i="10"/>
  <c r="ID39" i="10"/>
  <c r="ID216" i="10"/>
  <c r="ID22" i="10"/>
  <c r="ID201" i="10"/>
  <c r="ID143" i="10"/>
  <c r="ID152" i="10"/>
  <c r="ID148" i="10"/>
  <c r="ID53" i="10"/>
  <c r="ID19" i="10"/>
  <c r="ID198" i="10"/>
  <c r="ID213" i="10"/>
  <c r="ID117" i="10"/>
  <c r="ID243" i="10"/>
  <c r="ID65" i="10"/>
  <c r="ID204" i="10"/>
  <c r="ID107" i="10"/>
  <c r="ID170" i="10"/>
  <c r="ID93" i="10"/>
  <c r="ID151" i="10"/>
  <c r="ID287" i="10"/>
  <c r="ID38" i="10"/>
  <c r="ID195" i="10"/>
  <c r="ID230" i="10"/>
  <c r="ID45" i="10"/>
  <c r="ID220" i="10"/>
  <c r="ID28" i="10"/>
  <c r="ID205" i="10"/>
  <c r="ID24" i="10"/>
  <c r="ID186" i="10"/>
  <c r="ID115" i="10"/>
  <c r="ID244" i="10"/>
  <c r="ID184" i="10"/>
  <c r="ID252" i="10"/>
  <c r="ID25" i="10"/>
  <c r="ID202" i="10"/>
  <c r="ID11" i="10"/>
  <c r="ID153" i="10"/>
  <c r="ID275" i="10"/>
  <c r="ID69" i="10"/>
  <c r="ID208" i="10"/>
  <c r="ID105" i="10"/>
  <c r="ID206" i="10"/>
  <c r="ID147" i="10"/>
  <c r="ID140" i="10"/>
  <c r="ID294" i="10"/>
  <c r="ID56" i="10"/>
  <c r="ID199" i="10"/>
  <c r="ID78" i="10"/>
  <c r="ID81" i="10"/>
  <c r="ID197" i="10"/>
  <c r="ID62" i="10"/>
  <c r="ID182" i="10"/>
  <c r="ID47" i="10"/>
  <c r="ID190" i="10"/>
  <c r="ID194" i="10"/>
  <c r="ID26" i="10"/>
  <c r="ID137" i="10"/>
  <c r="ID266" i="10"/>
  <c r="ID59" i="10"/>
  <c r="ID238" i="10"/>
  <c r="ID21" i="10"/>
  <c r="ID127" i="10"/>
  <c r="ID251" i="10"/>
  <c r="ID86" i="10"/>
  <c r="ID185" i="10"/>
  <c r="ID61" i="10"/>
  <c r="ID256" i="10"/>
  <c r="ID174" i="10"/>
  <c r="ID30" i="10"/>
  <c r="ID60" i="10"/>
  <c r="ID235" i="10"/>
  <c r="ID49" i="10"/>
  <c r="ID98" i="10"/>
  <c r="ID247" i="10"/>
  <c r="ID66" i="10"/>
  <c r="ID268" i="10"/>
  <c r="ID51" i="10"/>
  <c r="ID226" i="10"/>
  <c r="ID36" i="10"/>
  <c r="ID34" i="10"/>
  <c r="ID171" i="10"/>
  <c r="ID74" i="10"/>
  <c r="ID63" i="10"/>
  <c r="ID179" i="10"/>
  <c r="ID46" i="10"/>
  <c r="ID160" i="10"/>
  <c r="ID263" i="10"/>
  <c r="ID122" i="10"/>
  <c r="ID271" i="10"/>
  <c r="ID97" i="10"/>
  <c r="ID227" i="10"/>
  <c r="ID37" i="10"/>
  <c r="ID210" i="10"/>
  <c r="ID13" i="10"/>
  <c r="ID113" i="10"/>
  <c r="ID176" i="10"/>
  <c r="ID121" i="10"/>
  <c r="ID96" i="10"/>
  <c r="ID283" i="10"/>
  <c r="ID83" i="10"/>
  <c r="ID239" i="10"/>
  <c r="ID104" i="10"/>
  <c r="ID203" i="10"/>
  <c r="ID68" i="10"/>
  <c r="ID207" i="10"/>
  <c r="ID42" i="10"/>
  <c r="ID116" i="10"/>
  <c r="ID265" i="10"/>
  <c r="ID8" i="10"/>
  <c r="ID149" i="10"/>
  <c r="ID259" i="10"/>
  <c r="ID84" i="10"/>
  <c r="ID242" i="10"/>
  <c r="ID123" i="10"/>
  <c r="ID249" i="10"/>
  <c r="ID71" i="10"/>
  <c r="ID214" i="10"/>
  <c r="ID126" i="10"/>
  <c r="ID111" i="10"/>
  <c r="ID262" i="10"/>
  <c r="ID217" i="10"/>
  <c r="ID52" i="10"/>
  <c r="ID218" i="10"/>
  <c r="ID119" i="10"/>
  <c r="ID225" i="10"/>
  <c r="ID102" i="10"/>
  <c r="ID253" i="10"/>
  <c r="ID72" i="10"/>
  <c r="ID211" i="10"/>
  <c r="ID85" i="10"/>
  <c r="ID114" i="10"/>
  <c r="ID236" i="10"/>
  <c r="ID44" i="10"/>
  <c r="ID183" i="10"/>
  <c r="ID292" i="10"/>
  <c r="ID76" i="10"/>
  <c r="ID228" i="10"/>
  <c r="ID159" i="10"/>
  <c r="ID278" i="10"/>
  <c r="ID75" i="10"/>
  <c r="ID191" i="10"/>
  <c r="ID7" i="10"/>
  <c r="ID67" i="10"/>
  <c r="ID233" i="10"/>
  <c r="ID14" i="10"/>
  <c r="ID88" i="10"/>
  <c r="ID240" i="10"/>
  <c r="ID73" i="10"/>
  <c r="ID261" i="10"/>
  <c r="ID58" i="10"/>
  <c r="ID289" i="10"/>
  <c r="ID32" i="10"/>
  <c r="ID89" i="10"/>
  <c r="ID188" i="10"/>
  <c r="ID215" i="10"/>
  <c r="ID222" i="10"/>
  <c r="ID80" i="10"/>
  <c r="ID187" i="10"/>
  <c r="ID272" i="10"/>
  <c r="ID138" i="10"/>
  <c r="ID264" i="10"/>
  <c r="ID133" i="10"/>
  <c r="ID257" i="10"/>
  <c r="ID92" i="10"/>
  <c r="ID241" i="10"/>
  <c r="ID95" i="10"/>
  <c r="ID129" i="10"/>
  <c r="ID219" i="10"/>
  <c r="ID43" i="10"/>
  <c r="ID150" i="10"/>
  <c r="ID248" i="10"/>
  <c r="ID135" i="10"/>
  <c r="ID260" i="10"/>
  <c r="ID94" i="10"/>
  <c r="ID224" i="10"/>
  <c r="ID177" i="10"/>
  <c r="ID64" i="10"/>
  <c r="ID125" i="10"/>
  <c r="ID274" i="10"/>
  <c r="ID237" i="10"/>
  <c r="ID132" i="10"/>
  <c r="ID258" i="10"/>
  <c r="ID48" i="10"/>
  <c r="ID223" i="10"/>
  <c r="ID276" i="10"/>
  <c r="ID112" i="10"/>
  <c r="ID288" i="10"/>
  <c r="ID166" i="10"/>
  <c r="ID273" i="10"/>
  <c r="ID128" i="10"/>
  <c r="ID277" i="10"/>
  <c r="ID35" i="10"/>
  <c r="ID165" i="10"/>
  <c r="ID255" i="10"/>
  <c r="ID5" i="10"/>
  <c r="ID124" i="10"/>
  <c r="ID110" i="10"/>
  <c r="ID109" i="10"/>
  <c r="ID285" i="10"/>
  <c r="ID120" i="10"/>
  <c r="ID246" i="10"/>
  <c r="ID158" i="10"/>
  <c r="ID87" i="10"/>
  <c r="ID231" i="10"/>
  <c r="ID245" i="10"/>
  <c r="ID106" i="10"/>
  <c r="ID281" i="10"/>
  <c r="ID101" i="10"/>
  <c r="ID200" i="10"/>
  <c r="ID40" i="10"/>
  <c r="ID145" i="10"/>
  <c r="ID29" i="10"/>
  <c r="ID155" i="10"/>
  <c r="ID57" i="10"/>
  <c r="ID90" i="10"/>
  <c r="ID212" i="10"/>
  <c r="ID12" i="10"/>
  <c r="ID103" i="10"/>
  <c r="ID41" i="10"/>
  <c r="ID157" i="10"/>
  <c r="ID131" i="10"/>
  <c r="ID142" i="10"/>
  <c r="ID108" i="10"/>
  <c r="ID156" i="10"/>
  <c r="ID254" i="10"/>
  <c r="ID291" i="10"/>
  <c r="ID232" i="10"/>
  <c r="ID79" i="10"/>
  <c r="ID267" i="10"/>
  <c r="ID17" i="10"/>
  <c r="ID139" i="10"/>
  <c r="ID269" i="10"/>
  <c r="ID99" i="10"/>
  <c r="ID250" i="10"/>
  <c r="ID280" i="10"/>
  <c r="ID181" i="10"/>
  <c r="ID27" i="10"/>
  <c r="ID189" i="10"/>
  <c r="ID100" i="10"/>
  <c r="ID82" i="10"/>
  <c r="ID234" i="10"/>
  <c r="ID33" i="10"/>
  <c r="ID136" i="10"/>
  <c r="ID279" i="10"/>
  <c r="ID77" i="10"/>
  <c r="ID146" i="10"/>
  <c r="ID20" i="10"/>
  <c r="ID178" i="10"/>
  <c r="ID169" i="10"/>
  <c r="ID130" i="10"/>
  <c r="ID6" i="10"/>
  <c r="EB295" i="10" l="1"/>
  <c r="GZ295" i="10" s="1"/>
  <c r="ID295" i="10" s="1"/>
  <c r="IE3" i="10" l="1"/>
  <c r="IE171" i="10"/>
  <c r="IE105" i="10"/>
  <c r="IE206" i="10"/>
  <c r="IE39" i="10"/>
  <c r="IE247" i="10"/>
  <c r="IE250" i="10"/>
  <c r="IE152" i="10"/>
  <c r="IE128" i="10"/>
  <c r="IE98" i="10"/>
  <c r="IE63" i="10"/>
  <c r="IE221" i="10"/>
  <c r="IE119" i="10"/>
  <c r="IE246" i="10"/>
  <c r="IE160" i="10"/>
  <c r="IE255" i="10"/>
  <c r="IE64" i="10"/>
  <c r="IE191" i="10"/>
  <c r="IE279" i="10"/>
  <c r="IE159" i="10"/>
  <c r="IE72" i="10"/>
  <c r="IE265" i="10"/>
  <c r="IE269" i="10"/>
  <c r="IE219" i="10"/>
  <c r="IE77" i="10"/>
  <c r="IE83" i="10"/>
  <c r="IE149" i="10"/>
  <c r="IE122" i="10"/>
  <c r="IE167" i="10"/>
  <c r="IE180" i="10"/>
  <c r="IE187" i="10"/>
  <c r="IE153" i="10"/>
  <c r="IE99" i="10"/>
  <c r="IE80" i="10"/>
  <c r="IE67" i="10"/>
  <c r="IE29" i="10"/>
  <c r="IE225" i="10"/>
  <c r="IE229" i="10"/>
  <c r="IE11" i="10"/>
  <c r="IE19" i="10"/>
  <c r="IE32" i="10"/>
  <c r="IE211" i="10"/>
  <c r="IE22" i="10"/>
  <c r="IE220" i="10"/>
  <c r="IE50" i="10"/>
  <c r="IE292" i="10"/>
  <c r="IE27" i="10"/>
  <c r="IE208" i="10"/>
  <c r="IE51" i="10"/>
  <c r="IE236" i="10"/>
  <c r="IE168" i="10"/>
  <c r="IE59" i="10"/>
  <c r="IE18" i="10"/>
  <c r="IE49" i="10"/>
  <c r="IE258" i="10"/>
  <c r="IE117" i="10"/>
  <c r="IE52" i="10"/>
  <c r="IE261" i="10"/>
  <c r="IE115" i="10"/>
  <c r="IE163" i="10"/>
  <c r="IE259" i="10"/>
  <c r="IE224" i="10"/>
  <c r="IE199" i="10"/>
  <c r="IE28" i="10"/>
  <c r="IE137" i="10"/>
  <c r="IE8" i="10"/>
  <c r="IE87" i="10"/>
  <c r="IE267" i="10"/>
  <c r="IE41" i="10"/>
  <c r="IE150" i="10"/>
  <c r="IE215" i="10"/>
  <c r="IE185" i="10"/>
  <c r="IE293" i="10"/>
  <c r="IE161" i="10"/>
  <c r="IE270" i="10"/>
  <c r="IE82" i="10"/>
  <c r="IE253" i="10"/>
  <c r="IE290" i="10"/>
  <c r="IE104" i="10"/>
  <c r="IE205" i="10"/>
  <c r="IE257" i="10"/>
  <c r="IE182" i="10"/>
  <c r="IE103" i="10"/>
  <c r="IE86" i="10"/>
  <c r="IE203" i="10"/>
  <c r="IE135" i="10"/>
  <c r="IE109" i="10"/>
  <c r="IE151" i="10"/>
  <c r="IE172" i="10"/>
  <c r="IE16" i="10"/>
  <c r="IE79" i="10"/>
  <c r="IE260" i="10"/>
  <c r="IE184" i="10"/>
  <c r="IE13" i="10"/>
  <c r="IE178" i="10"/>
  <c r="IE146" i="10"/>
  <c r="IE42" i="10"/>
  <c r="IE141" i="10"/>
  <c r="IE112" i="10"/>
  <c r="IE7" i="10"/>
  <c r="IE47" i="10"/>
  <c r="IE145" i="10"/>
  <c r="IE94" i="10"/>
  <c r="IE213" i="10"/>
  <c r="IE165" i="10"/>
  <c r="IE81" i="10"/>
  <c r="IE214" i="10"/>
  <c r="IE273" i="10"/>
  <c r="IE237" i="10"/>
  <c r="IE131" i="10"/>
  <c r="IE188" i="10"/>
  <c r="IE241" i="10"/>
  <c r="IE209" i="10"/>
  <c r="IE176" i="10"/>
  <c r="IE144" i="10"/>
  <c r="IE217" i="10"/>
  <c r="IE227" i="10"/>
  <c r="IE155" i="10"/>
  <c r="IE44" i="10"/>
  <c r="IE281" i="10"/>
  <c r="IE245" i="10"/>
  <c r="IE287" i="10"/>
  <c r="IE222" i="10"/>
  <c r="IE157" i="10"/>
  <c r="IE179" i="10"/>
  <c r="IE45" i="10"/>
  <c r="IE95" i="10"/>
  <c r="IE284" i="10"/>
  <c r="IE156" i="10"/>
  <c r="IE268" i="10"/>
  <c r="IE134" i="10"/>
  <c r="IE138" i="10"/>
  <c r="IE239" i="10"/>
  <c r="IE263" i="10"/>
  <c r="IE23" i="10"/>
  <c r="IE132" i="10"/>
  <c r="IE251" i="10"/>
  <c r="IE93" i="10"/>
  <c r="IE68" i="10"/>
  <c r="IE231" i="10"/>
  <c r="IE70" i="10"/>
  <c r="IE194" i="10"/>
  <c r="IE189" i="10"/>
  <c r="IE37" i="10"/>
  <c r="IE192" i="10"/>
  <c r="IE35" i="10"/>
  <c r="IE107" i="10"/>
  <c r="IE277" i="10"/>
  <c r="IE120" i="10"/>
  <c r="IE197" i="10"/>
  <c r="IE4" i="10"/>
  <c r="IE12" i="10"/>
  <c r="IE97" i="10"/>
  <c r="IE110" i="10"/>
  <c r="IE280" i="10"/>
  <c r="IE243" i="10"/>
  <c r="IE73" i="10"/>
  <c r="IE275" i="10"/>
  <c r="IE20" i="10"/>
  <c r="IE121" i="10"/>
  <c r="IE212" i="10"/>
  <c r="IE91" i="10"/>
  <c r="IE30" i="10"/>
  <c r="IE264" i="10"/>
  <c r="IE248" i="10"/>
  <c r="IE58" i="10"/>
  <c r="IE285" i="10"/>
  <c r="IE230" i="10"/>
  <c r="IE5" i="10"/>
  <c r="IE244" i="10"/>
  <c r="IE38" i="10"/>
  <c r="IE170" i="10"/>
  <c r="IE147" i="10"/>
  <c r="IE148" i="10"/>
  <c r="IE175" i="10"/>
  <c r="IE54" i="10"/>
  <c r="IE216" i="10"/>
  <c r="IE46" i="10"/>
  <c r="IE108" i="10"/>
  <c r="IE75" i="10"/>
  <c r="IE274" i="10"/>
  <c r="IE162" i="10"/>
  <c r="IE186" i="10"/>
  <c r="IE282" i="10"/>
  <c r="IE53" i="10"/>
  <c r="IE238" i="10"/>
  <c r="IE9" i="10"/>
  <c r="IE233" i="10"/>
  <c r="IE169" i="10"/>
  <c r="IE226" i="10"/>
  <c r="IE249" i="10"/>
  <c r="IE84" i="10"/>
  <c r="IE181" i="10"/>
  <c r="IE276" i="10"/>
  <c r="IE139" i="10"/>
  <c r="IE254" i="10"/>
  <c r="IE78" i="10"/>
  <c r="IE136" i="10"/>
  <c r="IE56" i="10"/>
  <c r="IE90" i="10"/>
  <c r="IE71" i="10"/>
  <c r="IE202" i="10"/>
  <c r="IE166" i="10"/>
  <c r="IE204" i="10"/>
  <c r="IE140" i="10"/>
  <c r="IE142" i="10"/>
  <c r="IE286" i="10"/>
  <c r="IE289" i="10"/>
  <c r="IE223" i="10"/>
  <c r="IE207" i="10"/>
  <c r="IE69" i="10"/>
  <c r="IE198" i="10"/>
  <c r="IE96" i="10"/>
  <c r="IE118" i="10"/>
  <c r="IE266" i="10"/>
  <c r="IE34" i="10"/>
  <c r="IE288" i="10"/>
  <c r="IE123" i="10"/>
  <c r="IE100" i="10"/>
  <c r="IE21" i="10"/>
  <c r="IE242" i="10"/>
  <c r="IE183" i="10"/>
  <c r="IE113" i="10"/>
  <c r="IE278" i="10"/>
  <c r="IE36" i="10"/>
  <c r="IE25" i="10"/>
  <c r="IE101" i="10"/>
  <c r="IE33" i="10"/>
  <c r="IE66" i="10"/>
  <c r="IE126" i="10"/>
  <c r="IE10" i="10"/>
  <c r="IE62" i="10"/>
  <c r="IE291" i="10"/>
  <c r="IE61" i="10"/>
  <c r="IE26" i="10"/>
  <c r="IE127" i="10"/>
  <c r="IE92" i="10"/>
  <c r="IE218" i="10"/>
  <c r="IE130" i="10"/>
  <c r="IE14" i="10"/>
  <c r="IE256" i="10"/>
  <c r="IE228" i="10"/>
  <c r="IE294" i="10"/>
  <c r="IE158" i="10"/>
  <c r="IE124" i="10"/>
  <c r="IE129" i="10"/>
  <c r="IE55" i="10"/>
  <c r="IE272" i="10"/>
  <c r="IE40" i="10"/>
  <c r="IE201" i="10"/>
  <c r="IE6" i="10"/>
  <c r="IE174" i="10"/>
  <c r="IE125" i="10"/>
  <c r="IE193" i="10"/>
  <c r="IE106" i="10"/>
  <c r="IE195" i="10"/>
  <c r="IE252" i="10"/>
  <c r="IE154" i="10"/>
  <c r="IE133" i="10"/>
  <c r="IE88" i="10"/>
  <c r="IE240" i="10"/>
  <c r="IE173" i="10"/>
  <c r="IE116" i="10"/>
  <c r="IE74" i="10"/>
  <c r="IE114" i="10"/>
  <c r="IE17" i="10"/>
  <c r="IE271" i="10"/>
  <c r="IE15" i="10"/>
  <c r="IE24" i="10"/>
  <c r="IE210" i="10"/>
  <c r="IE102" i="10"/>
  <c r="IE200" i="10"/>
  <c r="IE262" i="10"/>
  <c r="IE65" i="10"/>
  <c r="IE111" i="10"/>
  <c r="IE235" i="10"/>
  <c r="IE60" i="10"/>
  <c r="IE177" i="10"/>
  <c r="IE85" i="10"/>
  <c r="IE283" i="10"/>
  <c r="IE234" i="10"/>
  <c r="IE43" i="10"/>
  <c r="IE196" i="10"/>
  <c r="IE76" i="10"/>
  <c r="IE48" i="10"/>
  <c r="IE190" i="10"/>
  <c r="IE57" i="10"/>
  <c r="IE89" i="10"/>
  <c r="IE232" i="10"/>
  <c r="IE143" i="10"/>
  <c r="IE31" i="10"/>
  <c r="IE164" i="10"/>
  <c r="IE295" i="10"/>
  <c r="C215" i="9" l="1"/>
  <c r="C234" i="9"/>
  <c r="C43" i="9"/>
  <c r="C211" i="9"/>
  <c r="C221" i="9"/>
  <c r="C78" i="9"/>
  <c r="C84" i="9"/>
  <c r="C15" i="9"/>
  <c r="C187" i="9"/>
  <c r="C175" i="9"/>
  <c r="C92" i="9"/>
  <c r="C226" i="9"/>
  <c r="C263" i="9"/>
  <c r="C248" i="9"/>
  <c r="C167" i="9"/>
  <c r="C279" i="9"/>
  <c r="C229" i="9"/>
  <c r="C130" i="9"/>
  <c r="C244" i="9"/>
  <c r="C208" i="9"/>
  <c r="C287" i="9"/>
  <c r="C63" i="9"/>
  <c r="C30" i="9"/>
  <c r="C250" i="9"/>
  <c r="C118" i="9"/>
  <c r="C264" i="9"/>
  <c r="C77" i="9"/>
  <c r="C145" i="9"/>
  <c r="C267" i="9"/>
  <c r="C223" i="9"/>
  <c r="C13" i="9"/>
  <c r="C206" i="9"/>
  <c r="C164" i="9"/>
  <c r="C278" i="9"/>
  <c r="C64" i="9"/>
  <c r="C127" i="9"/>
  <c r="C276" i="9"/>
  <c r="C241" i="9"/>
  <c r="C39" i="9"/>
  <c r="C68" i="9"/>
  <c r="C16" i="9"/>
  <c r="C25" i="9"/>
  <c r="C116" i="9"/>
  <c r="C166" i="9"/>
  <c r="C268" i="9"/>
  <c r="C83" i="9"/>
  <c r="C54" i="9"/>
  <c r="C42" i="9"/>
  <c r="C21" i="9"/>
  <c r="C176" i="9"/>
  <c r="C74" i="9"/>
  <c r="C251" i="9"/>
  <c r="C169" i="9"/>
  <c r="C76" i="9"/>
  <c r="C37" i="9"/>
  <c r="C214" i="9"/>
  <c r="C292" i="9"/>
  <c r="C85" i="9"/>
  <c r="C180" i="9"/>
  <c r="C297" i="9"/>
  <c r="C121" i="9"/>
  <c r="C114" i="9"/>
  <c r="C255" i="9"/>
  <c r="C131" i="9"/>
  <c r="C12" i="9"/>
  <c r="C136" i="9"/>
  <c r="C58" i="9"/>
  <c r="C239" i="9"/>
  <c r="C249" i="9"/>
  <c r="C133" i="9"/>
  <c r="C162" i="9"/>
  <c r="C45" i="9"/>
  <c r="C280" i="9"/>
  <c r="C262" i="9"/>
  <c r="C209" i="9"/>
  <c r="C224" i="9"/>
  <c r="C270" i="9"/>
  <c r="C81" i="9"/>
  <c r="C210" i="9"/>
  <c r="C38" i="9"/>
  <c r="C75" i="9"/>
  <c r="C36" i="9"/>
  <c r="C207" i="9"/>
  <c r="C106" i="9"/>
  <c r="C196" i="9"/>
  <c r="C245" i="9"/>
  <c r="C86" i="9"/>
  <c r="C50" i="9"/>
  <c r="C97" i="9"/>
  <c r="C140" i="9"/>
  <c r="C56" i="9"/>
  <c r="C288" i="9"/>
  <c r="C20" i="9"/>
  <c r="C137" i="9"/>
  <c r="C253" i="9"/>
  <c r="C110" i="9"/>
  <c r="C266" i="9"/>
  <c r="C277" i="9"/>
  <c r="C271" i="9"/>
  <c r="C147" i="9"/>
  <c r="C32" i="9"/>
  <c r="C14" i="9"/>
  <c r="C290" i="9"/>
  <c r="C240" i="9"/>
  <c r="C94" i="9"/>
  <c r="C272" i="9"/>
  <c r="C217" i="9"/>
  <c r="C134" i="9"/>
  <c r="C105" i="9"/>
  <c r="C177" i="9"/>
  <c r="C143" i="9"/>
  <c r="C171" i="9"/>
  <c r="C254" i="9"/>
  <c r="C227" i="9"/>
  <c r="C72" i="9"/>
  <c r="C108" i="9"/>
  <c r="C201" i="9"/>
  <c r="C189" i="9"/>
  <c r="C202" i="9"/>
  <c r="C113" i="9"/>
  <c r="C33" i="9"/>
  <c r="C53" i="9"/>
  <c r="C275" i="9"/>
  <c r="C181" i="9"/>
  <c r="C111" i="9"/>
  <c r="C282" i="9"/>
  <c r="C232" i="9"/>
  <c r="C286" i="9"/>
  <c r="C256" i="9"/>
  <c r="C46" i="9"/>
  <c r="C218" i="9"/>
  <c r="C284" i="9"/>
  <c r="C100" i="9"/>
  <c r="C219" i="9"/>
  <c r="C99" i="9"/>
  <c r="C91" i="9"/>
  <c r="C203" i="9"/>
  <c r="C216" i="9"/>
  <c r="C11" i="9"/>
  <c r="C185" i="9"/>
  <c r="C24" i="9"/>
  <c r="C49" i="9"/>
  <c r="C173" i="9"/>
  <c r="C259" i="9"/>
  <c r="C79" i="9"/>
  <c r="C289" i="9"/>
  <c r="C178" i="9"/>
  <c r="C17" i="9"/>
  <c r="C291" i="9"/>
  <c r="C156" i="9"/>
  <c r="C26" i="9"/>
  <c r="C293" i="9"/>
  <c r="C242" i="9"/>
  <c r="C273" i="9"/>
  <c r="C151" i="9"/>
  <c r="C295" i="9"/>
  <c r="C225" i="9"/>
  <c r="C163" i="9"/>
  <c r="C205" i="9"/>
  <c r="C87" i="9"/>
  <c r="C184" i="9"/>
  <c r="C146" i="9"/>
  <c r="C170" i="9"/>
  <c r="C188" i="9"/>
  <c r="C157" i="9"/>
  <c r="C128" i="9"/>
  <c r="C258" i="9"/>
  <c r="C109" i="9"/>
  <c r="C59" i="9"/>
  <c r="C148" i="9"/>
  <c r="C124" i="9"/>
  <c r="C80" i="9"/>
  <c r="C132" i="9"/>
  <c r="C27" i="9"/>
  <c r="C149" i="9"/>
  <c r="C168" i="9"/>
  <c r="C18" i="9"/>
  <c r="C158" i="9"/>
  <c r="C233" i="9"/>
  <c r="C82" i="9"/>
  <c r="C183" i="9"/>
  <c r="C102" i="9"/>
  <c r="C154" i="9"/>
  <c r="C29" i="9"/>
  <c r="C90" i="9"/>
  <c r="C191" i="9"/>
  <c r="C125" i="9"/>
  <c r="C122" i="9"/>
  <c r="C96" i="9"/>
  <c r="C89" i="9"/>
  <c r="C57" i="9"/>
  <c r="C212" i="9"/>
  <c r="C274" i="9"/>
  <c r="C141" i="9"/>
  <c r="C269" i="9"/>
  <c r="C139" i="9"/>
  <c r="C153" i="9"/>
  <c r="C129" i="9"/>
  <c r="C150" i="9"/>
  <c r="C228" i="9"/>
  <c r="C135" i="9"/>
  <c r="C220" i="9"/>
  <c r="C261" i="9"/>
  <c r="C48" i="9"/>
  <c r="C55" i="9"/>
  <c r="C281" i="9"/>
  <c r="C144" i="9"/>
  <c r="C179" i="9"/>
  <c r="C60" i="9"/>
  <c r="C285" i="9"/>
  <c r="C98" i="9"/>
  <c r="C222" i="9"/>
  <c r="C123" i="9"/>
  <c r="C260" i="9"/>
  <c r="C257" i="9"/>
  <c r="C252" i="9"/>
  <c r="C247" i="9"/>
  <c r="C101" i="9"/>
  <c r="C52" i="9"/>
  <c r="C236" i="9"/>
  <c r="C174" i="9"/>
  <c r="C172" i="9"/>
  <c r="C138" i="9"/>
  <c r="C199" i="9"/>
  <c r="C296" i="9"/>
  <c r="C265" i="9"/>
  <c r="C230" i="9"/>
  <c r="C194" i="9"/>
  <c r="C107" i="9"/>
  <c r="C28" i="9"/>
  <c r="C44" i="9"/>
  <c r="C95" i="9"/>
  <c r="C93" i="9"/>
  <c r="C19" i="9"/>
  <c r="C119" i="9"/>
  <c r="C31" i="9"/>
  <c r="C35" i="9"/>
  <c r="C302" i="9"/>
  <c r="C103" i="9"/>
  <c r="C161" i="9"/>
  <c r="C294" i="9"/>
  <c r="C22" i="9"/>
  <c r="C231" i="9"/>
  <c r="C243" i="9"/>
  <c r="C120" i="9"/>
  <c r="C195" i="9"/>
  <c r="C182" i="9"/>
  <c r="C237" i="9"/>
  <c r="C190" i="9"/>
  <c r="C299" i="9"/>
  <c r="C126" i="9"/>
  <c r="C62" i="9"/>
  <c r="C235" i="9"/>
  <c r="C88" i="9"/>
  <c r="C73" i="9"/>
  <c r="C71" i="9"/>
  <c r="C298" i="9"/>
  <c r="C66" i="9"/>
  <c r="C40" i="9"/>
  <c r="C65" i="9"/>
  <c r="C159" i="9"/>
  <c r="C47" i="9"/>
  <c r="C160" i="9"/>
  <c r="C51" i="9"/>
  <c r="C197" i="9"/>
  <c r="C300" i="9"/>
  <c r="C204" i="9"/>
  <c r="C117" i="9"/>
  <c r="C152" i="9"/>
  <c r="C61" i="9"/>
  <c r="C301" i="9"/>
  <c r="C200" i="9"/>
  <c r="C41" i="9"/>
  <c r="C142" i="9"/>
  <c r="C283" i="9"/>
  <c r="C23" i="9"/>
  <c r="C193" i="9"/>
  <c r="C238" i="9"/>
  <c r="C69" i="9"/>
  <c r="C104" i="9"/>
  <c r="C67" i="9"/>
  <c r="C115" i="9"/>
  <c r="C246" i="9"/>
  <c r="C112" i="9"/>
  <c r="C186" i="9"/>
  <c r="C34" i="9"/>
  <c r="C213" i="9"/>
  <c r="C165" i="9"/>
  <c r="C70" i="9"/>
  <c r="C192" i="9"/>
  <c r="C155" i="9"/>
  <c r="C198" i="9"/>
  <c r="J185" i="9" l="1"/>
  <c r="F185" i="9"/>
  <c r="M185" i="9"/>
  <c r="B185" i="9" s="1"/>
  <c r="N185" i="9"/>
  <c r="D185" i="9"/>
  <c r="R185" i="9"/>
  <c r="Q185" i="9"/>
  <c r="L185" i="9"/>
  <c r="I185" i="9"/>
  <c r="E185" i="9"/>
  <c r="G185" i="9"/>
  <c r="S185" i="9"/>
  <c r="O185" i="9"/>
  <c r="H185" i="9"/>
  <c r="P185" i="9"/>
  <c r="R244" i="9"/>
  <c r="P244" i="9"/>
  <c r="G244" i="9"/>
  <c r="M244" i="9"/>
  <c r="B244" i="9" s="1"/>
  <c r="O244" i="9"/>
  <c r="N244" i="9"/>
  <c r="D244" i="9"/>
  <c r="E244" i="9"/>
  <c r="I244" i="9"/>
  <c r="S244" i="9"/>
  <c r="Q244" i="9"/>
  <c r="H244" i="9"/>
  <c r="F244" i="9"/>
  <c r="J244" i="9"/>
  <c r="L244" i="9"/>
  <c r="Q163" i="9"/>
  <c r="J163" i="9"/>
  <c r="G163" i="9"/>
  <c r="I163" i="9"/>
  <c r="F163" i="9"/>
  <c r="D163" i="9"/>
  <c r="R163" i="9"/>
  <c r="M163" i="9"/>
  <c r="B163" i="9" s="1"/>
  <c r="S163" i="9"/>
  <c r="H163" i="9"/>
  <c r="E163" i="9"/>
  <c r="P163" i="9"/>
  <c r="N163" i="9"/>
  <c r="L163" i="9"/>
  <c r="O163" i="9"/>
  <c r="H35" i="9"/>
  <c r="J35" i="9"/>
  <c r="E35" i="9"/>
  <c r="F35" i="9"/>
  <c r="G35" i="9"/>
  <c r="I35" i="9"/>
  <c r="P35" i="9"/>
  <c r="O35" i="9"/>
  <c r="L35" i="9"/>
  <c r="D35" i="9"/>
  <c r="R35" i="9"/>
  <c r="Q35" i="9"/>
  <c r="M35" i="9"/>
  <c r="B35" i="9" s="1"/>
  <c r="S35" i="9"/>
  <c r="N35" i="9"/>
  <c r="R270" i="9"/>
  <c r="N270" i="9"/>
  <c r="O270" i="9"/>
  <c r="Q270" i="9"/>
  <c r="L270" i="9"/>
  <c r="P270" i="9"/>
  <c r="D270" i="9"/>
  <c r="E270" i="9"/>
  <c r="G270" i="9"/>
  <c r="M270" i="9"/>
  <c r="B270" i="9" s="1"/>
  <c r="H270" i="9"/>
  <c r="J270" i="9"/>
  <c r="I270" i="9"/>
  <c r="F270" i="9"/>
  <c r="S270" i="9"/>
  <c r="I252" i="9"/>
  <c r="F252" i="9"/>
  <c r="O252" i="9"/>
  <c r="R252" i="9"/>
  <c r="G252" i="9"/>
  <c r="H252" i="9"/>
  <c r="N252" i="9"/>
  <c r="J252" i="9"/>
  <c r="E252" i="9"/>
  <c r="Q252" i="9"/>
  <c r="M252" i="9"/>
  <c r="B252" i="9" s="1"/>
  <c r="P252" i="9"/>
  <c r="S252" i="9"/>
  <c r="D252" i="9"/>
  <c r="L252" i="9"/>
  <c r="M295" i="9"/>
  <c r="B295" i="9" s="1"/>
  <c r="S295" i="9"/>
  <c r="H295" i="9"/>
  <c r="G295" i="9"/>
  <c r="P295" i="9"/>
  <c r="N295" i="9"/>
  <c r="F295" i="9"/>
  <c r="E295" i="9"/>
  <c r="O295" i="9"/>
  <c r="Q295" i="9"/>
  <c r="R295" i="9"/>
  <c r="L295" i="9"/>
  <c r="I295" i="9"/>
  <c r="D295" i="9"/>
  <c r="J295" i="9"/>
  <c r="O119" i="9"/>
  <c r="J119" i="9"/>
  <c r="G119" i="9"/>
  <c r="M119" i="9"/>
  <c r="B119" i="9" s="1"/>
  <c r="I119" i="9"/>
  <c r="E119" i="9"/>
  <c r="P119" i="9"/>
  <c r="L119" i="9"/>
  <c r="D119" i="9"/>
  <c r="R119" i="9"/>
  <c r="S119" i="9"/>
  <c r="N119" i="9"/>
  <c r="H119" i="9"/>
  <c r="F119" i="9"/>
  <c r="Q119" i="9"/>
  <c r="L72" i="9"/>
  <c r="N72" i="9"/>
  <c r="H72" i="9"/>
  <c r="F72" i="9"/>
  <c r="J72" i="9"/>
  <c r="D72" i="9"/>
  <c r="I72" i="9"/>
  <c r="M72" i="9"/>
  <c r="B72" i="9" s="1"/>
  <c r="R72" i="9"/>
  <c r="P72" i="9"/>
  <c r="Q72" i="9"/>
  <c r="S72" i="9"/>
  <c r="E72" i="9"/>
  <c r="G72" i="9"/>
  <c r="O72" i="9"/>
  <c r="M167" i="9"/>
  <c r="B167" i="9" s="1"/>
  <c r="S167" i="9"/>
  <c r="P167" i="9"/>
  <c r="L167" i="9"/>
  <c r="R167" i="9"/>
  <c r="N167" i="9"/>
  <c r="G167" i="9"/>
  <c r="H167" i="9"/>
  <c r="I167" i="9"/>
  <c r="D167" i="9"/>
  <c r="Q167" i="9"/>
  <c r="E167" i="9"/>
  <c r="F167" i="9"/>
  <c r="J167" i="9"/>
  <c r="O167" i="9"/>
  <c r="J19" i="9"/>
  <c r="L19" i="9"/>
  <c r="M320" i="9" s="1"/>
  <c r="P19" i="9"/>
  <c r="Q19" i="9"/>
  <c r="O19" i="9"/>
  <c r="N19" i="9"/>
  <c r="I19" i="9"/>
  <c r="H19" i="9"/>
  <c r="F19" i="9"/>
  <c r="E19" i="9"/>
  <c r="S19" i="9"/>
  <c r="D19" i="9"/>
  <c r="L320" i="9"/>
  <c r="M19" i="9"/>
  <c r="B19" i="9" s="1"/>
  <c r="R19" i="9"/>
  <c r="G19" i="9"/>
  <c r="I219" i="9"/>
  <c r="P219" i="9"/>
  <c r="O219" i="9"/>
  <c r="G219" i="9"/>
  <c r="Q219" i="9"/>
  <c r="J219" i="9"/>
  <c r="L219" i="9"/>
  <c r="D219" i="9"/>
  <c r="R219" i="9"/>
  <c r="H219" i="9"/>
  <c r="E219" i="9"/>
  <c r="F219" i="9"/>
  <c r="M219" i="9"/>
  <c r="B219" i="9" s="1"/>
  <c r="N219" i="9"/>
  <c r="S219" i="9"/>
  <c r="H248" i="9"/>
  <c r="S248" i="9"/>
  <c r="D248" i="9"/>
  <c r="N248" i="9"/>
  <c r="P248" i="9"/>
  <c r="R248" i="9"/>
  <c r="J248" i="9"/>
  <c r="I248" i="9"/>
  <c r="E248" i="9"/>
  <c r="M248" i="9"/>
  <c r="B248" i="9" s="1"/>
  <c r="L248" i="9"/>
  <c r="O248" i="9"/>
  <c r="G248" i="9"/>
  <c r="Q248" i="9"/>
  <c r="F248" i="9"/>
  <c r="E123" i="9"/>
  <c r="O123" i="9"/>
  <c r="I123" i="9"/>
  <c r="D123" i="9"/>
  <c r="J123" i="9"/>
  <c r="H123" i="9"/>
  <c r="R123" i="9"/>
  <c r="G123" i="9"/>
  <c r="N123" i="9"/>
  <c r="F123" i="9"/>
  <c r="S123" i="9"/>
  <c r="P123" i="9"/>
  <c r="Q123" i="9"/>
  <c r="L123" i="9"/>
  <c r="M123" i="9"/>
  <c r="B123" i="9" s="1"/>
  <c r="M254" i="9"/>
  <c r="B254" i="9" s="1"/>
  <c r="L254" i="9"/>
  <c r="S254" i="9"/>
  <c r="Q254" i="9"/>
  <c r="P254" i="9"/>
  <c r="O254" i="9"/>
  <c r="H254" i="9"/>
  <c r="N254" i="9"/>
  <c r="D254" i="9"/>
  <c r="J254" i="9"/>
  <c r="E254" i="9"/>
  <c r="R254" i="9"/>
  <c r="F254" i="9"/>
  <c r="G254" i="9"/>
  <c r="I254" i="9"/>
  <c r="O164" i="9"/>
  <c r="Q164" i="9"/>
  <c r="F164" i="9"/>
  <c r="N164" i="9"/>
  <c r="M164" i="9"/>
  <c r="B164" i="9" s="1"/>
  <c r="D164" i="9"/>
  <c r="J164" i="9"/>
  <c r="E164" i="9"/>
  <c r="H164" i="9"/>
  <c r="I164" i="9"/>
  <c r="G164" i="9"/>
  <c r="P164" i="9"/>
  <c r="L164" i="9"/>
  <c r="S164" i="9"/>
  <c r="R164" i="9"/>
  <c r="J198" i="9"/>
  <c r="D198" i="9"/>
  <c r="H198" i="9"/>
  <c r="Q198" i="9"/>
  <c r="M198" i="9"/>
  <c r="B198" i="9" s="1"/>
  <c r="F198" i="9"/>
  <c r="R198" i="9"/>
  <c r="I198" i="9"/>
  <c r="G198" i="9"/>
  <c r="E198" i="9"/>
  <c r="O198" i="9"/>
  <c r="P198" i="9"/>
  <c r="S198" i="9"/>
  <c r="L198" i="9"/>
  <c r="N198" i="9"/>
  <c r="I62" i="9"/>
  <c r="J62" i="9"/>
  <c r="N62" i="9"/>
  <c r="G62" i="9"/>
  <c r="M62" i="9"/>
  <c r="B62" i="9" s="1"/>
  <c r="F62" i="9"/>
  <c r="Q62" i="9"/>
  <c r="H62" i="9"/>
  <c r="E62" i="9"/>
  <c r="P62" i="9"/>
  <c r="S62" i="9"/>
  <c r="D62" i="9"/>
  <c r="R62" i="9"/>
  <c r="O62" i="9"/>
  <c r="L62" i="9"/>
  <c r="R95" i="9"/>
  <c r="D95" i="9"/>
  <c r="P95" i="9"/>
  <c r="O95" i="9"/>
  <c r="N95" i="9"/>
  <c r="L95" i="9"/>
  <c r="I95" i="9"/>
  <c r="F95" i="9"/>
  <c r="H95" i="9"/>
  <c r="Q95" i="9"/>
  <c r="S95" i="9"/>
  <c r="M95" i="9"/>
  <c r="B95" i="9" s="1"/>
  <c r="G95" i="9"/>
  <c r="E95" i="9"/>
  <c r="J95" i="9"/>
  <c r="H222" i="9"/>
  <c r="F222" i="9"/>
  <c r="R222" i="9"/>
  <c r="M222" i="9"/>
  <c r="B222" i="9" s="1"/>
  <c r="E222" i="9"/>
  <c r="S222" i="9"/>
  <c r="Q222" i="9"/>
  <c r="P222" i="9"/>
  <c r="O222" i="9"/>
  <c r="N222" i="9"/>
  <c r="L222" i="9"/>
  <c r="J222" i="9"/>
  <c r="G222" i="9"/>
  <c r="I222" i="9"/>
  <c r="D222" i="9"/>
  <c r="I212" i="9"/>
  <c r="H212" i="9"/>
  <c r="F212" i="9"/>
  <c r="E212" i="9"/>
  <c r="D212" i="9"/>
  <c r="G212" i="9"/>
  <c r="N212" i="9"/>
  <c r="S212" i="9"/>
  <c r="Q212" i="9"/>
  <c r="R212" i="9"/>
  <c r="O212" i="9"/>
  <c r="P212" i="9"/>
  <c r="M212" i="9"/>
  <c r="B212" i="9" s="1"/>
  <c r="J212" i="9"/>
  <c r="L212" i="9"/>
  <c r="G80" i="9"/>
  <c r="M80" i="9"/>
  <c r="B80" i="9" s="1"/>
  <c r="D80" i="9"/>
  <c r="I80" i="9"/>
  <c r="F80" i="9"/>
  <c r="J80" i="9"/>
  <c r="H80" i="9"/>
  <c r="O80" i="9"/>
  <c r="N80" i="9"/>
  <c r="R80" i="9"/>
  <c r="S80" i="9"/>
  <c r="Q80" i="9"/>
  <c r="L80" i="9"/>
  <c r="E80" i="9"/>
  <c r="P80" i="9"/>
  <c r="Q293" i="9"/>
  <c r="P293" i="9"/>
  <c r="N293" i="9"/>
  <c r="M293" i="9"/>
  <c r="B293" i="9" s="1"/>
  <c r="S293" i="9"/>
  <c r="G293" i="9"/>
  <c r="H293" i="9"/>
  <c r="I293" i="9"/>
  <c r="L293" i="9"/>
  <c r="D293" i="9"/>
  <c r="R293" i="9"/>
  <c r="E293" i="9"/>
  <c r="O293" i="9"/>
  <c r="J293" i="9"/>
  <c r="F293" i="9"/>
  <c r="F284" i="9"/>
  <c r="I284" i="9"/>
  <c r="E284" i="9"/>
  <c r="N284" i="9"/>
  <c r="P284" i="9"/>
  <c r="S284" i="9"/>
  <c r="R284" i="9"/>
  <c r="H284" i="9"/>
  <c r="L284" i="9"/>
  <c r="D284" i="9"/>
  <c r="O284" i="9"/>
  <c r="Q284" i="9"/>
  <c r="G284" i="9"/>
  <c r="J284" i="9"/>
  <c r="M284" i="9"/>
  <c r="B284" i="9" s="1"/>
  <c r="S171" i="9"/>
  <c r="L171" i="9"/>
  <c r="P171" i="9"/>
  <c r="R171" i="9"/>
  <c r="H171" i="9"/>
  <c r="F171" i="9"/>
  <c r="G171" i="9"/>
  <c r="O171" i="9"/>
  <c r="Q171" i="9"/>
  <c r="E171" i="9"/>
  <c r="M171" i="9"/>
  <c r="B171" i="9" s="1"/>
  <c r="J171" i="9"/>
  <c r="D171" i="9"/>
  <c r="N171" i="9"/>
  <c r="I171" i="9"/>
  <c r="G288" i="9"/>
  <c r="S288" i="9"/>
  <c r="L288" i="9"/>
  <c r="I288" i="9"/>
  <c r="E288" i="9"/>
  <c r="R288" i="9"/>
  <c r="J288" i="9"/>
  <c r="F288" i="9"/>
  <c r="P288" i="9"/>
  <c r="O288" i="9"/>
  <c r="D288" i="9"/>
  <c r="N288" i="9"/>
  <c r="Q288" i="9"/>
  <c r="M288" i="9"/>
  <c r="B288" i="9" s="1"/>
  <c r="H288" i="9"/>
  <c r="L45" i="9"/>
  <c r="M45" i="9"/>
  <c r="B45" i="9" s="1"/>
  <c r="N45" i="9"/>
  <c r="J45" i="9"/>
  <c r="H45" i="9"/>
  <c r="G45" i="9"/>
  <c r="P45" i="9"/>
  <c r="R45" i="9"/>
  <c r="Q45" i="9"/>
  <c r="O45" i="9"/>
  <c r="E45" i="9"/>
  <c r="I45" i="9"/>
  <c r="S45" i="9"/>
  <c r="F45" i="9"/>
  <c r="D45" i="9"/>
  <c r="F251" i="9"/>
  <c r="G251" i="9"/>
  <c r="P251" i="9"/>
  <c r="O251" i="9"/>
  <c r="L251" i="9"/>
  <c r="E251" i="9"/>
  <c r="J251" i="9"/>
  <c r="D251" i="9"/>
  <c r="R251" i="9"/>
  <c r="S251" i="9"/>
  <c r="Q251" i="9"/>
  <c r="N251" i="9"/>
  <c r="I251" i="9"/>
  <c r="H251" i="9"/>
  <c r="M251" i="9"/>
  <c r="B251" i="9" s="1"/>
  <c r="O206" i="9"/>
  <c r="D206" i="9"/>
  <c r="G206" i="9"/>
  <c r="H206" i="9"/>
  <c r="L206" i="9"/>
  <c r="P206" i="9"/>
  <c r="S206" i="9"/>
  <c r="M206" i="9"/>
  <c r="B206" i="9" s="1"/>
  <c r="Q206" i="9"/>
  <c r="I206" i="9"/>
  <c r="J206" i="9"/>
  <c r="F206" i="9"/>
  <c r="E206" i="9"/>
  <c r="R206" i="9"/>
  <c r="N206" i="9"/>
  <c r="P226" i="9"/>
  <c r="O226" i="9"/>
  <c r="S226" i="9"/>
  <c r="L226" i="9"/>
  <c r="J226" i="9"/>
  <c r="Q226" i="9"/>
  <c r="I226" i="9"/>
  <c r="E226" i="9"/>
  <c r="R226" i="9"/>
  <c r="M226" i="9"/>
  <c r="B226" i="9" s="1"/>
  <c r="H226" i="9"/>
  <c r="N226" i="9"/>
  <c r="F226" i="9"/>
  <c r="D226" i="9"/>
  <c r="G226" i="9"/>
  <c r="M297" i="9"/>
  <c r="B297" i="9" s="1"/>
  <c r="J297" i="9"/>
  <c r="E297" i="9"/>
  <c r="I297" i="9"/>
  <c r="G297" i="9"/>
  <c r="O297" i="9"/>
  <c r="R297" i="9"/>
  <c r="L297" i="9"/>
  <c r="Q297" i="9"/>
  <c r="S297" i="9"/>
  <c r="P297" i="9"/>
  <c r="H297" i="9"/>
  <c r="F297" i="9"/>
  <c r="D297" i="9"/>
  <c r="N297" i="9"/>
  <c r="H103" i="9"/>
  <c r="F103" i="9"/>
  <c r="G103" i="9"/>
  <c r="N103" i="9"/>
  <c r="M103" i="9"/>
  <c r="B103" i="9" s="1"/>
  <c r="E103" i="9"/>
  <c r="Q103" i="9"/>
  <c r="O103" i="9"/>
  <c r="R103" i="9"/>
  <c r="S103" i="9"/>
  <c r="L103" i="9"/>
  <c r="I103" i="9"/>
  <c r="D103" i="9"/>
  <c r="J103" i="9"/>
  <c r="P103" i="9"/>
  <c r="G11" i="9"/>
  <c r="P11" i="9"/>
  <c r="L11" i="9"/>
  <c r="J11" i="9"/>
  <c r="F11" i="9"/>
  <c r="Q11" i="9"/>
  <c r="D11" i="9"/>
  <c r="E11" i="9"/>
  <c r="R11" i="9"/>
  <c r="N11" i="9"/>
  <c r="O11" i="9"/>
  <c r="S11" i="9"/>
  <c r="H11" i="9"/>
  <c r="I11" i="9"/>
  <c r="L312" i="9"/>
  <c r="M11" i="9"/>
  <c r="B11" i="9" s="1"/>
  <c r="J101" i="9"/>
  <c r="N101" i="9"/>
  <c r="I101" i="9"/>
  <c r="D101" i="9"/>
  <c r="O101" i="9"/>
  <c r="F101" i="9"/>
  <c r="E101" i="9"/>
  <c r="G101" i="9"/>
  <c r="R101" i="9"/>
  <c r="Q101" i="9"/>
  <c r="H101" i="9"/>
  <c r="M101" i="9"/>
  <c r="B101" i="9" s="1"/>
  <c r="P101" i="9"/>
  <c r="S101" i="9"/>
  <c r="L101" i="9"/>
  <c r="E193" i="9"/>
  <c r="J193" i="9"/>
  <c r="I193" i="9"/>
  <c r="G193" i="9"/>
  <c r="O193" i="9"/>
  <c r="N193" i="9"/>
  <c r="M193" i="9"/>
  <c r="B193" i="9" s="1"/>
  <c r="H193" i="9"/>
  <c r="D193" i="9"/>
  <c r="R193" i="9"/>
  <c r="F193" i="9"/>
  <c r="Q193" i="9"/>
  <c r="P193" i="9"/>
  <c r="S193" i="9"/>
  <c r="L193" i="9"/>
  <c r="J18" i="9"/>
  <c r="F18" i="9"/>
  <c r="H18" i="9"/>
  <c r="R18" i="9"/>
  <c r="Q18" i="9"/>
  <c r="L18" i="9"/>
  <c r="M319" i="9" s="1"/>
  <c r="E18" i="9"/>
  <c r="M18" i="9"/>
  <c r="B18" i="9" s="1"/>
  <c r="I18" i="9"/>
  <c r="O18" i="9"/>
  <c r="P18" i="9"/>
  <c r="S18" i="9"/>
  <c r="L319" i="9"/>
  <c r="G18" i="9"/>
  <c r="D18" i="9"/>
  <c r="N18" i="9"/>
  <c r="G229" i="9"/>
  <c r="R229" i="9"/>
  <c r="P229" i="9"/>
  <c r="N229" i="9"/>
  <c r="O229" i="9"/>
  <c r="L229" i="9"/>
  <c r="D229" i="9"/>
  <c r="H229" i="9"/>
  <c r="M229" i="9"/>
  <c r="B229" i="9" s="1"/>
  <c r="F229" i="9"/>
  <c r="E229" i="9"/>
  <c r="J229" i="9"/>
  <c r="I229" i="9"/>
  <c r="Q229" i="9"/>
  <c r="S229" i="9"/>
  <c r="N168" i="9"/>
  <c r="M168" i="9"/>
  <c r="B168" i="9" s="1"/>
  <c r="O168" i="9"/>
  <c r="S168" i="9"/>
  <c r="L168" i="9"/>
  <c r="D168" i="9"/>
  <c r="G168" i="9"/>
  <c r="H168" i="9"/>
  <c r="Q168" i="9"/>
  <c r="E168" i="9"/>
  <c r="P168" i="9"/>
  <c r="J168" i="9"/>
  <c r="F168" i="9"/>
  <c r="I168" i="9"/>
  <c r="R168" i="9"/>
  <c r="E110" i="9"/>
  <c r="R110" i="9"/>
  <c r="L110" i="9"/>
  <c r="Q110" i="9"/>
  <c r="M110" i="9"/>
  <c r="B110" i="9" s="1"/>
  <c r="P110" i="9"/>
  <c r="J110" i="9"/>
  <c r="H110" i="9"/>
  <c r="G110" i="9"/>
  <c r="N110" i="9"/>
  <c r="F110" i="9"/>
  <c r="S110" i="9"/>
  <c r="O110" i="9"/>
  <c r="D110" i="9"/>
  <c r="I110" i="9"/>
  <c r="F73" i="9"/>
  <c r="D73" i="9"/>
  <c r="J73" i="9"/>
  <c r="G73" i="9"/>
  <c r="S73" i="9"/>
  <c r="R73" i="9"/>
  <c r="N73" i="9"/>
  <c r="I73" i="9"/>
  <c r="E73" i="9"/>
  <c r="H73" i="9"/>
  <c r="O73" i="9"/>
  <c r="Q73" i="9"/>
  <c r="P73" i="9"/>
  <c r="M73" i="9"/>
  <c r="B73" i="9" s="1"/>
  <c r="L73" i="9"/>
  <c r="S99" i="9"/>
  <c r="L99" i="9"/>
  <c r="N99" i="9"/>
  <c r="M99" i="9"/>
  <c r="B99" i="9" s="1"/>
  <c r="H99" i="9"/>
  <c r="E99" i="9"/>
  <c r="R99" i="9"/>
  <c r="Q99" i="9"/>
  <c r="P99" i="9"/>
  <c r="O99" i="9"/>
  <c r="F99" i="9"/>
  <c r="D99" i="9"/>
  <c r="I99" i="9"/>
  <c r="J99" i="9"/>
  <c r="G99" i="9"/>
  <c r="G37" i="9"/>
  <c r="S37" i="9"/>
  <c r="I37" i="9"/>
  <c r="F37" i="9"/>
  <c r="D37" i="9"/>
  <c r="N37" i="9"/>
  <c r="P37" i="9"/>
  <c r="O37" i="9"/>
  <c r="L37" i="9"/>
  <c r="J37" i="9"/>
  <c r="H37" i="9"/>
  <c r="R37" i="9"/>
  <c r="Q37" i="9"/>
  <c r="E37" i="9"/>
  <c r="M37" i="9"/>
  <c r="B37" i="9" s="1"/>
  <c r="H27" i="9"/>
  <c r="G27" i="9"/>
  <c r="E27" i="9"/>
  <c r="O27" i="9"/>
  <c r="M27" i="9"/>
  <c r="B27" i="9" s="1"/>
  <c r="S27" i="9"/>
  <c r="Q27" i="9"/>
  <c r="F27" i="9"/>
  <c r="D27" i="9"/>
  <c r="R27" i="9"/>
  <c r="P27" i="9"/>
  <c r="L27" i="9"/>
  <c r="J27" i="9"/>
  <c r="N27" i="9"/>
  <c r="I27" i="9"/>
  <c r="O137" i="9"/>
  <c r="J137" i="9"/>
  <c r="S137" i="9"/>
  <c r="R137" i="9"/>
  <c r="Q137" i="9"/>
  <c r="E137" i="9"/>
  <c r="F137" i="9"/>
  <c r="H137" i="9"/>
  <c r="G137" i="9"/>
  <c r="M137" i="9"/>
  <c r="B137" i="9" s="1"/>
  <c r="L137" i="9"/>
  <c r="P137" i="9"/>
  <c r="D137" i="9"/>
  <c r="I137" i="9"/>
  <c r="N137" i="9"/>
  <c r="S93" i="9"/>
  <c r="L93" i="9"/>
  <c r="D93" i="9"/>
  <c r="E93" i="9"/>
  <c r="F93" i="9"/>
  <c r="R93" i="9"/>
  <c r="H93" i="9"/>
  <c r="P93" i="9"/>
  <c r="Q93" i="9"/>
  <c r="G93" i="9"/>
  <c r="M93" i="9"/>
  <c r="B93" i="9" s="1"/>
  <c r="I93" i="9"/>
  <c r="J93" i="9"/>
  <c r="O93" i="9"/>
  <c r="N93" i="9"/>
  <c r="D169" i="9"/>
  <c r="R169" i="9"/>
  <c r="J169" i="9"/>
  <c r="F169" i="9"/>
  <c r="N169" i="9"/>
  <c r="M169" i="9"/>
  <c r="B169" i="9" s="1"/>
  <c r="S169" i="9"/>
  <c r="L169" i="9"/>
  <c r="I169" i="9"/>
  <c r="Q169" i="9"/>
  <c r="E169" i="9"/>
  <c r="G169" i="9"/>
  <c r="P169" i="9"/>
  <c r="O169" i="9"/>
  <c r="H169" i="9"/>
  <c r="G155" i="9"/>
  <c r="J155" i="9"/>
  <c r="E155" i="9"/>
  <c r="S155" i="9"/>
  <c r="P155" i="9"/>
  <c r="R155" i="9"/>
  <c r="Q155" i="9"/>
  <c r="F155" i="9"/>
  <c r="H155" i="9"/>
  <c r="I155" i="9"/>
  <c r="D155" i="9"/>
  <c r="O155" i="9"/>
  <c r="L155" i="9"/>
  <c r="M155" i="9"/>
  <c r="B155" i="9" s="1"/>
  <c r="N155" i="9"/>
  <c r="E301" i="9"/>
  <c r="G301" i="9"/>
  <c r="D301" i="9"/>
  <c r="J301" i="9"/>
  <c r="M301" i="9"/>
  <c r="B301" i="9" s="1"/>
  <c r="L301" i="9"/>
  <c r="I301" i="9"/>
  <c r="H301" i="9"/>
  <c r="F301" i="9"/>
  <c r="N301" i="9"/>
  <c r="O301" i="9"/>
  <c r="P301" i="9"/>
  <c r="R301" i="9"/>
  <c r="Q301" i="9"/>
  <c r="S301" i="9"/>
  <c r="N126" i="9"/>
  <c r="J126" i="9"/>
  <c r="O126" i="9"/>
  <c r="H126" i="9"/>
  <c r="F126" i="9"/>
  <c r="R126" i="9"/>
  <c r="E126" i="9"/>
  <c r="I126" i="9"/>
  <c r="M126" i="9"/>
  <c r="B126" i="9" s="1"/>
  <c r="D126" i="9"/>
  <c r="Q126" i="9"/>
  <c r="S126" i="9"/>
  <c r="P126" i="9"/>
  <c r="G126" i="9"/>
  <c r="L126" i="9"/>
  <c r="H44" i="9"/>
  <c r="O44" i="9"/>
  <c r="Q44" i="9"/>
  <c r="N44" i="9"/>
  <c r="M44" i="9"/>
  <c r="B44" i="9" s="1"/>
  <c r="J44" i="9"/>
  <c r="S44" i="9"/>
  <c r="F44" i="9"/>
  <c r="D44" i="9"/>
  <c r="L44" i="9"/>
  <c r="I44" i="9"/>
  <c r="E44" i="9"/>
  <c r="G44" i="9"/>
  <c r="R44" i="9"/>
  <c r="P44" i="9"/>
  <c r="Q98" i="9"/>
  <c r="O98" i="9"/>
  <c r="M98" i="9"/>
  <c r="B98" i="9" s="1"/>
  <c r="L98" i="9"/>
  <c r="E98" i="9"/>
  <c r="G98" i="9"/>
  <c r="S98" i="9"/>
  <c r="J98" i="9"/>
  <c r="D98" i="9"/>
  <c r="H98" i="9"/>
  <c r="P98" i="9"/>
  <c r="N98" i="9"/>
  <c r="I98" i="9"/>
  <c r="F98" i="9"/>
  <c r="R98" i="9"/>
  <c r="N57" i="9"/>
  <c r="F57" i="9"/>
  <c r="G57" i="9"/>
  <c r="J57" i="9"/>
  <c r="I57" i="9"/>
  <c r="L57" i="9"/>
  <c r="R57" i="9"/>
  <c r="Q57" i="9"/>
  <c r="M57" i="9"/>
  <c r="B57" i="9" s="1"/>
  <c r="S57" i="9"/>
  <c r="H57" i="9"/>
  <c r="E57" i="9"/>
  <c r="P57" i="9"/>
  <c r="D57" i="9"/>
  <c r="O57" i="9"/>
  <c r="E124" i="9"/>
  <c r="H124" i="9"/>
  <c r="F124" i="9"/>
  <c r="P124" i="9"/>
  <c r="D124" i="9"/>
  <c r="Q124" i="9"/>
  <c r="O124" i="9"/>
  <c r="N124" i="9"/>
  <c r="G124" i="9"/>
  <c r="I124" i="9"/>
  <c r="R124" i="9"/>
  <c r="J124" i="9"/>
  <c r="S124" i="9"/>
  <c r="L124" i="9"/>
  <c r="M124" i="9"/>
  <c r="B124" i="9" s="1"/>
  <c r="F26" i="9"/>
  <c r="D26" i="9"/>
  <c r="H26" i="9"/>
  <c r="R26" i="9"/>
  <c r="J26" i="9"/>
  <c r="P26" i="9"/>
  <c r="M26" i="9"/>
  <c r="B26" i="9" s="1"/>
  <c r="E26" i="9"/>
  <c r="G26" i="9"/>
  <c r="Q26" i="9"/>
  <c r="I26" i="9"/>
  <c r="O26" i="9"/>
  <c r="N26" i="9"/>
  <c r="S26" i="9"/>
  <c r="L26" i="9"/>
  <c r="J218" i="9"/>
  <c r="S218" i="9"/>
  <c r="E218" i="9"/>
  <c r="R218" i="9"/>
  <c r="F218" i="9"/>
  <c r="P218" i="9"/>
  <c r="H218" i="9"/>
  <c r="L218" i="9"/>
  <c r="G218" i="9"/>
  <c r="N218" i="9"/>
  <c r="O218" i="9"/>
  <c r="M218" i="9"/>
  <c r="B218" i="9" s="1"/>
  <c r="Q218" i="9"/>
  <c r="D218" i="9"/>
  <c r="I218" i="9"/>
  <c r="S143" i="9"/>
  <c r="R143" i="9"/>
  <c r="Q143" i="9"/>
  <c r="P143" i="9"/>
  <c r="M143" i="9"/>
  <c r="B143" i="9" s="1"/>
  <c r="H143" i="9"/>
  <c r="I143" i="9"/>
  <c r="D143" i="9"/>
  <c r="N143" i="9"/>
  <c r="J143" i="9"/>
  <c r="F143" i="9"/>
  <c r="G143" i="9"/>
  <c r="L143" i="9"/>
  <c r="E143" i="9"/>
  <c r="O143" i="9"/>
  <c r="G56" i="9"/>
  <c r="J56" i="9"/>
  <c r="F56" i="9"/>
  <c r="E56" i="9"/>
  <c r="R56" i="9"/>
  <c r="S56" i="9"/>
  <c r="P56" i="9"/>
  <c r="O56" i="9"/>
  <c r="Q56" i="9"/>
  <c r="M56" i="9"/>
  <c r="B56" i="9" s="1"/>
  <c r="D56" i="9"/>
  <c r="I56" i="9"/>
  <c r="H56" i="9"/>
  <c r="L56" i="9"/>
  <c r="N56" i="9"/>
  <c r="O162" i="9"/>
  <c r="M162" i="9"/>
  <c r="B162" i="9" s="1"/>
  <c r="L162" i="9"/>
  <c r="F162" i="9"/>
  <c r="D162" i="9"/>
  <c r="P162" i="9"/>
  <c r="S162" i="9"/>
  <c r="R162" i="9"/>
  <c r="Q162" i="9"/>
  <c r="N162" i="9"/>
  <c r="E162" i="9"/>
  <c r="J162" i="9"/>
  <c r="I162" i="9"/>
  <c r="G162" i="9"/>
  <c r="H162" i="9"/>
  <c r="L74" i="9"/>
  <c r="E74" i="9"/>
  <c r="D74" i="9"/>
  <c r="M74" i="9"/>
  <c r="B74" i="9" s="1"/>
  <c r="I74" i="9"/>
  <c r="F74" i="9"/>
  <c r="G74" i="9"/>
  <c r="P74" i="9"/>
  <c r="N74" i="9"/>
  <c r="R74" i="9"/>
  <c r="O74" i="9"/>
  <c r="S74" i="9"/>
  <c r="J74" i="9"/>
  <c r="H74" i="9"/>
  <c r="Q74" i="9"/>
  <c r="H13" i="9"/>
  <c r="M13" i="9"/>
  <c r="B13" i="9" s="1"/>
  <c r="E13" i="9"/>
  <c r="J13" i="9"/>
  <c r="S13" i="9"/>
  <c r="R13" i="9"/>
  <c r="Q13" i="9"/>
  <c r="N13" i="9"/>
  <c r="D13" i="9"/>
  <c r="F13" i="9"/>
  <c r="G13" i="9"/>
  <c r="I13" i="9"/>
  <c r="O13" i="9"/>
  <c r="L314" i="9"/>
  <c r="L13" i="9"/>
  <c r="M314" i="9" s="1"/>
  <c r="P13" i="9"/>
  <c r="S92" i="9"/>
  <c r="M92" i="9"/>
  <c r="B92" i="9" s="1"/>
  <c r="L92" i="9"/>
  <c r="N92" i="9"/>
  <c r="R92" i="9"/>
  <c r="O92" i="9"/>
  <c r="Q92" i="9"/>
  <c r="H92" i="9"/>
  <c r="J92" i="9"/>
  <c r="E92" i="9"/>
  <c r="I92" i="9"/>
  <c r="G92" i="9"/>
  <c r="F92" i="9"/>
  <c r="D92" i="9"/>
  <c r="P92" i="9"/>
  <c r="E236" i="9"/>
  <c r="M236" i="9"/>
  <c r="B236" i="9" s="1"/>
  <c r="I236" i="9"/>
  <c r="F236" i="9"/>
  <c r="D236" i="9"/>
  <c r="N236" i="9"/>
  <c r="O236" i="9"/>
  <c r="R236" i="9"/>
  <c r="H236" i="9"/>
  <c r="Q236" i="9"/>
  <c r="J236" i="9"/>
  <c r="S236" i="9"/>
  <c r="L236" i="9"/>
  <c r="G236" i="9"/>
  <c r="P236" i="9"/>
  <c r="F40" i="9"/>
  <c r="E40" i="9"/>
  <c r="D40" i="9"/>
  <c r="Q40" i="9"/>
  <c r="P40" i="9"/>
  <c r="N40" i="9"/>
  <c r="S40" i="9"/>
  <c r="L40" i="9"/>
  <c r="M40" i="9"/>
  <c r="B40" i="9" s="1"/>
  <c r="R40" i="9"/>
  <c r="I40" i="9"/>
  <c r="J40" i="9"/>
  <c r="H40" i="9"/>
  <c r="G40" i="9"/>
  <c r="O40" i="9"/>
  <c r="D66" i="9"/>
  <c r="P66" i="9"/>
  <c r="E66" i="9"/>
  <c r="N66" i="9"/>
  <c r="F66" i="9"/>
  <c r="O66" i="9"/>
  <c r="Q66" i="9"/>
  <c r="I66" i="9"/>
  <c r="J66" i="9"/>
  <c r="R66" i="9"/>
  <c r="H66" i="9"/>
  <c r="G66" i="9"/>
  <c r="S66" i="9"/>
  <c r="M66" i="9"/>
  <c r="B66" i="9" s="1"/>
  <c r="L66" i="9"/>
  <c r="E225" i="9"/>
  <c r="F225" i="9"/>
  <c r="N225" i="9"/>
  <c r="H225" i="9"/>
  <c r="M225" i="9"/>
  <c r="B225" i="9" s="1"/>
  <c r="I225" i="9"/>
  <c r="R225" i="9"/>
  <c r="P225" i="9"/>
  <c r="Q225" i="9"/>
  <c r="G225" i="9"/>
  <c r="L225" i="9"/>
  <c r="S225" i="9"/>
  <c r="D225" i="9"/>
  <c r="O225" i="9"/>
  <c r="J225" i="9"/>
  <c r="P139" i="9"/>
  <c r="O139" i="9"/>
  <c r="N139" i="9"/>
  <c r="R139" i="9"/>
  <c r="S139" i="9"/>
  <c r="Q139" i="9"/>
  <c r="G139" i="9"/>
  <c r="M139" i="9"/>
  <c r="B139" i="9" s="1"/>
  <c r="L139" i="9"/>
  <c r="I139" i="9"/>
  <c r="F139" i="9"/>
  <c r="E139" i="9"/>
  <c r="D139" i="9"/>
  <c r="J139" i="9"/>
  <c r="H139" i="9"/>
  <c r="E127" i="9"/>
  <c r="H127" i="9"/>
  <c r="D127" i="9"/>
  <c r="N127" i="9"/>
  <c r="I127" i="9"/>
  <c r="G127" i="9"/>
  <c r="F127" i="9"/>
  <c r="S127" i="9"/>
  <c r="O127" i="9"/>
  <c r="P127" i="9"/>
  <c r="R127" i="9"/>
  <c r="Q127" i="9"/>
  <c r="M127" i="9"/>
  <c r="B127" i="9" s="1"/>
  <c r="J127" i="9"/>
  <c r="L127" i="9"/>
  <c r="E269" i="9"/>
  <c r="J269" i="9"/>
  <c r="H269" i="9"/>
  <c r="Q269" i="9"/>
  <c r="P269" i="9"/>
  <c r="D269" i="9"/>
  <c r="L269" i="9"/>
  <c r="M269" i="9"/>
  <c r="B269" i="9" s="1"/>
  <c r="R269" i="9"/>
  <c r="G269" i="9"/>
  <c r="N269" i="9"/>
  <c r="S269" i="9"/>
  <c r="O269" i="9"/>
  <c r="F269" i="9"/>
  <c r="I269" i="9"/>
  <c r="P151" i="9"/>
  <c r="S151" i="9"/>
  <c r="J151" i="9"/>
  <c r="N151" i="9"/>
  <c r="M151" i="9"/>
  <c r="B151" i="9" s="1"/>
  <c r="D151" i="9"/>
  <c r="F151" i="9"/>
  <c r="O151" i="9"/>
  <c r="R151" i="9"/>
  <c r="H151" i="9"/>
  <c r="L151" i="9"/>
  <c r="E151" i="9"/>
  <c r="I151" i="9"/>
  <c r="G151" i="9"/>
  <c r="Q151" i="9"/>
  <c r="S64" i="9"/>
  <c r="D64" i="9"/>
  <c r="F64" i="9"/>
  <c r="N64" i="9"/>
  <c r="P64" i="9"/>
  <c r="M64" i="9"/>
  <c r="B64" i="9" s="1"/>
  <c r="J64" i="9"/>
  <c r="H64" i="9"/>
  <c r="O64" i="9"/>
  <c r="R64" i="9"/>
  <c r="G64" i="9"/>
  <c r="I64" i="9"/>
  <c r="L64" i="9"/>
  <c r="E64" i="9"/>
  <c r="Q64" i="9"/>
  <c r="M273" i="9"/>
  <c r="B273" i="9" s="1"/>
  <c r="L273" i="9"/>
  <c r="I273" i="9"/>
  <c r="G273" i="9"/>
  <c r="J273" i="9"/>
  <c r="E273" i="9"/>
  <c r="O273" i="9"/>
  <c r="Q273" i="9"/>
  <c r="F273" i="9"/>
  <c r="N273" i="9"/>
  <c r="P273" i="9"/>
  <c r="H273" i="9"/>
  <c r="D273" i="9"/>
  <c r="S273" i="9"/>
  <c r="R273" i="9"/>
  <c r="M278" i="9"/>
  <c r="B278" i="9" s="1"/>
  <c r="I278" i="9"/>
  <c r="J278" i="9"/>
  <c r="H278" i="9"/>
  <c r="F278" i="9"/>
  <c r="G278" i="9"/>
  <c r="P278" i="9"/>
  <c r="L278" i="9"/>
  <c r="N278" i="9"/>
  <c r="D278" i="9"/>
  <c r="O278" i="9"/>
  <c r="Q278" i="9"/>
  <c r="S278" i="9"/>
  <c r="E278" i="9"/>
  <c r="R278" i="9"/>
  <c r="J235" i="9"/>
  <c r="M235" i="9"/>
  <c r="B235" i="9" s="1"/>
  <c r="S235" i="9"/>
  <c r="L235" i="9"/>
  <c r="N235" i="9"/>
  <c r="D235" i="9"/>
  <c r="I235" i="9"/>
  <c r="E235" i="9"/>
  <c r="G235" i="9"/>
  <c r="O235" i="9"/>
  <c r="H235" i="9"/>
  <c r="Q235" i="9"/>
  <c r="R235" i="9"/>
  <c r="F235" i="9"/>
  <c r="P235" i="9"/>
  <c r="I132" i="9"/>
  <c r="J132" i="9"/>
  <c r="E132" i="9"/>
  <c r="D132" i="9"/>
  <c r="F132" i="9"/>
  <c r="P132" i="9"/>
  <c r="N132" i="9"/>
  <c r="O132" i="9"/>
  <c r="M132" i="9"/>
  <c r="B132" i="9" s="1"/>
  <c r="H132" i="9"/>
  <c r="Q132" i="9"/>
  <c r="S132" i="9"/>
  <c r="L132" i="9"/>
  <c r="R132" i="9"/>
  <c r="G132" i="9"/>
  <c r="R280" i="9"/>
  <c r="M280" i="9"/>
  <c r="B280" i="9" s="1"/>
  <c r="L280" i="9"/>
  <c r="E280" i="9"/>
  <c r="Q280" i="9"/>
  <c r="N280" i="9"/>
  <c r="J280" i="9"/>
  <c r="H280" i="9"/>
  <c r="I280" i="9"/>
  <c r="O280" i="9"/>
  <c r="S280" i="9"/>
  <c r="F280" i="9"/>
  <c r="D280" i="9"/>
  <c r="G280" i="9"/>
  <c r="P280" i="9"/>
  <c r="L192" i="9"/>
  <c r="J192" i="9"/>
  <c r="F192" i="9"/>
  <c r="I192" i="9"/>
  <c r="Q192" i="9"/>
  <c r="N192" i="9"/>
  <c r="M192" i="9"/>
  <c r="B192" i="9" s="1"/>
  <c r="D192" i="9"/>
  <c r="O192" i="9"/>
  <c r="H192" i="9"/>
  <c r="S192" i="9"/>
  <c r="E192" i="9"/>
  <c r="G192" i="9"/>
  <c r="R192" i="9"/>
  <c r="P192" i="9"/>
  <c r="F299" i="9"/>
  <c r="P299" i="9"/>
  <c r="R299" i="9"/>
  <c r="H299" i="9"/>
  <c r="O299" i="9"/>
  <c r="J299" i="9"/>
  <c r="S299" i="9"/>
  <c r="L299" i="9"/>
  <c r="E299" i="9"/>
  <c r="Q299" i="9"/>
  <c r="N299" i="9"/>
  <c r="M299" i="9"/>
  <c r="B299" i="9" s="1"/>
  <c r="D299" i="9"/>
  <c r="G299" i="9"/>
  <c r="I299" i="9"/>
  <c r="F28" i="9"/>
  <c r="O28" i="9"/>
  <c r="G28" i="9"/>
  <c r="N28" i="9"/>
  <c r="R28" i="9"/>
  <c r="Q28" i="9"/>
  <c r="J28" i="9"/>
  <c r="I28" i="9"/>
  <c r="E28" i="9"/>
  <c r="D28" i="9"/>
  <c r="H28" i="9"/>
  <c r="L28" i="9"/>
  <c r="P28" i="9"/>
  <c r="S28" i="9"/>
  <c r="M28" i="9"/>
  <c r="B28" i="9" s="1"/>
  <c r="F285" i="9"/>
  <c r="J285" i="9"/>
  <c r="G285" i="9"/>
  <c r="R285" i="9"/>
  <c r="E285" i="9"/>
  <c r="H285" i="9"/>
  <c r="I285" i="9"/>
  <c r="S285" i="9"/>
  <c r="O285" i="9"/>
  <c r="L285" i="9"/>
  <c r="N285" i="9"/>
  <c r="Q285" i="9"/>
  <c r="M285" i="9"/>
  <c r="B285" i="9" s="1"/>
  <c r="D285" i="9"/>
  <c r="P285" i="9"/>
  <c r="L89" i="9"/>
  <c r="Q89" i="9"/>
  <c r="E89" i="9"/>
  <c r="H89" i="9"/>
  <c r="G89" i="9"/>
  <c r="I89" i="9"/>
  <c r="R89" i="9"/>
  <c r="N89" i="9"/>
  <c r="J89" i="9"/>
  <c r="D89" i="9"/>
  <c r="M89" i="9"/>
  <c r="B89" i="9" s="1"/>
  <c r="O89" i="9"/>
  <c r="S89" i="9"/>
  <c r="F89" i="9"/>
  <c r="P89" i="9"/>
  <c r="O148" i="9"/>
  <c r="N148" i="9"/>
  <c r="Q148" i="9"/>
  <c r="S148" i="9"/>
  <c r="L148" i="9"/>
  <c r="G148" i="9"/>
  <c r="F148" i="9"/>
  <c r="P148" i="9"/>
  <c r="J148" i="9"/>
  <c r="E148" i="9"/>
  <c r="I148" i="9"/>
  <c r="D148" i="9"/>
  <c r="H148" i="9"/>
  <c r="R148" i="9"/>
  <c r="M148" i="9"/>
  <c r="B148" i="9" s="1"/>
  <c r="S156" i="9"/>
  <c r="L156" i="9"/>
  <c r="G156" i="9"/>
  <c r="H156" i="9"/>
  <c r="F156" i="9"/>
  <c r="R156" i="9"/>
  <c r="J156" i="9"/>
  <c r="I156" i="9"/>
  <c r="N156" i="9"/>
  <c r="P156" i="9"/>
  <c r="D156" i="9"/>
  <c r="E156" i="9"/>
  <c r="O156" i="9"/>
  <c r="Q156" i="9"/>
  <c r="M156" i="9"/>
  <c r="B156" i="9" s="1"/>
  <c r="P46" i="9"/>
  <c r="L46" i="9"/>
  <c r="I46" i="9"/>
  <c r="G46" i="9"/>
  <c r="D46" i="9"/>
  <c r="Q46" i="9"/>
  <c r="R46" i="9"/>
  <c r="M46" i="9"/>
  <c r="B46" i="9" s="1"/>
  <c r="F46" i="9"/>
  <c r="S46" i="9"/>
  <c r="J46" i="9"/>
  <c r="N46" i="9"/>
  <c r="O46" i="9"/>
  <c r="E46" i="9"/>
  <c r="H46" i="9"/>
  <c r="R177" i="9"/>
  <c r="M177" i="9"/>
  <c r="B177" i="9" s="1"/>
  <c r="P177" i="9"/>
  <c r="O177" i="9"/>
  <c r="S177" i="9"/>
  <c r="L177" i="9"/>
  <c r="N177" i="9"/>
  <c r="I177" i="9"/>
  <c r="D177" i="9"/>
  <c r="F177" i="9"/>
  <c r="J177" i="9"/>
  <c r="H177" i="9"/>
  <c r="E177" i="9"/>
  <c r="G177" i="9"/>
  <c r="Q177" i="9"/>
  <c r="F140" i="9"/>
  <c r="E140" i="9"/>
  <c r="S140" i="9"/>
  <c r="J140" i="9"/>
  <c r="H140" i="9"/>
  <c r="D140" i="9"/>
  <c r="I140" i="9"/>
  <c r="G140" i="9"/>
  <c r="N140" i="9"/>
  <c r="O140" i="9"/>
  <c r="R140" i="9"/>
  <c r="Q140" i="9"/>
  <c r="M140" i="9"/>
  <c r="B140" i="9" s="1"/>
  <c r="L140" i="9"/>
  <c r="P140" i="9"/>
  <c r="M133" i="9"/>
  <c r="B133" i="9" s="1"/>
  <c r="Q133" i="9"/>
  <c r="H133" i="9"/>
  <c r="J133" i="9"/>
  <c r="F133" i="9"/>
  <c r="E133" i="9"/>
  <c r="L133" i="9"/>
  <c r="G133" i="9"/>
  <c r="D133" i="9"/>
  <c r="S133" i="9"/>
  <c r="N133" i="9"/>
  <c r="P133" i="9"/>
  <c r="R133" i="9"/>
  <c r="I133" i="9"/>
  <c r="O133" i="9"/>
  <c r="H176" i="9"/>
  <c r="D176" i="9"/>
  <c r="F176" i="9"/>
  <c r="O176" i="9"/>
  <c r="Q176" i="9"/>
  <c r="L176" i="9"/>
  <c r="E176" i="9"/>
  <c r="G176" i="9"/>
  <c r="R176" i="9"/>
  <c r="P176" i="9"/>
  <c r="I176" i="9"/>
  <c r="N176" i="9"/>
  <c r="M176" i="9"/>
  <c r="B176" i="9" s="1"/>
  <c r="J176" i="9"/>
  <c r="S176" i="9"/>
  <c r="E223" i="9"/>
  <c r="G223" i="9"/>
  <c r="S223" i="9"/>
  <c r="N223" i="9"/>
  <c r="H223" i="9"/>
  <c r="R223" i="9"/>
  <c r="Q223" i="9"/>
  <c r="D223" i="9"/>
  <c r="P223" i="9"/>
  <c r="L223" i="9"/>
  <c r="F223" i="9"/>
  <c r="M223" i="9"/>
  <c r="B223" i="9" s="1"/>
  <c r="J223" i="9"/>
  <c r="O223" i="9"/>
  <c r="I223" i="9"/>
  <c r="M175" i="9"/>
  <c r="B175" i="9" s="1"/>
  <c r="D175" i="9"/>
  <c r="L175" i="9"/>
  <c r="G175" i="9"/>
  <c r="N175" i="9"/>
  <c r="R175" i="9"/>
  <c r="S175" i="9"/>
  <c r="J175" i="9"/>
  <c r="E175" i="9"/>
  <c r="H175" i="9"/>
  <c r="P175" i="9"/>
  <c r="F175" i="9"/>
  <c r="Q175" i="9"/>
  <c r="O175" i="9"/>
  <c r="I175" i="9"/>
  <c r="H87" i="9"/>
  <c r="R87" i="9"/>
  <c r="N87" i="9"/>
  <c r="S87" i="9"/>
  <c r="G87" i="9"/>
  <c r="Q87" i="9"/>
  <c r="P87" i="9"/>
  <c r="L87" i="9"/>
  <c r="D87" i="9"/>
  <c r="O87" i="9"/>
  <c r="I87" i="9"/>
  <c r="F87" i="9"/>
  <c r="E87" i="9"/>
  <c r="M87" i="9"/>
  <c r="B87" i="9" s="1"/>
  <c r="J87" i="9"/>
  <c r="R208" i="9"/>
  <c r="P208" i="9"/>
  <c r="J208" i="9"/>
  <c r="M208" i="9"/>
  <c r="B208" i="9" s="1"/>
  <c r="L208" i="9"/>
  <c r="Q208" i="9"/>
  <c r="G208" i="9"/>
  <c r="E208" i="9"/>
  <c r="F208" i="9"/>
  <c r="N208" i="9"/>
  <c r="H208" i="9"/>
  <c r="I208" i="9"/>
  <c r="O208" i="9"/>
  <c r="S208" i="9"/>
  <c r="D208" i="9"/>
  <c r="J238" i="9"/>
  <c r="I238" i="9"/>
  <c r="H238" i="9"/>
  <c r="F238" i="9"/>
  <c r="E238" i="9"/>
  <c r="G238" i="9"/>
  <c r="L238" i="9"/>
  <c r="Q238" i="9"/>
  <c r="P238" i="9"/>
  <c r="O238" i="9"/>
  <c r="S238" i="9"/>
  <c r="D238" i="9"/>
  <c r="N238" i="9"/>
  <c r="M238" i="9"/>
  <c r="B238" i="9" s="1"/>
  <c r="R238" i="9"/>
  <c r="O85" i="9"/>
  <c r="I85" i="9"/>
  <c r="Q85" i="9"/>
  <c r="J85" i="9"/>
  <c r="H85" i="9"/>
  <c r="S85" i="9"/>
  <c r="F85" i="9"/>
  <c r="D85" i="9"/>
  <c r="G85" i="9"/>
  <c r="P85" i="9"/>
  <c r="E85" i="9"/>
  <c r="N85" i="9"/>
  <c r="L85" i="9"/>
  <c r="M85" i="9"/>
  <c r="B85" i="9" s="1"/>
  <c r="R85" i="9"/>
  <c r="H292" i="9"/>
  <c r="F292" i="9"/>
  <c r="D292" i="9"/>
  <c r="E292" i="9"/>
  <c r="J292" i="9"/>
  <c r="O292" i="9"/>
  <c r="R292" i="9"/>
  <c r="I292" i="9"/>
  <c r="L292" i="9"/>
  <c r="Q292" i="9"/>
  <c r="N292" i="9"/>
  <c r="P292" i="9"/>
  <c r="G292" i="9"/>
  <c r="M292" i="9"/>
  <c r="B292" i="9" s="1"/>
  <c r="S292" i="9"/>
  <c r="G108" i="9"/>
  <c r="P108" i="9"/>
  <c r="J108" i="9"/>
  <c r="N108" i="9"/>
  <c r="E108" i="9"/>
  <c r="Q108" i="9"/>
  <c r="M108" i="9"/>
  <c r="B108" i="9" s="1"/>
  <c r="F108" i="9"/>
  <c r="H108" i="9"/>
  <c r="O108" i="9"/>
  <c r="I108" i="9"/>
  <c r="S108" i="9"/>
  <c r="R108" i="9"/>
  <c r="L108" i="9"/>
  <c r="D108" i="9"/>
  <c r="D283" i="9"/>
  <c r="H283" i="9"/>
  <c r="F283" i="9"/>
  <c r="S283" i="9"/>
  <c r="Q283" i="9"/>
  <c r="N283" i="9"/>
  <c r="L283" i="9"/>
  <c r="J283" i="9"/>
  <c r="G283" i="9"/>
  <c r="I283" i="9"/>
  <c r="P283" i="9"/>
  <c r="M283" i="9"/>
  <c r="B283" i="9" s="1"/>
  <c r="E283" i="9"/>
  <c r="R283" i="9"/>
  <c r="O283" i="9"/>
  <c r="L257" i="9"/>
  <c r="R257" i="9"/>
  <c r="M257" i="9"/>
  <c r="B257" i="9" s="1"/>
  <c r="I257" i="9"/>
  <c r="O257" i="9"/>
  <c r="G257" i="9"/>
  <c r="F257" i="9"/>
  <c r="E257" i="9"/>
  <c r="J257" i="9"/>
  <c r="H257" i="9"/>
  <c r="Q257" i="9"/>
  <c r="D257" i="9"/>
  <c r="N257" i="9"/>
  <c r="P257" i="9"/>
  <c r="S257" i="9"/>
  <c r="D253" i="9"/>
  <c r="H253" i="9"/>
  <c r="S253" i="9"/>
  <c r="R253" i="9"/>
  <c r="L253" i="9"/>
  <c r="J253" i="9"/>
  <c r="E253" i="9"/>
  <c r="Q253" i="9"/>
  <c r="P253" i="9"/>
  <c r="O253" i="9"/>
  <c r="I253" i="9"/>
  <c r="F253" i="9"/>
  <c r="G253" i="9"/>
  <c r="N253" i="9"/>
  <c r="M253" i="9"/>
  <c r="B253" i="9" s="1"/>
  <c r="E88" i="9"/>
  <c r="J88" i="9"/>
  <c r="H88" i="9"/>
  <c r="O88" i="9"/>
  <c r="N88" i="9"/>
  <c r="G88" i="9"/>
  <c r="M88" i="9"/>
  <c r="B88" i="9" s="1"/>
  <c r="D88" i="9"/>
  <c r="P88" i="9"/>
  <c r="F88" i="9"/>
  <c r="I88" i="9"/>
  <c r="S88" i="9"/>
  <c r="L88" i="9"/>
  <c r="R88" i="9"/>
  <c r="Q88" i="9"/>
  <c r="J260" i="9"/>
  <c r="G260" i="9"/>
  <c r="H260" i="9"/>
  <c r="E260" i="9"/>
  <c r="I260" i="9"/>
  <c r="F260" i="9"/>
  <c r="M260" i="9"/>
  <c r="B260" i="9" s="1"/>
  <c r="O260" i="9"/>
  <c r="R260" i="9"/>
  <c r="N260" i="9"/>
  <c r="S260" i="9"/>
  <c r="L260" i="9"/>
  <c r="D260" i="9"/>
  <c r="Q260" i="9"/>
  <c r="P260" i="9"/>
  <c r="M227" i="9"/>
  <c r="B227" i="9" s="1"/>
  <c r="L227" i="9"/>
  <c r="G227" i="9"/>
  <c r="R227" i="9"/>
  <c r="Q227" i="9"/>
  <c r="I227" i="9"/>
  <c r="E227" i="9"/>
  <c r="F227" i="9"/>
  <c r="H227" i="9"/>
  <c r="S227" i="9"/>
  <c r="D227" i="9"/>
  <c r="P227" i="9"/>
  <c r="J227" i="9"/>
  <c r="O227" i="9"/>
  <c r="N227" i="9"/>
  <c r="N76" i="9"/>
  <c r="M76" i="9"/>
  <c r="B76" i="9" s="1"/>
  <c r="F76" i="9"/>
  <c r="P76" i="9"/>
  <c r="Q76" i="9"/>
  <c r="L76" i="9"/>
  <c r="I76" i="9"/>
  <c r="O76" i="9"/>
  <c r="G76" i="9"/>
  <c r="E76" i="9"/>
  <c r="R76" i="9"/>
  <c r="H76" i="9"/>
  <c r="J76" i="9"/>
  <c r="D76" i="9"/>
  <c r="S76" i="9"/>
  <c r="I242" i="9"/>
  <c r="N242" i="9"/>
  <c r="E242" i="9"/>
  <c r="M242" i="9"/>
  <c r="B242" i="9" s="1"/>
  <c r="G242" i="9"/>
  <c r="O242" i="9"/>
  <c r="J242" i="9"/>
  <c r="F242" i="9"/>
  <c r="H242" i="9"/>
  <c r="R242" i="9"/>
  <c r="Q242" i="9"/>
  <c r="D242" i="9"/>
  <c r="S242" i="9"/>
  <c r="P242" i="9"/>
  <c r="L242" i="9"/>
  <c r="J20" i="9"/>
  <c r="I20" i="9"/>
  <c r="G20" i="9"/>
  <c r="Q20" i="9"/>
  <c r="E20" i="9"/>
  <c r="L20" i="9"/>
  <c r="M321" i="9" s="1"/>
  <c r="H20" i="9"/>
  <c r="M20" i="9"/>
  <c r="B20" i="9" s="1"/>
  <c r="P20" i="9"/>
  <c r="L321" i="9"/>
  <c r="R20" i="9"/>
  <c r="S20" i="9"/>
  <c r="F20" i="9"/>
  <c r="O20" i="9"/>
  <c r="N20" i="9"/>
  <c r="D20" i="9"/>
  <c r="L200" i="9"/>
  <c r="D200" i="9"/>
  <c r="G200" i="9"/>
  <c r="F200" i="9"/>
  <c r="I200" i="9"/>
  <c r="H200" i="9"/>
  <c r="J200" i="9"/>
  <c r="E200" i="9"/>
  <c r="R200" i="9"/>
  <c r="P200" i="9"/>
  <c r="O200" i="9"/>
  <c r="N200" i="9"/>
  <c r="Q200" i="9"/>
  <c r="S200" i="9"/>
  <c r="M200" i="9"/>
  <c r="B200" i="9" s="1"/>
  <c r="G61" i="9"/>
  <c r="Q61" i="9"/>
  <c r="I61" i="9"/>
  <c r="R61" i="9"/>
  <c r="P61" i="9"/>
  <c r="J61" i="9"/>
  <c r="F61" i="9"/>
  <c r="H61" i="9"/>
  <c r="M61" i="9"/>
  <c r="B61" i="9" s="1"/>
  <c r="D61" i="9"/>
  <c r="E61" i="9"/>
  <c r="O61" i="9"/>
  <c r="N61" i="9"/>
  <c r="S61" i="9"/>
  <c r="L61" i="9"/>
  <c r="R70" i="9"/>
  <c r="J70" i="9"/>
  <c r="D70" i="9"/>
  <c r="E70" i="9"/>
  <c r="F70" i="9"/>
  <c r="I70" i="9"/>
  <c r="L70" i="9"/>
  <c r="M70" i="9"/>
  <c r="B70" i="9" s="1"/>
  <c r="S70" i="9"/>
  <c r="G70" i="9"/>
  <c r="N70" i="9"/>
  <c r="Q70" i="9"/>
  <c r="O70" i="9"/>
  <c r="P70" i="9"/>
  <c r="H70" i="9"/>
  <c r="I152" i="9"/>
  <c r="O152" i="9"/>
  <c r="M152" i="9"/>
  <c r="B152" i="9" s="1"/>
  <c r="F152" i="9"/>
  <c r="D152" i="9"/>
  <c r="G152" i="9"/>
  <c r="E152" i="9"/>
  <c r="J152" i="9"/>
  <c r="L152" i="9"/>
  <c r="H152" i="9"/>
  <c r="R152" i="9"/>
  <c r="N152" i="9"/>
  <c r="P152" i="9"/>
  <c r="Q152" i="9"/>
  <c r="S152" i="9"/>
  <c r="G190" i="9"/>
  <c r="O190" i="9"/>
  <c r="M190" i="9"/>
  <c r="B190" i="9" s="1"/>
  <c r="E190" i="9"/>
  <c r="H190" i="9"/>
  <c r="S190" i="9"/>
  <c r="F190" i="9"/>
  <c r="D190" i="9"/>
  <c r="I190" i="9"/>
  <c r="Q190" i="9"/>
  <c r="J190" i="9"/>
  <c r="R190" i="9"/>
  <c r="N190" i="9"/>
  <c r="P190" i="9"/>
  <c r="L190" i="9"/>
  <c r="H107" i="9"/>
  <c r="I107" i="9"/>
  <c r="E107" i="9"/>
  <c r="F107" i="9"/>
  <c r="D107" i="9"/>
  <c r="G107" i="9"/>
  <c r="P107" i="9"/>
  <c r="J107" i="9"/>
  <c r="Q107" i="9"/>
  <c r="O107" i="9"/>
  <c r="N107" i="9"/>
  <c r="L107" i="9"/>
  <c r="M107" i="9"/>
  <c r="B107" i="9" s="1"/>
  <c r="S107" i="9"/>
  <c r="R107" i="9"/>
  <c r="D60" i="9"/>
  <c r="N60" i="9"/>
  <c r="Q60" i="9"/>
  <c r="E60" i="9"/>
  <c r="M60" i="9"/>
  <c r="B60" i="9" s="1"/>
  <c r="R60" i="9"/>
  <c r="F60" i="9"/>
  <c r="P60" i="9"/>
  <c r="O60" i="9"/>
  <c r="L60" i="9"/>
  <c r="J60" i="9"/>
  <c r="I60" i="9"/>
  <c r="G60" i="9"/>
  <c r="S60" i="9"/>
  <c r="H60" i="9"/>
  <c r="S96" i="9"/>
  <c r="L96" i="9"/>
  <c r="Q96" i="9"/>
  <c r="N96" i="9"/>
  <c r="H96" i="9"/>
  <c r="P96" i="9"/>
  <c r="I96" i="9"/>
  <c r="J96" i="9"/>
  <c r="E96" i="9"/>
  <c r="G96" i="9"/>
  <c r="D96" i="9"/>
  <c r="F96" i="9"/>
  <c r="M96" i="9"/>
  <c r="B96" i="9" s="1"/>
  <c r="O96" i="9"/>
  <c r="R96" i="9"/>
  <c r="P59" i="9"/>
  <c r="O59" i="9"/>
  <c r="N59" i="9"/>
  <c r="M59" i="9"/>
  <c r="B59" i="9" s="1"/>
  <c r="L59" i="9"/>
  <c r="F59" i="9"/>
  <c r="R59" i="9"/>
  <c r="I59" i="9"/>
  <c r="E59" i="9"/>
  <c r="D59" i="9"/>
  <c r="G59" i="9"/>
  <c r="H59" i="9"/>
  <c r="Q59" i="9"/>
  <c r="J59" i="9"/>
  <c r="S59" i="9"/>
  <c r="S291" i="9"/>
  <c r="L291" i="9"/>
  <c r="J291" i="9"/>
  <c r="H291" i="9"/>
  <c r="Q291" i="9"/>
  <c r="R291" i="9"/>
  <c r="I291" i="9"/>
  <c r="G291" i="9"/>
  <c r="D291" i="9"/>
  <c r="E291" i="9"/>
  <c r="M291" i="9"/>
  <c r="B291" i="9" s="1"/>
  <c r="N291" i="9"/>
  <c r="F291" i="9"/>
  <c r="P291" i="9"/>
  <c r="O291" i="9"/>
  <c r="M256" i="9"/>
  <c r="B256" i="9" s="1"/>
  <c r="F256" i="9"/>
  <c r="I256" i="9"/>
  <c r="E256" i="9"/>
  <c r="O256" i="9"/>
  <c r="P256" i="9"/>
  <c r="Q256" i="9"/>
  <c r="S256" i="9"/>
  <c r="L256" i="9"/>
  <c r="H256" i="9"/>
  <c r="J256" i="9"/>
  <c r="G256" i="9"/>
  <c r="N256" i="9"/>
  <c r="R256" i="9"/>
  <c r="D256" i="9"/>
  <c r="N105" i="9"/>
  <c r="P105" i="9"/>
  <c r="M105" i="9"/>
  <c r="B105" i="9" s="1"/>
  <c r="S105" i="9"/>
  <c r="L105" i="9"/>
  <c r="G105" i="9"/>
  <c r="D105" i="9"/>
  <c r="J105" i="9"/>
  <c r="O105" i="9"/>
  <c r="H105" i="9"/>
  <c r="F105" i="9"/>
  <c r="Q105" i="9"/>
  <c r="R105" i="9"/>
  <c r="I105" i="9"/>
  <c r="E105" i="9"/>
  <c r="O97" i="9"/>
  <c r="P97" i="9"/>
  <c r="R97" i="9"/>
  <c r="M97" i="9"/>
  <c r="B97" i="9" s="1"/>
  <c r="J97" i="9"/>
  <c r="F97" i="9"/>
  <c r="D97" i="9"/>
  <c r="G97" i="9"/>
  <c r="E97" i="9"/>
  <c r="N97" i="9"/>
  <c r="H97" i="9"/>
  <c r="Q97" i="9"/>
  <c r="S97" i="9"/>
  <c r="L97" i="9"/>
  <c r="I97" i="9"/>
  <c r="R249" i="9"/>
  <c r="Q249" i="9"/>
  <c r="P249" i="9"/>
  <c r="H249" i="9"/>
  <c r="L249" i="9"/>
  <c r="J249" i="9"/>
  <c r="G249" i="9"/>
  <c r="O249" i="9"/>
  <c r="F249" i="9"/>
  <c r="D249" i="9"/>
  <c r="E249" i="9"/>
  <c r="N249" i="9"/>
  <c r="S249" i="9"/>
  <c r="M249" i="9"/>
  <c r="B249" i="9" s="1"/>
  <c r="I249" i="9"/>
  <c r="G21" i="9"/>
  <c r="E21" i="9"/>
  <c r="N21" i="9"/>
  <c r="L21" i="9"/>
  <c r="R21" i="9"/>
  <c r="M21" i="9"/>
  <c r="B21" i="9" s="1"/>
  <c r="S21" i="9"/>
  <c r="Q21" i="9"/>
  <c r="H21" i="9"/>
  <c r="I21" i="9"/>
  <c r="F21" i="9"/>
  <c r="J21" i="9"/>
  <c r="D21" i="9"/>
  <c r="O21" i="9"/>
  <c r="P21" i="9"/>
  <c r="M267" i="9"/>
  <c r="B267" i="9" s="1"/>
  <c r="G267" i="9"/>
  <c r="E267" i="9"/>
  <c r="R267" i="9"/>
  <c r="J267" i="9"/>
  <c r="L267" i="9"/>
  <c r="H267" i="9"/>
  <c r="N267" i="9"/>
  <c r="Q267" i="9"/>
  <c r="I267" i="9"/>
  <c r="S267" i="9"/>
  <c r="O267" i="9"/>
  <c r="D267" i="9"/>
  <c r="P267" i="9"/>
  <c r="F267" i="9"/>
  <c r="M187" i="9"/>
  <c r="B187" i="9" s="1"/>
  <c r="L187" i="9"/>
  <c r="S187" i="9"/>
  <c r="N187" i="9"/>
  <c r="J187" i="9"/>
  <c r="R187" i="9"/>
  <c r="Q187" i="9"/>
  <c r="H187" i="9"/>
  <c r="F187" i="9"/>
  <c r="P187" i="9"/>
  <c r="O187" i="9"/>
  <c r="D187" i="9"/>
  <c r="E187" i="9"/>
  <c r="I187" i="9"/>
  <c r="G187" i="9"/>
  <c r="E65" i="9"/>
  <c r="H65" i="9"/>
  <c r="D65" i="9"/>
  <c r="F65" i="9"/>
  <c r="N65" i="9"/>
  <c r="G65" i="9"/>
  <c r="J65" i="9"/>
  <c r="R65" i="9"/>
  <c r="Q65" i="9"/>
  <c r="O65" i="9"/>
  <c r="P65" i="9"/>
  <c r="M65" i="9"/>
  <c r="B65" i="9" s="1"/>
  <c r="S65" i="9"/>
  <c r="L65" i="9"/>
  <c r="I65" i="9"/>
  <c r="O52" i="9"/>
  <c r="N52" i="9"/>
  <c r="J52" i="9"/>
  <c r="E52" i="9"/>
  <c r="D52" i="9"/>
  <c r="I52" i="9"/>
  <c r="F52" i="9"/>
  <c r="Q52" i="9"/>
  <c r="G52" i="9"/>
  <c r="S52" i="9"/>
  <c r="L52" i="9"/>
  <c r="H52" i="9"/>
  <c r="M52" i="9"/>
  <c r="B52" i="9" s="1"/>
  <c r="R52" i="9"/>
  <c r="P52" i="9"/>
  <c r="G210" i="9"/>
  <c r="E210" i="9"/>
  <c r="I210" i="9"/>
  <c r="S210" i="9"/>
  <c r="N210" i="9"/>
  <c r="R210" i="9"/>
  <c r="P210" i="9"/>
  <c r="O210" i="9"/>
  <c r="Q210" i="9"/>
  <c r="J210" i="9"/>
  <c r="F210" i="9"/>
  <c r="D210" i="9"/>
  <c r="H210" i="9"/>
  <c r="M210" i="9"/>
  <c r="B210" i="9" s="1"/>
  <c r="L210" i="9"/>
  <c r="G129" i="9"/>
  <c r="E129" i="9"/>
  <c r="H129" i="9"/>
  <c r="R129" i="9"/>
  <c r="O129" i="9"/>
  <c r="S129" i="9"/>
  <c r="L129" i="9"/>
  <c r="J129" i="9"/>
  <c r="I129" i="9"/>
  <c r="D129" i="9"/>
  <c r="F129" i="9"/>
  <c r="N129" i="9"/>
  <c r="P129" i="9"/>
  <c r="Q129" i="9"/>
  <c r="M129" i="9"/>
  <c r="B129" i="9" s="1"/>
  <c r="N153" i="9"/>
  <c r="M153" i="9"/>
  <c r="B153" i="9" s="1"/>
  <c r="F153" i="9"/>
  <c r="S153" i="9"/>
  <c r="L153" i="9"/>
  <c r="D153" i="9"/>
  <c r="E153" i="9"/>
  <c r="H153" i="9"/>
  <c r="R153" i="9"/>
  <c r="P153" i="9"/>
  <c r="I153" i="9"/>
  <c r="J153" i="9"/>
  <c r="G153" i="9"/>
  <c r="Q153" i="9"/>
  <c r="O153" i="9"/>
  <c r="O23" i="9"/>
  <c r="L23" i="9"/>
  <c r="S23" i="9"/>
  <c r="H23" i="9"/>
  <c r="F23" i="9"/>
  <c r="J23" i="9"/>
  <c r="G23" i="9"/>
  <c r="I23" i="9"/>
  <c r="R23" i="9"/>
  <c r="P23" i="9"/>
  <c r="M23" i="9"/>
  <c r="B23" i="9" s="1"/>
  <c r="E23" i="9"/>
  <c r="D23" i="9"/>
  <c r="Q23" i="9"/>
  <c r="N23" i="9"/>
  <c r="G214" i="9"/>
  <c r="N214" i="9"/>
  <c r="J214" i="9"/>
  <c r="M214" i="9"/>
  <c r="B214" i="9" s="1"/>
  <c r="F214" i="9"/>
  <c r="Q214" i="9"/>
  <c r="D214" i="9"/>
  <c r="O214" i="9"/>
  <c r="E214" i="9"/>
  <c r="P214" i="9"/>
  <c r="R214" i="9"/>
  <c r="S214" i="9"/>
  <c r="H214" i="9"/>
  <c r="I214" i="9"/>
  <c r="L214" i="9"/>
  <c r="H149" i="9"/>
  <c r="E149" i="9"/>
  <c r="F149" i="9"/>
  <c r="G149" i="9"/>
  <c r="M149" i="9"/>
  <c r="B149" i="9" s="1"/>
  <c r="R149" i="9"/>
  <c r="S149" i="9"/>
  <c r="I149" i="9"/>
  <c r="D149" i="9"/>
  <c r="J149" i="9"/>
  <c r="P149" i="9"/>
  <c r="N149" i="9"/>
  <c r="Q149" i="9"/>
  <c r="L149" i="9"/>
  <c r="O149" i="9"/>
  <c r="O209" i="9"/>
  <c r="M209" i="9"/>
  <c r="B209" i="9" s="1"/>
  <c r="G209" i="9"/>
  <c r="I209" i="9"/>
  <c r="L209" i="9"/>
  <c r="E209" i="9"/>
  <c r="D209" i="9"/>
  <c r="R209" i="9"/>
  <c r="H209" i="9"/>
  <c r="S209" i="9"/>
  <c r="J209" i="9"/>
  <c r="N209" i="9"/>
  <c r="P209" i="9"/>
  <c r="Q209" i="9"/>
  <c r="F209" i="9"/>
  <c r="J142" i="9"/>
  <c r="I142" i="9"/>
  <c r="H142" i="9"/>
  <c r="G142" i="9"/>
  <c r="L142" i="9"/>
  <c r="O142" i="9"/>
  <c r="M142" i="9"/>
  <c r="B142" i="9" s="1"/>
  <c r="D142" i="9"/>
  <c r="E142" i="9"/>
  <c r="F142" i="9"/>
  <c r="Q142" i="9"/>
  <c r="S142" i="9"/>
  <c r="P142" i="9"/>
  <c r="N142" i="9"/>
  <c r="R142" i="9"/>
  <c r="E141" i="9"/>
  <c r="P141" i="9"/>
  <c r="M141" i="9"/>
  <c r="B141" i="9" s="1"/>
  <c r="S141" i="9"/>
  <c r="R141" i="9"/>
  <c r="Q141" i="9"/>
  <c r="J141" i="9"/>
  <c r="I141" i="9"/>
  <c r="G141" i="9"/>
  <c r="O141" i="9"/>
  <c r="N141" i="9"/>
  <c r="H141" i="9"/>
  <c r="F141" i="9"/>
  <c r="D141" i="9"/>
  <c r="L141" i="9"/>
  <c r="O262" i="9"/>
  <c r="M262" i="9"/>
  <c r="B262" i="9" s="1"/>
  <c r="E262" i="9"/>
  <c r="R262" i="9"/>
  <c r="S262" i="9"/>
  <c r="L262" i="9"/>
  <c r="Q262" i="9"/>
  <c r="H262" i="9"/>
  <c r="J262" i="9"/>
  <c r="I262" i="9"/>
  <c r="F262" i="9"/>
  <c r="N262" i="9"/>
  <c r="P262" i="9"/>
  <c r="D262" i="9"/>
  <c r="G262" i="9"/>
  <c r="I41" i="9"/>
  <c r="F41" i="9"/>
  <c r="N41" i="9"/>
  <c r="H41" i="9"/>
  <c r="O41" i="9"/>
  <c r="E41" i="9"/>
  <c r="J41" i="9"/>
  <c r="D41" i="9"/>
  <c r="G41" i="9"/>
  <c r="M41" i="9"/>
  <c r="B41" i="9" s="1"/>
  <c r="S41" i="9"/>
  <c r="Q41" i="9"/>
  <c r="L41" i="9"/>
  <c r="P41" i="9"/>
  <c r="R41" i="9"/>
  <c r="P274" i="9"/>
  <c r="O274" i="9"/>
  <c r="N274" i="9"/>
  <c r="L274" i="9"/>
  <c r="R274" i="9"/>
  <c r="F274" i="9"/>
  <c r="D274" i="9"/>
  <c r="E274" i="9"/>
  <c r="H274" i="9"/>
  <c r="G274" i="9"/>
  <c r="M274" i="9"/>
  <c r="B274" i="9" s="1"/>
  <c r="J274" i="9"/>
  <c r="I274" i="9"/>
  <c r="S274" i="9"/>
  <c r="Q274" i="9"/>
  <c r="G100" i="9"/>
  <c r="F100" i="9"/>
  <c r="N100" i="9"/>
  <c r="I100" i="9"/>
  <c r="O100" i="9"/>
  <c r="L100" i="9"/>
  <c r="M100" i="9"/>
  <c r="B100" i="9" s="1"/>
  <c r="S100" i="9"/>
  <c r="P100" i="9"/>
  <c r="J100" i="9"/>
  <c r="Q100" i="9"/>
  <c r="D100" i="9"/>
  <c r="H100" i="9"/>
  <c r="R100" i="9"/>
  <c r="E100" i="9"/>
  <c r="O263" i="9"/>
  <c r="R263" i="9"/>
  <c r="M263" i="9"/>
  <c r="B263" i="9" s="1"/>
  <c r="Q263" i="9"/>
  <c r="F263" i="9"/>
  <c r="D263" i="9"/>
  <c r="J263" i="9"/>
  <c r="E263" i="9"/>
  <c r="G263" i="9"/>
  <c r="H263" i="9"/>
  <c r="I263" i="9"/>
  <c r="S263" i="9"/>
  <c r="L263" i="9"/>
  <c r="P263" i="9"/>
  <c r="N263" i="9"/>
  <c r="H165" i="9"/>
  <c r="I165" i="9"/>
  <c r="P165" i="9"/>
  <c r="E165" i="9"/>
  <c r="N165" i="9"/>
  <c r="J165" i="9"/>
  <c r="M165" i="9"/>
  <c r="B165" i="9" s="1"/>
  <c r="L165" i="9"/>
  <c r="O165" i="9"/>
  <c r="D165" i="9"/>
  <c r="G165" i="9"/>
  <c r="Q165" i="9"/>
  <c r="F165" i="9"/>
  <c r="R165" i="9"/>
  <c r="S165" i="9"/>
  <c r="H117" i="9"/>
  <c r="S117" i="9"/>
  <c r="P117" i="9"/>
  <c r="E117" i="9"/>
  <c r="M117" i="9"/>
  <c r="B117" i="9" s="1"/>
  <c r="R117" i="9"/>
  <c r="Q117" i="9"/>
  <c r="L117" i="9"/>
  <c r="D117" i="9"/>
  <c r="G117" i="9"/>
  <c r="O117" i="9"/>
  <c r="J117" i="9"/>
  <c r="N117" i="9"/>
  <c r="I117" i="9"/>
  <c r="F117" i="9"/>
  <c r="H237" i="9"/>
  <c r="S237" i="9"/>
  <c r="J237" i="9"/>
  <c r="D237" i="9"/>
  <c r="Q237" i="9"/>
  <c r="I237" i="9"/>
  <c r="F237" i="9"/>
  <c r="R237" i="9"/>
  <c r="O237" i="9"/>
  <c r="E237" i="9"/>
  <c r="L237" i="9"/>
  <c r="M237" i="9"/>
  <c r="B237" i="9" s="1"/>
  <c r="G237" i="9"/>
  <c r="P237" i="9"/>
  <c r="N237" i="9"/>
  <c r="Q194" i="9"/>
  <c r="F194" i="9"/>
  <c r="J194" i="9"/>
  <c r="G194" i="9"/>
  <c r="H194" i="9"/>
  <c r="I194" i="9"/>
  <c r="P194" i="9"/>
  <c r="D194" i="9"/>
  <c r="E194" i="9"/>
  <c r="L194" i="9"/>
  <c r="R194" i="9"/>
  <c r="S194" i="9"/>
  <c r="M194" i="9"/>
  <c r="B194" i="9" s="1"/>
  <c r="O194" i="9"/>
  <c r="N194" i="9"/>
  <c r="J179" i="9"/>
  <c r="D179" i="9"/>
  <c r="H179" i="9"/>
  <c r="P179" i="9"/>
  <c r="I179" i="9"/>
  <c r="E179" i="9"/>
  <c r="N179" i="9"/>
  <c r="O179" i="9"/>
  <c r="Q179" i="9"/>
  <c r="G179" i="9"/>
  <c r="R179" i="9"/>
  <c r="F179" i="9"/>
  <c r="M179" i="9"/>
  <c r="B179" i="9" s="1"/>
  <c r="S179" i="9"/>
  <c r="L179" i="9"/>
  <c r="L122" i="9"/>
  <c r="G122" i="9"/>
  <c r="Q122" i="9"/>
  <c r="I122" i="9"/>
  <c r="J122" i="9"/>
  <c r="M122" i="9"/>
  <c r="B122" i="9" s="1"/>
  <c r="F122" i="9"/>
  <c r="D122" i="9"/>
  <c r="E122" i="9"/>
  <c r="N122" i="9"/>
  <c r="H122" i="9"/>
  <c r="R122" i="9"/>
  <c r="P122" i="9"/>
  <c r="O122" i="9"/>
  <c r="S122" i="9"/>
  <c r="F109" i="9"/>
  <c r="I109" i="9"/>
  <c r="H109" i="9"/>
  <c r="G109" i="9"/>
  <c r="R109" i="9"/>
  <c r="Q109" i="9"/>
  <c r="D109" i="9"/>
  <c r="J109" i="9"/>
  <c r="S109" i="9"/>
  <c r="N109" i="9"/>
  <c r="P109" i="9"/>
  <c r="E109" i="9"/>
  <c r="O109" i="9"/>
  <c r="L109" i="9"/>
  <c r="M109" i="9"/>
  <c r="B109" i="9" s="1"/>
  <c r="D17" i="9"/>
  <c r="E17" i="9"/>
  <c r="G17" i="9"/>
  <c r="F17" i="9"/>
  <c r="I17" i="9"/>
  <c r="P17" i="9"/>
  <c r="L17" i="9"/>
  <c r="M318" i="9" s="1"/>
  <c r="H17" i="9"/>
  <c r="M17" i="9"/>
  <c r="B17" i="9" s="1"/>
  <c r="J17" i="9"/>
  <c r="S17" i="9"/>
  <c r="L318" i="9"/>
  <c r="O17" i="9"/>
  <c r="R17" i="9"/>
  <c r="Q17" i="9"/>
  <c r="N17" i="9"/>
  <c r="E286" i="9"/>
  <c r="J286" i="9"/>
  <c r="I286" i="9"/>
  <c r="F286" i="9"/>
  <c r="G286" i="9"/>
  <c r="H286" i="9"/>
  <c r="N286" i="9"/>
  <c r="M286" i="9"/>
  <c r="B286" i="9" s="1"/>
  <c r="L286" i="9"/>
  <c r="D286" i="9"/>
  <c r="P286" i="9"/>
  <c r="R286" i="9"/>
  <c r="Q286" i="9"/>
  <c r="O286" i="9"/>
  <c r="S286" i="9"/>
  <c r="P134" i="9"/>
  <c r="S134" i="9"/>
  <c r="L134" i="9"/>
  <c r="R134" i="9"/>
  <c r="M134" i="9"/>
  <c r="B134" i="9" s="1"/>
  <c r="I134" i="9"/>
  <c r="H134" i="9"/>
  <c r="J134" i="9"/>
  <c r="G134" i="9"/>
  <c r="E134" i="9"/>
  <c r="F134" i="9"/>
  <c r="Q134" i="9"/>
  <c r="D134" i="9"/>
  <c r="O134" i="9"/>
  <c r="N134" i="9"/>
  <c r="Q50" i="9"/>
  <c r="S50" i="9"/>
  <c r="P50" i="9"/>
  <c r="E50" i="9"/>
  <c r="J50" i="9"/>
  <c r="O50" i="9"/>
  <c r="I50" i="9"/>
  <c r="M50" i="9"/>
  <c r="B50" i="9" s="1"/>
  <c r="N50" i="9"/>
  <c r="H50" i="9"/>
  <c r="D50" i="9"/>
  <c r="G50" i="9"/>
  <c r="R50" i="9"/>
  <c r="F50" i="9"/>
  <c r="L50" i="9"/>
  <c r="D239" i="9"/>
  <c r="O239" i="9"/>
  <c r="J239" i="9"/>
  <c r="H239" i="9"/>
  <c r="M239" i="9"/>
  <c r="B239" i="9" s="1"/>
  <c r="E239" i="9"/>
  <c r="F239" i="9"/>
  <c r="R239" i="9"/>
  <c r="L239" i="9"/>
  <c r="Q239" i="9"/>
  <c r="P239" i="9"/>
  <c r="I239" i="9"/>
  <c r="S239" i="9"/>
  <c r="N239" i="9"/>
  <c r="G239" i="9"/>
  <c r="R42" i="9"/>
  <c r="Q42" i="9"/>
  <c r="O42" i="9"/>
  <c r="I42" i="9"/>
  <c r="L42" i="9"/>
  <c r="H42" i="9"/>
  <c r="F42" i="9"/>
  <c r="M42" i="9"/>
  <c r="B42" i="9" s="1"/>
  <c r="D42" i="9"/>
  <c r="G42" i="9"/>
  <c r="P42" i="9"/>
  <c r="E42" i="9"/>
  <c r="N42" i="9"/>
  <c r="S42" i="9"/>
  <c r="J42" i="9"/>
  <c r="N145" i="9"/>
  <c r="P145" i="9"/>
  <c r="J145" i="9"/>
  <c r="L145" i="9"/>
  <c r="F145" i="9"/>
  <c r="D145" i="9"/>
  <c r="I145" i="9"/>
  <c r="E145" i="9"/>
  <c r="H145" i="9"/>
  <c r="R145" i="9"/>
  <c r="M145" i="9"/>
  <c r="B145" i="9" s="1"/>
  <c r="S145" i="9"/>
  <c r="Q145" i="9"/>
  <c r="O145" i="9"/>
  <c r="G145" i="9"/>
  <c r="S15" i="9"/>
  <c r="L316" i="9"/>
  <c r="D15" i="9"/>
  <c r="L15" i="9"/>
  <c r="M316" i="9" s="1"/>
  <c r="J15" i="9"/>
  <c r="E15" i="9"/>
  <c r="F15" i="9"/>
  <c r="I15" i="9"/>
  <c r="H15" i="9"/>
  <c r="R15" i="9"/>
  <c r="P15" i="9"/>
  <c r="M15" i="9"/>
  <c r="B15" i="9" s="1"/>
  <c r="O15" i="9"/>
  <c r="N15" i="9"/>
  <c r="G15" i="9"/>
  <c r="Q15" i="9"/>
  <c r="G38" i="9"/>
  <c r="E38" i="9"/>
  <c r="J38" i="9"/>
  <c r="P38" i="9"/>
  <c r="O38" i="9"/>
  <c r="S38" i="9"/>
  <c r="F38" i="9"/>
  <c r="L38" i="9"/>
  <c r="M38" i="9"/>
  <c r="B38" i="9" s="1"/>
  <c r="N38" i="9"/>
  <c r="Q38" i="9"/>
  <c r="I38" i="9"/>
  <c r="R38" i="9"/>
  <c r="D38" i="9"/>
  <c r="H38" i="9"/>
  <c r="S150" i="9"/>
  <c r="L150" i="9"/>
  <c r="E150" i="9"/>
  <c r="F150" i="9"/>
  <c r="J150" i="9"/>
  <c r="I150" i="9"/>
  <c r="D150" i="9"/>
  <c r="G150" i="9"/>
  <c r="N150" i="9"/>
  <c r="H150" i="9"/>
  <c r="M150" i="9"/>
  <c r="B150" i="9" s="1"/>
  <c r="P150" i="9"/>
  <c r="R150" i="9"/>
  <c r="O150" i="9"/>
  <c r="Q150" i="9"/>
  <c r="D202" i="9"/>
  <c r="O202" i="9"/>
  <c r="N202" i="9"/>
  <c r="P202" i="9"/>
  <c r="M202" i="9"/>
  <c r="B202" i="9" s="1"/>
  <c r="G202" i="9"/>
  <c r="Q202" i="9"/>
  <c r="I202" i="9"/>
  <c r="F202" i="9"/>
  <c r="E202" i="9"/>
  <c r="J202" i="9"/>
  <c r="R202" i="9"/>
  <c r="S202" i="9"/>
  <c r="L202" i="9"/>
  <c r="H202" i="9"/>
  <c r="I302" i="9"/>
  <c r="N302" i="9"/>
  <c r="Q302" i="9"/>
  <c r="J302" i="9"/>
  <c r="D302" i="9"/>
  <c r="M302" i="9"/>
  <c r="B302" i="9" s="1"/>
  <c r="R302" i="9"/>
  <c r="O302" i="9"/>
  <c r="S302" i="9"/>
  <c r="P302" i="9"/>
  <c r="L302" i="9"/>
  <c r="E302" i="9"/>
  <c r="F302" i="9"/>
  <c r="G302" i="9"/>
  <c r="H302" i="9"/>
  <c r="G81" i="9"/>
  <c r="F81" i="9"/>
  <c r="I81" i="9"/>
  <c r="O81" i="9"/>
  <c r="E81" i="9"/>
  <c r="J81" i="9"/>
  <c r="D81" i="9"/>
  <c r="Q81" i="9"/>
  <c r="H81" i="9"/>
  <c r="P81" i="9"/>
  <c r="M81" i="9"/>
  <c r="B81" i="9" s="1"/>
  <c r="L81" i="9"/>
  <c r="R81" i="9"/>
  <c r="N81" i="9"/>
  <c r="S81" i="9"/>
  <c r="M201" i="9"/>
  <c r="B201" i="9" s="1"/>
  <c r="D201" i="9"/>
  <c r="H201" i="9"/>
  <c r="S201" i="9"/>
  <c r="N201" i="9"/>
  <c r="L201" i="9"/>
  <c r="O201" i="9"/>
  <c r="R201" i="9"/>
  <c r="J201" i="9"/>
  <c r="F201" i="9"/>
  <c r="E201" i="9"/>
  <c r="I201" i="9"/>
  <c r="Q201" i="9"/>
  <c r="G201" i="9"/>
  <c r="P201" i="9"/>
  <c r="I232" i="9"/>
  <c r="J232" i="9"/>
  <c r="O232" i="9"/>
  <c r="D232" i="9"/>
  <c r="Q232" i="9"/>
  <c r="M232" i="9"/>
  <c r="B232" i="9" s="1"/>
  <c r="F232" i="9"/>
  <c r="G232" i="9"/>
  <c r="H232" i="9"/>
  <c r="S232" i="9"/>
  <c r="L232" i="9"/>
  <c r="P232" i="9"/>
  <c r="R232" i="9"/>
  <c r="N232" i="9"/>
  <c r="E232" i="9"/>
  <c r="M82" i="9"/>
  <c r="B82" i="9" s="1"/>
  <c r="Q82" i="9"/>
  <c r="O82" i="9"/>
  <c r="S82" i="9"/>
  <c r="F82" i="9"/>
  <c r="J82" i="9"/>
  <c r="H82" i="9"/>
  <c r="E82" i="9"/>
  <c r="P82" i="9"/>
  <c r="G82" i="9"/>
  <c r="N82" i="9"/>
  <c r="L82" i="9"/>
  <c r="R82" i="9"/>
  <c r="D82" i="9"/>
  <c r="I82" i="9"/>
  <c r="F205" i="9"/>
  <c r="R205" i="9"/>
  <c r="O205" i="9"/>
  <c r="I205" i="9"/>
  <c r="Q205" i="9"/>
  <c r="P205" i="9"/>
  <c r="N205" i="9"/>
  <c r="H205" i="9"/>
  <c r="E205" i="9"/>
  <c r="S205" i="9"/>
  <c r="D205" i="9"/>
  <c r="M205" i="9"/>
  <c r="B205" i="9" s="1"/>
  <c r="L205" i="9"/>
  <c r="G205" i="9"/>
  <c r="J205" i="9"/>
  <c r="H277" i="9"/>
  <c r="L277" i="9"/>
  <c r="P277" i="9"/>
  <c r="N277" i="9"/>
  <c r="M277" i="9"/>
  <c r="B277" i="9" s="1"/>
  <c r="Q277" i="9"/>
  <c r="E277" i="9"/>
  <c r="D277" i="9"/>
  <c r="G277" i="9"/>
  <c r="J277" i="9"/>
  <c r="R277" i="9"/>
  <c r="F277" i="9"/>
  <c r="I277" i="9"/>
  <c r="O277" i="9"/>
  <c r="S277" i="9"/>
  <c r="J276" i="9"/>
  <c r="S276" i="9"/>
  <c r="I276" i="9"/>
  <c r="L276" i="9"/>
  <c r="E276" i="9"/>
  <c r="H276" i="9"/>
  <c r="O276" i="9"/>
  <c r="R276" i="9"/>
  <c r="D276" i="9"/>
  <c r="P276" i="9"/>
  <c r="F276" i="9"/>
  <c r="M276" i="9"/>
  <c r="B276" i="9" s="1"/>
  <c r="N276" i="9"/>
  <c r="G276" i="9"/>
  <c r="Q276" i="9"/>
  <c r="Q224" i="9"/>
  <c r="L224" i="9"/>
  <c r="R224" i="9"/>
  <c r="J224" i="9"/>
  <c r="H224" i="9"/>
  <c r="M224" i="9"/>
  <c r="B224" i="9" s="1"/>
  <c r="G224" i="9"/>
  <c r="I224" i="9"/>
  <c r="P224" i="9"/>
  <c r="N224" i="9"/>
  <c r="E224" i="9"/>
  <c r="F224" i="9"/>
  <c r="O224" i="9"/>
  <c r="D224" i="9"/>
  <c r="S224" i="9"/>
  <c r="E213" i="9"/>
  <c r="D213" i="9"/>
  <c r="G213" i="9"/>
  <c r="Q213" i="9"/>
  <c r="H213" i="9"/>
  <c r="J213" i="9"/>
  <c r="L213" i="9"/>
  <c r="I213" i="9"/>
  <c r="S213" i="9"/>
  <c r="P213" i="9"/>
  <c r="O213" i="9"/>
  <c r="M213" i="9"/>
  <c r="B213" i="9" s="1"/>
  <c r="F213" i="9"/>
  <c r="R213" i="9"/>
  <c r="N213" i="9"/>
  <c r="D230" i="9"/>
  <c r="P230" i="9"/>
  <c r="O230" i="9"/>
  <c r="Q230" i="9"/>
  <c r="N230" i="9"/>
  <c r="J230" i="9"/>
  <c r="F230" i="9"/>
  <c r="H230" i="9"/>
  <c r="I230" i="9"/>
  <c r="E230" i="9"/>
  <c r="R230" i="9"/>
  <c r="M230" i="9"/>
  <c r="B230" i="9" s="1"/>
  <c r="S230" i="9"/>
  <c r="L230" i="9"/>
  <c r="G230" i="9"/>
  <c r="O125" i="9"/>
  <c r="M125" i="9"/>
  <c r="B125" i="9" s="1"/>
  <c r="L125" i="9"/>
  <c r="R125" i="9"/>
  <c r="H125" i="9"/>
  <c r="D125" i="9"/>
  <c r="N125" i="9"/>
  <c r="F125" i="9"/>
  <c r="J125" i="9"/>
  <c r="P125" i="9"/>
  <c r="G125" i="9"/>
  <c r="S125" i="9"/>
  <c r="E125" i="9"/>
  <c r="I125" i="9"/>
  <c r="Q125" i="9"/>
  <c r="R86" i="9"/>
  <c r="M86" i="9"/>
  <c r="B86" i="9" s="1"/>
  <c r="S86" i="9"/>
  <c r="J86" i="9"/>
  <c r="N86" i="9"/>
  <c r="O86" i="9"/>
  <c r="I86" i="9"/>
  <c r="G86" i="9"/>
  <c r="P86" i="9"/>
  <c r="Q86" i="9"/>
  <c r="L86" i="9"/>
  <c r="E86" i="9"/>
  <c r="D86" i="9"/>
  <c r="H86" i="9"/>
  <c r="F86" i="9"/>
  <c r="L77" i="9"/>
  <c r="E77" i="9"/>
  <c r="Q77" i="9"/>
  <c r="H77" i="9"/>
  <c r="J77" i="9"/>
  <c r="D77" i="9"/>
  <c r="O77" i="9"/>
  <c r="I77" i="9"/>
  <c r="F77" i="9"/>
  <c r="G77" i="9"/>
  <c r="R77" i="9"/>
  <c r="S77" i="9"/>
  <c r="N77" i="9"/>
  <c r="P77" i="9"/>
  <c r="M77" i="9"/>
  <c r="B77" i="9" s="1"/>
  <c r="D34" i="9"/>
  <c r="E34" i="9"/>
  <c r="H34" i="9"/>
  <c r="N34" i="9"/>
  <c r="R34" i="9"/>
  <c r="O34" i="9"/>
  <c r="F34" i="9"/>
  <c r="J34" i="9"/>
  <c r="Q34" i="9"/>
  <c r="M34" i="9"/>
  <c r="B34" i="9" s="1"/>
  <c r="I34" i="9"/>
  <c r="L34" i="9"/>
  <c r="G34" i="9"/>
  <c r="P34" i="9"/>
  <c r="S34" i="9"/>
  <c r="N195" i="9"/>
  <c r="M195" i="9"/>
  <c r="B195" i="9" s="1"/>
  <c r="L195" i="9"/>
  <c r="I195" i="9"/>
  <c r="R195" i="9"/>
  <c r="Q195" i="9"/>
  <c r="J195" i="9"/>
  <c r="G195" i="9"/>
  <c r="H195" i="9"/>
  <c r="D195" i="9"/>
  <c r="S195" i="9"/>
  <c r="O195" i="9"/>
  <c r="E195" i="9"/>
  <c r="P195" i="9"/>
  <c r="F195" i="9"/>
  <c r="S281" i="9"/>
  <c r="F281" i="9"/>
  <c r="D281" i="9"/>
  <c r="H281" i="9"/>
  <c r="N281" i="9"/>
  <c r="P281" i="9"/>
  <c r="O281" i="9"/>
  <c r="R281" i="9"/>
  <c r="G281" i="9"/>
  <c r="E281" i="9"/>
  <c r="M281" i="9"/>
  <c r="B281" i="9" s="1"/>
  <c r="J281" i="9"/>
  <c r="I281" i="9"/>
  <c r="Q281" i="9"/>
  <c r="L281" i="9"/>
  <c r="L78" i="9"/>
  <c r="R78" i="9"/>
  <c r="O78" i="9"/>
  <c r="I78" i="9"/>
  <c r="H78" i="9"/>
  <c r="J78" i="9"/>
  <c r="Q78" i="9"/>
  <c r="G78" i="9"/>
  <c r="E78" i="9"/>
  <c r="N78" i="9"/>
  <c r="P78" i="9"/>
  <c r="M78" i="9"/>
  <c r="B78" i="9" s="1"/>
  <c r="D78" i="9"/>
  <c r="F78" i="9"/>
  <c r="S78" i="9"/>
  <c r="J68" i="9"/>
  <c r="S68" i="9"/>
  <c r="L68" i="9"/>
  <c r="Q68" i="9"/>
  <c r="I68" i="9"/>
  <c r="O68" i="9"/>
  <c r="N68" i="9"/>
  <c r="R68" i="9"/>
  <c r="G68" i="9"/>
  <c r="H68" i="9"/>
  <c r="D68" i="9"/>
  <c r="E68" i="9"/>
  <c r="M68" i="9"/>
  <c r="B68" i="9" s="1"/>
  <c r="F68" i="9"/>
  <c r="P68" i="9"/>
  <c r="I233" i="9"/>
  <c r="G233" i="9"/>
  <c r="H233" i="9"/>
  <c r="M233" i="9"/>
  <c r="B233" i="9" s="1"/>
  <c r="J233" i="9"/>
  <c r="E233" i="9"/>
  <c r="D233" i="9"/>
  <c r="O233" i="9"/>
  <c r="R233" i="9"/>
  <c r="Q233" i="9"/>
  <c r="F233" i="9"/>
  <c r="S233" i="9"/>
  <c r="N233" i="9"/>
  <c r="L233" i="9"/>
  <c r="P233" i="9"/>
  <c r="M189" i="9"/>
  <c r="B189" i="9" s="1"/>
  <c r="G189" i="9"/>
  <c r="P189" i="9"/>
  <c r="O189" i="9"/>
  <c r="R189" i="9"/>
  <c r="S189" i="9"/>
  <c r="L189" i="9"/>
  <c r="E189" i="9"/>
  <c r="H189" i="9"/>
  <c r="N189" i="9"/>
  <c r="I189" i="9"/>
  <c r="J189" i="9"/>
  <c r="F189" i="9"/>
  <c r="D189" i="9"/>
  <c r="Q189" i="9"/>
  <c r="M266" i="9"/>
  <c r="B266" i="9" s="1"/>
  <c r="Q266" i="9"/>
  <c r="O266" i="9"/>
  <c r="S266" i="9"/>
  <c r="L266" i="9"/>
  <c r="H266" i="9"/>
  <c r="R266" i="9"/>
  <c r="E266" i="9"/>
  <c r="J266" i="9"/>
  <c r="F266" i="9"/>
  <c r="N266" i="9"/>
  <c r="I266" i="9"/>
  <c r="G266" i="9"/>
  <c r="D266" i="9"/>
  <c r="P266" i="9"/>
  <c r="H31" i="9"/>
  <c r="Q31" i="9"/>
  <c r="E31" i="9"/>
  <c r="F31" i="9"/>
  <c r="S31" i="9"/>
  <c r="J31" i="9"/>
  <c r="I31" i="9"/>
  <c r="L31" i="9"/>
  <c r="D31" i="9"/>
  <c r="G31" i="9"/>
  <c r="P31" i="9"/>
  <c r="O31" i="9"/>
  <c r="M31" i="9"/>
  <c r="B31" i="9" s="1"/>
  <c r="R31" i="9"/>
  <c r="N31" i="9"/>
  <c r="D91" i="9"/>
  <c r="E91" i="9"/>
  <c r="I91" i="9"/>
  <c r="M91" i="9"/>
  <c r="B91" i="9" s="1"/>
  <c r="N91" i="9"/>
  <c r="J91" i="9"/>
  <c r="R91" i="9"/>
  <c r="H91" i="9"/>
  <c r="F91" i="9"/>
  <c r="G91" i="9"/>
  <c r="Q91" i="9"/>
  <c r="S91" i="9"/>
  <c r="P91" i="9"/>
  <c r="L91" i="9"/>
  <c r="O91" i="9"/>
  <c r="D182" i="9"/>
  <c r="J182" i="9"/>
  <c r="S182" i="9"/>
  <c r="I182" i="9"/>
  <c r="F182" i="9"/>
  <c r="H182" i="9"/>
  <c r="M182" i="9"/>
  <c r="B182" i="9" s="1"/>
  <c r="G182" i="9"/>
  <c r="O182" i="9"/>
  <c r="R182" i="9"/>
  <c r="P182" i="9"/>
  <c r="N182" i="9"/>
  <c r="Q182" i="9"/>
  <c r="L182" i="9"/>
  <c r="E182" i="9"/>
  <c r="D258" i="9"/>
  <c r="H258" i="9"/>
  <c r="L258" i="9"/>
  <c r="E258" i="9"/>
  <c r="N258" i="9"/>
  <c r="P258" i="9"/>
  <c r="O258" i="9"/>
  <c r="Q258" i="9"/>
  <c r="F258" i="9"/>
  <c r="M258" i="9"/>
  <c r="B258" i="9" s="1"/>
  <c r="J258" i="9"/>
  <c r="G258" i="9"/>
  <c r="S258" i="9"/>
  <c r="R258" i="9"/>
  <c r="I258" i="9"/>
  <c r="R217" i="9"/>
  <c r="E217" i="9"/>
  <c r="S217" i="9"/>
  <c r="H217" i="9"/>
  <c r="M217" i="9"/>
  <c r="B217" i="9" s="1"/>
  <c r="L217" i="9"/>
  <c r="D217" i="9"/>
  <c r="J217" i="9"/>
  <c r="F217" i="9"/>
  <c r="G217" i="9"/>
  <c r="P217" i="9"/>
  <c r="Q217" i="9"/>
  <c r="O217" i="9"/>
  <c r="N217" i="9"/>
  <c r="I217" i="9"/>
  <c r="M58" i="9"/>
  <c r="B58" i="9" s="1"/>
  <c r="L58" i="9"/>
  <c r="E58" i="9"/>
  <c r="Q58" i="9"/>
  <c r="O58" i="9"/>
  <c r="J58" i="9"/>
  <c r="I58" i="9"/>
  <c r="G58" i="9"/>
  <c r="H58" i="9"/>
  <c r="P58" i="9"/>
  <c r="F58" i="9"/>
  <c r="D58" i="9"/>
  <c r="N58" i="9"/>
  <c r="R58" i="9"/>
  <c r="S58" i="9"/>
  <c r="L84" i="9"/>
  <c r="R84" i="9"/>
  <c r="P84" i="9"/>
  <c r="O84" i="9"/>
  <c r="Q84" i="9"/>
  <c r="E84" i="9"/>
  <c r="H84" i="9"/>
  <c r="N84" i="9"/>
  <c r="G84" i="9"/>
  <c r="F84" i="9"/>
  <c r="D84" i="9"/>
  <c r="M84" i="9"/>
  <c r="B84" i="9" s="1"/>
  <c r="J84" i="9"/>
  <c r="S84" i="9"/>
  <c r="I84" i="9"/>
  <c r="E265" i="9"/>
  <c r="J265" i="9"/>
  <c r="I265" i="9"/>
  <c r="H265" i="9"/>
  <c r="R265" i="9"/>
  <c r="S265" i="9"/>
  <c r="D265" i="9"/>
  <c r="G265" i="9"/>
  <c r="L265" i="9"/>
  <c r="F265" i="9"/>
  <c r="P265" i="9"/>
  <c r="N265" i="9"/>
  <c r="Q265" i="9"/>
  <c r="O265" i="9"/>
  <c r="M265" i="9"/>
  <c r="B265" i="9" s="1"/>
  <c r="M128" i="9"/>
  <c r="B128" i="9" s="1"/>
  <c r="R128" i="9"/>
  <c r="P128" i="9"/>
  <c r="S128" i="9"/>
  <c r="O128" i="9"/>
  <c r="Q128" i="9"/>
  <c r="J128" i="9"/>
  <c r="F128" i="9"/>
  <c r="D128" i="9"/>
  <c r="I128" i="9"/>
  <c r="E128" i="9"/>
  <c r="H128" i="9"/>
  <c r="L128" i="9"/>
  <c r="N128" i="9"/>
  <c r="G128" i="9"/>
  <c r="F282" i="9"/>
  <c r="I282" i="9"/>
  <c r="R282" i="9"/>
  <c r="N282" i="9"/>
  <c r="D282" i="9"/>
  <c r="E282" i="9"/>
  <c r="L282" i="9"/>
  <c r="J282" i="9"/>
  <c r="G282" i="9"/>
  <c r="S282" i="9"/>
  <c r="H282" i="9"/>
  <c r="P282" i="9"/>
  <c r="Q282" i="9"/>
  <c r="O282" i="9"/>
  <c r="M282" i="9"/>
  <c r="B282" i="9" s="1"/>
  <c r="M245" i="9"/>
  <c r="B245" i="9" s="1"/>
  <c r="O245" i="9"/>
  <c r="S245" i="9"/>
  <c r="R245" i="9"/>
  <c r="L245" i="9"/>
  <c r="I245" i="9"/>
  <c r="J245" i="9"/>
  <c r="H245" i="9"/>
  <c r="P245" i="9"/>
  <c r="Q245" i="9"/>
  <c r="F245" i="9"/>
  <c r="D245" i="9"/>
  <c r="G245" i="9"/>
  <c r="E245" i="9"/>
  <c r="N245" i="9"/>
  <c r="N264" i="9"/>
  <c r="Q264" i="9"/>
  <c r="D264" i="9"/>
  <c r="H264" i="9"/>
  <c r="P264" i="9"/>
  <c r="G264" i="9"/>
  <c r="S264" i="9"/>
  <c r="F264" i="9"/>
  <c r="E264" i="9"/>
  <c r="J264" i="9"/>
  <c r="O264" i="9"/>
  <c r="M264" i="9"/>
  <c r="B264" i="9" s="1"/>
  <c r="R264" i="9"/>
  <c r="I264" i="9"/>
  <c r="L264" i="9"/>
  <c r="O197" i="9"/>
  <c r="P197" i="9"/>
  <c r="I197" i="9"/>
  <c r="E197" i="9"/>
  <c r="F197" i="9"/>
  <c r="J197" i="9"/>
  <c r="D197" i="9"/>
  <c r="M197" i="9"/>
  <c r="B197" i="9" s="1"/>
  <c r="G197" i="9"/>
  <c r="H197" i="9"/>
  <c r="Q197" i="9"/>
  <c r="N197" i="9"/>
  <c r="S197" i="9"/>
  <c r="L197" i="9"/>
  <c r="R197" i="9"/>
  <c r="J120" i="9"/>
  <c r="I120" i="9"/>
  <c r="O120" i="9"/>
  <c r="D120" i="9"/>
  <c r="Q120" i="9"/>
  <c r="M120" i="9"/>
  <c r="B120" i="9" s="1"/>
  <c r="R120" i="9"/>
  <c r="G120" i="9"/>
  <c r="N120" i="9"/>
  <c r="E120" i="9"/>
  <c r="F120" i="9"/>
  <c r="P120" i="9"/>
  <c r="H120" i="9"/>
  <c r="S120" i="9"/>
  <c r="L120" i="9"/>
  <c r="M296" i="9"/>
  <c r="B296" i="9" s="1"/>
  <c r="J296" i="9"/>
  <c r="D296" i="9"/>
  <c r="G296" i="9"/>
  <c r="F296" i="9"/>
  <c r="I296" i="9"/>
  <c r="H296" i="9"/>
  <c r="E296" i="9"/>
  <c r="O296" i="9"/>
  <c r="L296" i="9"/>
  <c r="S296" i="9"/>
  <c r="Q296" i="9"/>
  <c r="R296" i="9"/>
  <c r="P296" i="9"/>
  <c r="N296" i="9"/>
  <c r="G55" i="9"/>
  <c r="F55" i="9"/>
  <c r="D55" i="9"/>
  <c r="E55" i="9"/>
  <c r="O55" i="9"/>
  <c r="S55" i="9"/>
  <c r="L55" i="9"/>
  <c r="H55" i="9"/>
  <c r="J55" i="9"/>
  <c r="M55" i="9"/>
  <c r="B55" i="9" s="1"/>
  <c r="Q55" i="9"/>
  <c r="N55" i="9"/>
  <c r="I55" i="9"/>
  <c r="R55" i="9"/>
  <c r="P55" i="9"/>
  <c r="F90" i="9"/>
  <c r="E90" i="9"/>
  <c r="I90" i="9"/>
  <c r="H90" i="9"/>
  <c r="R90" i="9"/>
  <c r="J90" i="9"/>
  <c r="G90" i="9"/>
  <c r="N90" i="9"/>
  <c r="D90" i="9"/>
  <c r="S90" i="9"/>
  <c r="Q90" i="9"/>
  <c r="P90" i="9"/>
  <c r="O90" i="9"/>
  <c r="L90" i="9"/>
  <c r="M90" i="9"/>
  <c r="B90" i="9" s="1"/>
  <c r="M157" i="9"/>
  <c r="B157" i="9" s="1"/>
  <c r="R157" i="9"/>
  <c r="Q157" i="9"/>
  <c r="L157" i="9"/>
  <c r="I157" i="9"/>
  <c r="E157" i="9"/>
  <c r="J157" i="9"/>
  <c r="N157" i="9"/>
  <c r="H157" i="9"/>
  <c r="O157" i="9"/>
  <c r="G157" i="9"/>
  <c r="F157" i="9"/>
  <c r="D157" i="9"/>
  <c r="S157" i="9"/>
  <c r="P157" i="9"/>
  <c r="F79" i="9"/>
  <c r="G79" i="9"/>
  <c r="O79" i="9"/>
  <c r="S79" i="9"/>
  <c r="P79" i="9"/>
  <c r="R79" i="9"/>
  <c r="N79" i="9"/>
  <c r="D79" i="9"/>
  <c r="M79" i="9"/>
  <c r="B79" i="9" s="1"/>
  <c r="H79" i="9"/>
  <c r="I79" i="9"/>
  <c r="L79" i="9"/>
  <c r="J79" i="9"/>
  <c r="Q79" i="9"/>
  <c r="E79" i="9"/>
  <c r="D111" i="9"/>
  <c r="S111" i="9"/>
  <c r="Q111" i="9"/>
  <c r="P111" i="9"/>
  <c r="O111" i="9"/>
  <c r="N111" i="9"/>
  <c r="H111" i="9"/>
  <c r="I111" i="9"/>
  <c r="F111" i="9"/>
  <c r="L111" i="9"/>
  <c r="G111" i="9"/>
  <c r="J111" i="9"/>
  <c r="E111" i="9"/>
  <c r="M111" i="9"/>
  <c r="B111" i="9" s="1"/>
  <c r="R111" i="9"/>
  <c r="M94" i="9"/>
  <c r="B94" i="9" s="1"/>
  <c r="E94" i="9"/>
  <c r="H94" i="9"/>
  <c r="S94" i="9"/>
  <c r="Q94" i="9"/>
  <c r="L94" i="9"/>
  <c r="J94" i="9"/>
  <c r="N94" i="9"/>
  <c r="F94" i="9"/>
  <c r="G94" i="9"/>
  <c r="R94" i="9"/>
  <c r="D94" i="9"/>
  <c r="O94" i="9"/>
  <c r="I94" i="9"/>
  <c r="P94" i="9"/>
  <c r="P196" i="9"/>
  <c r="Q196" i="9"/>
  <c r="E196" i="9"/>
  <c r="J196" i="9"/>
  <c r="G196" i="9"/>
  <c r="O196" i="9"/>
  <c r="R196" i="9"/>
  <c r="M196" i="9"/>
  <c r="B196" i="9" s="1"/>
  <c r="D196" i="9"/>
  <c r="L196" i="9"/>
  <c r="I196" i="9"/>
  <c r="N196" i="9"/>
  <c r="H196" i="9"/>
  <c r="S196" i="9"/>
  <c r="F196" i="9"/>
  <c r="N12" i="9"/>
  <c r="D12" i="9"/>
  <c r="E12" i="9"/>
  <c r="F12" i="9"/>
  <c r="I12" i="9"/>
  <c r="L313" i="9"/>
  <c r="G12" i="9"/>
  <c r="J12" i="9"/>
  <c r="P12" i="9"/>
  <c r="R12" i="9"/>
  <c r="S12" i="9"/>
  <c r="H12" i="9"/>
  <c r="L12" i="9"/>
  <c r="M313" i="9" s="1"/>
  <c r="Q12" i="9"/>
  <c r="M12" i="9"/>
  <c r="B12" i="9" s="1"/>
  <c r="O12" i="9"/>
  <c r="O268" i="9"/>
  <c r="Q268" i="9"/>
  <c r="L268" i="9"/>
  <c r="P268" i="9"/>
  <c r="M268" i="9"/>
  <c r="B268" i="9" s="1"/>
  <c r="N268" i="9"/>
  <c r="G268" i="9"/>
  <c r="H268" i="9"/>
  <c r="I268" i="9"/>
  <c r="D268" i="9"/>
  <c r="J268" i="9"/>
  <c r="R268" i="9"/>
  <c r="F268" i="9"/>
  <c r="E268" i="9"/>
  <c r="S268" i="9"/>
  <c r="Q118" i="9"/>
  <c r="R118" i="9"/>
  <c r="P118" i="9"/>
  <c r="I118" i="9"/>
  <c r="E118" i="9"/>
  <c r="H118" i="9"/>
  <c r="L118" i="9"/>
  <c r="F118" i="9"/>
  <c r="J118" i="9"/>
  <c r="O118" i="9"/>
  <c r="M118" i="9"/>
  <c r="B118" i="9" s="1"/>
  <c r="D118" i="9"/>
  <c r="G118" i="9"/>
  <c r="S118" i="9"/>
  <c r="N118" i="9"/>
  <c r="M221" i="9"/>
  <c r="B221" i="9" s="1"/>
  <c r="E221" i="9"/>
  <c r="G221" i="9"/>
  <c r="I221" i="9"/>
  <c r="H221" i="9"/>
  <c r="J221" i="9"/>
  <c r="P221" i="9"/>
  <c r="O221" i="9"/>
  <c r="F221" i="9"/>
  <c r="D221" i="9"/>
  <c r="N221" i="9"/>
  <c r="S221" i="9"/>
  <c r="Q221" i="9"/>
  <c r="L221" i="9"/>
  <c r="R221" i="9"/>
  <c r="O228" i="9"/>
  <c r="I228" i="9"/>
  <c r="D228" i="9"/>
  <c r="E228" i="9"/>
  <c r="S228" i="9"/>
  <c r="R228" i="9"/>
  <c r="P228" i="9"/>
  <c r="F228" i="9"/>
  <c r="J228" i="9"/>
  <c r="L228" i="9"/>
  <c r="N228" i="9"/>
  <c r="H228" i="9"/>
  <c r="G228" i="9"/>
  <c r="Q228" i="9"/>
  <c r="M228" i="9"/>
  <c r="B228" i="9" s="1"/>
  <c r="O271" i="9"/>
  <c r="R271" i="9"/>
  <c r="Q271" i="9"/>
  <c r="N271" i="9"/>
  <c r="M271" i="9"/>
  <c r="B271" i="9" s="1"/>
  <c r="E271" i="9"/>
  <c r="L271" i="9"/>
  <c r="G271" i="9"/>
  <c r="F271" i="9"/>
  <c r="D271" i="9"/>
  <c r="J271" i="9"/>
  <c r="H271" i="9"/>
  <c r="I271" i="9"/>
  <c r="S271" i="9"/>
  <c r="P271" i="9"/>
  <c r="S241" i="9"/>
  <c r="P241" i="9"/>
  <c r="G241" i="9"/>
  <c r="I241" i="9"/>
  <c r="J241" i="9"/>
  <c r="E241" i="9"/>
  <c r="H241" i="9"/>
  <c r="O241" i="9"/>
  <c r="L241" i="9"/>
  <c r="M241" i="9"/>
  <c r="B241" i="9" s="1"/>
  <c r="Q241" i="9"/>
  <c r="D241" i="9"/>
  <c r="R241" i="9"/>
  <c r="F241" i="9"/>
  <c r="N241" i="9"/>
  <c r="L203" i="9"/>
  <c r="J203" i="9"/>
  <c r="I203" i="9"/>
  <c r="G203" i="9"/>
  <c r="O203" i="9"/>
  <c r="P203" i="9"/>
  <c r="M203" i="9"/>
  <c r="B203" i="9" s="1"/>
  <c r="F203" i="9"/>
  <c r="D203" i="9"/>
  <c r="E203" i="9"/>
  <c r="S203" i="9"/>
  <c r="N203" i="9"/>
  <c r="R203" i="9"/>
  <c r="Q203" i="9"/>
  <c r="H203" i="9"/>
  <c r="G71" i="9"/>
  <c r="I71" i="9"/>
  <c r="D71" i="9"/>
  <c r="N71" i="9"/>
  <c r="M71" i="9"/>
  <c r="B71" i="9" s="1"/>
  <c r="O71" i="9"/>
  <c r="E71" i="9"/>
  <c r="J71" i="9"/>
  <c r="H71" i="9"/>
  <c r="S71" i="9"/>
  <c r="R71" i="9"/>
  <c r="P71" i="9"/>
  <c r="F71" i="9"/>
  <c r="Q71" i="9"/>
  <c r="L71" i="9"/>
  <c r="O279" i="9"/>
  <c r="Q279" i="9"/>
  <c r="M279" i="9"/>
  <c r="B279" i="9" s="1"/>
  <c r="R279" i="9"/>
  <c r="L279" i="9"/>
  <c r="E279" i="9"/>
  <c r="G279" i="9"/>
  <c r="F279" i="9"/>
  <c r="N279" i="9"/>
  <c r="H279" i="9"/>
  <c r="I279" i="9"/>
  <c r="P279" i="9"/>
  <c r="D279" i="9"/>
  <c r="J279" i="9"/>
  <c r="S279" i="9"/>
  <c r="J204" i="9"/>
  <c r="G204" i="9"/>
  <c r="M204" i="9"/>
  <c r="B204" i="9" s="1"/>
  <c r="D204" i="9"/>
  <c r="S204" i="9"/>
  <c r="I204" i="9"/>
  <c r="E204" i="9"/>
  <c r="F204" i="9"/>
  <c r="R204" i="9"/>
  <c r="P204" i="9"/>
  <c r="Q204" i="9"/>
  <c r="O204" i="9"/>
  <c r="N204" i="9"/>
  <c r="L204" i="9"/>
  <c r="H204" i="9"/>
  <c r="N144" i="9"/>
  <c r="Q144" i="9"/>
  <c r="D144" i="9"/>
  <c r="H144" i="9"/>
  <c r="S144" i="9"/>
  <c r="J144" i="9"/>
  <c r="P144" i="9"/>
  <c r="L144" i="9"/>
  <c r="I144" i="9"/>
  <c r="F144" i="9"/>
  <c r="G144" i="9"/>
  <c r="R144" i="9"/>
  <c r="O144" i="9"/>
  <c r="M144" i="9"/>
  <c r="B144" i="9" s="1"/>
  <c r="E144" i="9"/>
  <c r="F178" i="9"/>
  <c r="L178" i="9"/>
  <c r="E178" i="9"/>
  <c r="H178" i="9"/>
  <c r="M178" i="9"/>
  <c r="B178" i="9" s="1"/>
  <c r="S178" i="9"/>
  <c r="R178" i="9"/>
  <c r="O178" i="9"/>
  <c r="N178" i="9"/>
  <c r="G178" i="9"/>
  <c r="J178" i="9"/>
  <c r="I178" i="9"/>
  <c r="D178" i="9"/>
  <c r="Q178" i="9"/>
  <c r="P178" i="9"/>
  <c r="J54" i="9"/>
  <c r="G54" i="9"/>
  <c r="E54" i="9"/>
  <c r="R54" i="9"/>
  <c r="Q54" i="9"/>
  <c r="N54" i="9"/>
  <c r="L54" i="9"/>
  <c r="P54" i="9"/>
  <c r="S54" i="9"/>
  <c r="O54" i="9"/>
  <c r="F54" i="9"/>
  <c r="I54" i="9"/>
  <c r="M54" i="9"/>
  <c r="B54" i="9" s="1"/>
  <c r="H54" i="9"/>
  <c r="D54" i="9"/>
  <c r="I300" i="9"/>
  <c r="D300" i="9"/>
  <c r="F300" i="9"/>
  <c r="Q300" i="9"/>
  <c r="H300" i="9"/>
  <c r="G300" i="9"/>
  <c r="O300" i="9"/>
  <c r="E300" i="9"/>
  <c r="R300" i="9"/>
  <c r="N300" i="9"/>
  <c r="S300" i="9"/>
  <c r="P300" i="9"/>
  <c r="J300" i="9"/>
  <c r="M300" i="9"/>
  <c r="B300" i="9" s="1"/>
  <c r="L300" i="9"/>
  <c r="N191" i="9"/>
  <c r="M191" i="9"/>
  <c r="B191" i="9" s="1"/>
  <c r="E191" i="9"/>
  <c r="F191" i="9"/>
  <c r="I191" i="9"/>
  <c r="H191" i="9"/>
  <c r="D191" i="9"/>
  <c r="G191" i="9"/>
  <c r="S191" i="9"/>
  <c r="L191" i="9"/>
  <c r="O191" i="9"/>
  <c r="J191" i="9"/>
  <c r="P191" i="9"/>
  <c r="R191" i="9"/>
  <c r="Q191" i="9"/>
  <c r="D289" i="9"/>
  <c r="G289" i="9"/>
  <c r="J289" i="9"/>
  <c r="F289" i="9"/>
  <c r="I289" i="9"/>
  <c r="Q289" i="9"/>
  <c r="N289" i="9"/>
  <c r="E289" i="9"/>
  <c r="M289" i="9"/>
  <c r="B289" i="9" s="1"/>
  <c r="H289" i="9"/>
  <c r="S289" i="9"/>
  <c r="R289" i="9"/>
  <c r="L289" i="9"/>
  <c r="P289" i="9"/>
  <c r="O289" i="9"/>
  <c r="Q272" i="9"/>
  <c r="M272" i="9"/>
  <c r="B272" i="9" s="1"/>
  <c r="O272" i="9"/>
  <c r="R272" i="9"/>
  <c r="P272" i="9"/>
  <c r="L272" i="9"/>
  <c r="J272" i="9"/>
  <c r="E272" i="9"/>
  <c r="F272" i="9"/>
  <c r="I272" i="9"/>
  <c r="H272" i="9"/>
  <c r="G272" i="9"/>
  <c r="S272" i="9"/>
  <c r="N272" i="9"/>
  <c r="D272" i="9"/>
  <c r="O136" i="9"/>
  <c r="L136" i="9"/>
  <c r="E136" i="9"/>
  <c r="N136" i="9"/>
  <c r="Q136" i="9"/>
  <c r="R136" i="9"/>
  <c r="S136" i="9"/>
  <c r="F136" i="9"/>
  <c r="I136" i="9"/>
  <c r="P136" i="9"/>
  <c r="G136" i="9"/>
  <c r="J136" i="9"/>
  <c r="D136" i="9"/>
  <c r="H136" i="9"/>
  <c r="M136" i="9"/>
  <c r="B136" i="9" s="1"/>
  <c r="J83" i="9"/>
  <c r="F83" i="9"/>
  <c r="H83" i="9"/>
  <c r="L83" i="9"/>
  <c r="I83" i="9"/>
  <c r="E83" i="9"/>
  <c r="Q83" i="9"/>
  <c r="G83" i="9"/>
  <c r="M83" i="9"/>
  <c r="B83" i="9" s="1"/>
  <c r="P83" i="9"/>
  <c r="D83" i="9"/>
  <c r="O83" i="9"/>
  <c r="N83" i="9"/>
  <c r="R83" i="9"/>
  <c r="S83" i="9"/>
  <c r="Q186" i="9"/>
  <c r="I186" i="9"/>
  <c r="G186" i="9"/>
  <c r="H186" i="9"/>
  <c r="O186" i="9"/>
  <c r="M186" i="9"/>
  <c r="B186" i="9" s="1"/>
  <c r="E186" i="9"/>
  <c r="J186" i="9"/>
  <c r="F186" i="9"/>
  <c r="S186" i="9"/>
  <c r="P186" i="9"/>
  <c r="L186" i="9"/>
  <c r="N186" i="9"/>
  <c r="R186" i="9"/>
  <c r="D186" i="9"/>
  <c r="G112" i="9"/>
  <c r="F112" i="9"/>
  <c r="M112" i="9"/>
  <c r="B112" i="9" s="1"/>
  <c r="N112" i="9"/>
  <c r="I112" i="9"/>
  <c r="E112" i="9"/>
  <c r="L112" i="9"/>
  <c r="D112" i="9"/>
  <c r="H112" i="9"/>
  <c r="S112" i="9"/>
  <c r="P112" i="9"/>
  <c r="J112" i="9"/>
  <c r="O112" i="9"/>
  <c r="R112" i="9"/>
  <c r="Q112" i="9"/>
  <c r="F51" i="9"/>
  <c r="J51" i="9"/>
  <c r="Q51" i="9"/>
  <c r="P51" i="9"/>
  <c r="O51" i="9"/>
  <c r="M51" i="9"/>
  <c r="B51" i="9" s="1"/>
  <c r="S51" i="9"/>
  <c r="L51" i="9"/>
  <c r="I51" i="9"/>
  <c r="D51" i="9"/>
  <c r="H51" i="9"/>
  <c r="G51" i="9"/>
  <c r="R51" i="9"/>
  <c r="E51" i="9"/>
  <c r="N51" i="9"/>
  <c r="M243" i="9"/>
  <c r="B243" i="9" s="1"/>
  <c r="O243" i="9"/>
  <c r="I243" i="9"/>
  <c r="P243" i="9"/>
  <c r="G243" i="9"/>
  <c r="S243" i="9"/>
  <c r="Q243" i="9"/>
  <c r="N243" i="9"/>
  <c r="R243" i="9"/>
  <c r="H243" i="9"/>
  <c r="E243" i="9"/>
  <c r="D243" i="9"/>
  <c r="L243" i="9"/>
  <c r="J243" i="9"/>
  <c r="F243" i="9"/>
  <c r="G199" i="9"/>
  <c r="I199" i="9"/>
  <c r="H199" i="9"/>
  <c r="D199" i="9"/>
  <c r="F199" i="9"/>
  <c r="N199" i="9"/>
  <c r="L199" i="9"/>
  <c r="Q199" i="9"/>
  <c r="M199" i="9"/>
  <c r="B199" i="9" s="1"/>
  <c r="J199" i="9"/>
  <c r="O199" i="9"/>
  <c r="S199" i="9"/>
  <c r="P199" i="9"/>
  <c r="E199" i="9"/>
  <c r="R199" i="9"/>
  <c r="M48" i="9"/>
  <c r="B48" i="9" s="1"/>
  <c r="S48" i="9"/>
  <c r="D48" i="9"/>
  <c r="R48" i="9"/>
  <c r="P48" i="9"/>
  <c r="N48" i="9"/>
  <c r="L48" i="9"/>
  <c r="I48" i="9"/>
  <c r="O48" i="9"/>
  <c r="E48" i="9"/>
  <c r="J48" i="9"/>
  <c r="G48" i="9"/>
  <c r="F48" i="9"/>
  <c r="H48" i="9"/>
  <c r="Q48" i="9"/>
  <c r="M29" i="9"/>
  <c r="B29" i="9" s="1"/>
  <c r="J29" i="9"/>
  <c r="L29" i="9"/>
  <c r="O29" i="9"/>
  <c r="D29" i="9"/>
  <c r="H29" i="9"/>
  <c r="Q29" i="9"/>
  <c r="N29" i="9"/>
  <c r="E29" i="9"/>
  <c r="G29" i="9"/>
  <c r="F29" i="9"/>
  <c r="S29" i="9"/>
  <c r="P29" i="9"/>
  <c r="R29" i="9"/>
  <c r="I29" i="9"/>
  <c r="P188" i="9"/>
  <c r="O188" i="9"/>
  <c r="L188" i="9"/>
  <c r="D188" i="9"/>
  <c r="G188" i="9"/>
  <c r="R188" i="9"/>
  <c r="F188" i="9"/>
  <c r="N188" i="9"/>
  <c r="M188" i="9"/>
  <c r="B188" i="9" s="1"/>
  <c r="E188" i="9"/>
  <c r="Q188" i="9"/>
  <c r="S188" i="9"/>
  <c r="H188" i="9"/>
  <c r="J188" i="9"/>
  <c r="I188" i="9"/>
  <c r="G259" i="9"/>
  <c r="F259" i="9"/>
  <c r="J259" i="9"/>
  <c r="H259" i="9"/>
  <c r="I259" i="9"/>
  <c r="Q259" i="9"/>
  <c r="P259" i="9"/>
  <c r="M259" i="9"/>
  <c r="B259" i="9" s="1"/>
  <c r="E259" i="9"/>
  <c r="L259" i="9"/>
  <c r="D259" i="9"/>
  <c r="R259" i="9"/>
  <c r="O259" i="9"/>
  <c r="S259" i="9"/>
  <c r="N259" i="9"/>
  <c r="F181" i="9"/>
  <c r="E181" i="9"/>
  <c r="I181" i="9"/>
  <c r="H181" i="9"/>
  <c r="G181" i="9"/>
  <c r="O181" i="9"/>
  <c r="R181" i="9"/>
  <c r="P181" i="9"/>
  <c r="M181" i="9"/>
  <c r="B181" i="9" s="1"/>
  <c r="N181" i="9"/>
  <c r="D181" i="9"/>
  <c r="J181" i="9"/>
  <c r="S181" i="9"/>
  <c r="Q181" i="9"/>
  <c r="L181" i="9"/>
  <c r="G240" i="9"/>
  <c r="I240" i="9"/>
  <c r="E240" i="9"/>
  <c r="P240" i="9"/>
  <c r="S240" i="9"/>
  <c r="O240" i="9"/>
  <c r="M240" i="9"/>
  <c r="B240" i="9" s="1"/>
  <c r="Q240" i="9"/>
  <c r="N240" i="9"/>
  <c r="D240" i="9"/>
  <c r="J240" i="9"/>
  <c r="H240" i="9"/>
  <c r="F240" i="9"/>
  <c r="L240" i="9"/>
  <c r="R240" i="9"/>
  <c r="Q106" i="9"/>
  <c r="O106" i="9"/>
  <c r="S106" i="9"/>
  <c r="G106" i="9"/>
  <c r="E106" i="9"/>
  <c r="R106" i="9"/>
  <c r="N106" i="9"/>
  <c r="P106" i="9"/>
  <c r="H106" i="9"/>
  <c r="F106" i="9"/>
  <c r="I106" i="9"/>
  <c r="D106" i="9"/>
  <c r="J106" i="9"/>
  <c r="L106" i="9"/>
  <c r="M106" i="9"/>
  <c r="B106" i="9" s="1"/>
  <c r="Q131" i="9"/>
  <c r="L131" i="9"/>
  <c r="I131" i="9"/>
  <c r="E131" i="9"/>
  <c r="D131" i="9"/>
  <c r="R131" i="9"/>
  <c r="N131" i="9"/>
  <c r="F131" i="9"/>
  <c r="S131" i="9"/>
  <c r="O131" i="9"/>
  <c r="P131" i="9"/>
  <c r="M131" i="9"/>
  <c r="B131" i="9" s="1"/>
  <c r="G131" i="9"/>
  <c r="J131" i="9"/>
  <c r="H131" i="9"/>
  <c r="Q166" i="9"/>
  <c r="D166" i="9"/>
  <c r="H166" i="9"/>
  <c r="F166" i="9"/>
  <c r="L166" i="9"/>
  <c r="N166" i="9"/>
  <c r="R166" i="9"/>
  <c r="P166" i="9"/>
  <c r="O166" i="9"/>
  <c r="M166" i="9"/>
  <c r="B166" i="9" s="1"/>
  <c r="I166" i="9"/>
  <c r="S166" i="9"/>
  <c r="E166" i="9"/>
  <c r="J166" i="9"/>
  <c r="G166" i="9"/>
  <c r="S250" i="9"/>
  <c r="R250" i="9"/>
  <c r="Q250" i="9"/>
  <c r="M250" i="9"/>
  <c r="B250" i="9" s="1"/>
  <c r="O250" i="9"/>
  <c r="P250" i="9"/>
  <c r="J250" i="9"/>
  <c r="I250" i="9"/>
  <c r="H250" i="9"/>
  <c r="L250" i="9"/>
  <c r="G250" i="9"/>
  <c r="E250" i="9"/>
  <c r="N250" i="9"/>
  <c r="F250" i="9"/>
  <c r="D250" i="9"/>
  <c r="M211" i="9"/>
  <c r="B211" i="9" s="1"/>
  <c r="I211" i="9"/>
  <c r="J211" i="9"/>
  <c r="O211" i="9"/>
  <c r="D211" i="9"/>
  <c r="H211" i="9"/>
  <c r="F211" i="9"/>
  <c r="S211" i="9"/>
  <c r="L211" i="9"/>
  <c r="P211" i="9"/>
  <c r="R211" i="9"/>
  <c r="Q211" i="9"/>
  <c r="N211" i="9"/>
  <c r="E211" i="9"/>
  <c r="G211" i="9"/>
  <c r="Q161" i="9"/>
  <c r="P161" i="9"/>
  <c r="G161" i="9"/>
  <c r="E161" i="9"/>
  <c r="J161" i="9"/>
  <c r="D161" i="9"/>
  <c r="F161" i="9"/>
  <c r="O161" i="9"/>
  <c r="R161" i="9"/>
  <c r="M161" i="9"/>
  <c r="B161" i="9" s="1"/>
  <c r="N161" i="9"/>
  <c r="S161" i="9"/>
  <c r="L161" i="9"/>
  <c r="H161" i="9"/>
  <c r="I161" i="9"/>
  <c r="S147" i="9"/>
  <c r="O147" i="9"/>
  <c r="R147" i="9"/>
  <c r="Q147" i="9"/>
  <c r="N147" i="9"/>
  <c r="M147" i="9"/>
  <c r="B147" i="9" s="1"/>
  <c r="L147" i="9"/>
  <c r="D147" i="9"/>
  <c r="G147" i="9"/>
  <c r="H147" i="9"/>
  <c r="F147" i="9"/>
  <c r="P147" i="9"/>
  <c r="I147" i="9"/>
  <c r="E147" i="9"/>
  <c r="J147" i="9"/>
  <c r="L69" i="9"/>
  <c r="P69" i="9"/>
  <c r="J69" i="9"/>
  <c r="O69" i="9"/>
  <c r="D69" i="9"/>
  <c r="N69" i="9"/>
  <c r="H69" i="9"/>
  <c r="R69" i="9"/>
  <c r="F69" i="9"/>
  <c r="M69" i="9"/>
  <c r="B69" i="9" s="1"/>
  <c r="G69" i="9"/>
  <c r="I69" i="9"/>
  <c r="S69" i="9"/>
  <c r="Q69" i="9"/>
  <c r="E69" i="9"/>
  <c r="L130" i="9"/>
  <c r="P130" i="9"/>
  <c r="M130" i="9"/>
  <c r="B130" i="9" s="1"/>
  <c r="R130" i="9"/>
  <c r="N130" i="9"/>
  <c r="S130" i="9"/>
  <c r="J130" i="9"/>
  <c r="I130" i="9"/>
  <c r="D130" i="9"/>
  <c r="E130" i="9"/>
  <c r="O130" i="9"/>
  <c r="Q130" i="9"/>
  <c r="F130" i="9"/>
  <c r="G130" i="9"/>
  <c r="H130" i="9"/>
  <c r="E160" i="9"/>
  <c r="G160" i="9"/>
  <c r="F160" i="9"/>
  <c r="I160" i="9"/>
  <c r="J160" i="9"/>
  <c r="H160" i="9"/>
  <c r="P160" i="9"/>
  <c r="O160" i="9"/>
  <c r="S160" i="9"/>
  <c r="N160" i="9"/>
  <c r="Q160" i="9"/>
  <c r="L160" i="9"/>
  <c r="M160" i="9"/>
  <c r="B160" i="9" s="1"/>
  <c r="D160" i="9"/>
  <c r="R160" i="9"/>
  <c r="S116" i="9"/>
  <c r="Q116" i="9"/>
  <c r="H116" i="9"/>
  <c r="L116" i="9"/>
  <c r="E116" i="9"/>
  <c r="O116" i="9"/>
  <c r="I116" i="9"/>
  <c r="P116" i="9"/>
  <c r="N116" i="9"/>
  <c r="R116" i="9"/>
  <c r="J116" i="9"/>
  <c r="F116" i="9"/>
  <c r="D116" i="9"/>
  <c r="M116" i="9"/>
  <c r="B116" i="9" s="1"/>
  <c r="G116" i="9"/>
  <c r="F113" i="9"/>
  <c r="D113" i="9"/>
  <c r="R113" i="9"/>
  <c r="P113" i="9"/>
  <c r="M113" i="9"/>
  <c r="B113" i="9" s="1"/>
  <c r="S113" i="9"/>
  <c r="J113" i="9"/>
  <c r="G113" i="9"/>
  <c r="O113" i="9"/>
  <c r="Q113" i="9"/>
  <c r="L113" i="9"/>
  <c r="N113" i="9"/>
  <c r="E113" i="9"/>
  <c r="H113" i="9"/>
  <c r="I113" i="9"/>
  <c r="G180" i="9"/>
  <c r="H180" i="9"/>
  <c r="J180" i="9"/>
  <c r="R180" i="9"/>
  <c r="S180" i="9"/>
  <c r="L180" i="9"/>
  <c r="Q180" i="9"/>
  <c r="M180" i="9"/>
  <c r="B180" i="9" s="1"/>
  <c r="E180" i="9"/>
  <c r="D180" i="9"/>
  <c r="F180" i="9"/>
  <c r="P180" i="9"/>
  <c r="O180" i="9"/>
  <c r="N180" i="9"/>
  <c r="I180" i="9"/>
  <c r="L216" i="9"/>
  <c r="G216" i="9"/>
  <c r="J216" i="9"/>
  <c r="E216" i="9"/>
  <c r="H216" i="9"/>
  <c r="I216" i="9"/>
  <c r="F216" i="9"/>
  <c r="D216" i="9"/>
  <c r="M216" i="9"/>
  <c r="B216" i="9" s="1"/>
  <c r="Q216" i="9"/>
  <c r="O216" i="9"/>
  <c r="R216" i="9"/>
  <c r="P216" i="9"/>
  <c r="N216" i="9"/>
  <c r="S216" i="9"/>
  <c r="L247" i="9"/>
  <c r="P247" i="9"/>
  <c r="F247" i="9"/>
  <c r="D247" i="9"/>
  <c r="R247" i="9"/>
  <c r="N247" i="9"/>
  <c r="Q247" i="9"/>
  <c r="S247" i="9"/>
  <c r="I247" i="9"/>
  <c r="E247" i="9"/>
  <c r="H247" i="9"/>
  <c r="O247" i="9"/>
  <c r="G247" i="9"/>
  <c r="J247" i="9"/>
  <c r="M247" i="9"/>
  <c r="B247" i="9" s="1"/>
  <c r="N138" i="9"/>
  <c r="I138" i="9"/>
  <c r="H138" i="9"/>
  <c r="M138" i="9"/>
  <c r="B138" i="9" s="1"/>
  <c r="E138" i="9"/>
  <c r="D138" i="9"/>
  <c r="J138" i="9"/>
  <c r="F138" i="9"/>
  <c r="Q138" i="9"/>
  <c r="O138" i="9"/>
  <c r="G138" i="9"/>
  <c r="S138" i="9"/>
  <c r="L138" i="9"/>
  <c r="R138" i="9"/>
  <c r="P138" i="9"/>
  <c r="M170" i="9"/>
  <c r="B170" i="9" s="1"/>
  <c r="I170" i="9"/>
  <c r="E170" i="9"/>
  <c r="O170" i="9"/>
  <c r="H170" i="9"/>
  <c r="F170" i="9"/>
  <c r="R170" i="9"/>
  <c r="L170" i="9"/>
  <c r="S170" i="9"/>
  <c r="Q170" i="9"/>
  <c r="P170" i="9"/>
  <c r="D170" i="9"/>
  <c r="J170" i="9"/>
  <c r="N170" i="9"/>
  <c r="G170" i="9"/>
  <c r="Q290" i="9"/>
  <c r="R290" i="9"/>
  <c r="O290" i="9"/>
  <c r="N290" i="9"/>
  <c r="S290" i="9"/>
  <c r="E290" i="9"/>
  <c r="F290" i="9"/>
  <c r="P290" i="9"/>
  <c r="H290" i="9"/>
  <c r="M290" i="9"/>
  <c r="B290" i="9" s="1"/>
  <c r="L290" i="9"/>
  <c r="I290" i="9"/>
  <c r="D290" i="9"/>
  <c r="G290" i="9"/>
  <c r="J290" i="9"/>
  <c r="N255" i="9"/>
  <c r="M255" i="9"/>
  <c r="B255" i="9" s="1"/>
  <c r="Q255" i="9"/>
  <c r="R255" i="9"/>
  <c r="P255" i="9"/>
  <c r="D255" i="9"/>
  <c r="S255" i="9"/>
  <c r="I255" i="9"/>
  <c r="J255" i="9"/>
  <c r="O255" i="9"/>
  <c r="E255" i="9"/>
  <c r="H255" i="9"/>
  <c r="L255" i="9"/>
  <c r="F255" i="9"/>
  <c r="G255" i="9"/>
  <c r="M43" i="9"/>
  <c r="B43" i="9" s="1"/>
  <c r="G43" i="9"/>
  <c r="D43" i="9"/>
  <c r="F43" i="9"/>
  <c r="H43" i="9"/>
  <c r="O43" i="9"/>
  <c r="L43" i="9"/>
  <c r="P43" i="9"/>
  <c r="S43" i="9"/>
  <c r="N43" i="9"/>
  <c r="E43" i="9"/>
  <c r="R43" i="9"/>
  <c r="J43" i="9"/>
  <c r="I43" i="9"/>
  <c r="Q43" i="9"/>
  <c r="S47" i="9"/>
  <c r="L47" i="9"/>
  <c r="J47" i="9"/>
  <c r="I47" i="9"/>
  <c r="E47" i="9"/>
  <c r="M47" i="9"/>
  <c r="B47" i="9" s="1"/>
  <c r="Q47" i="9"/>
  <c r="F47" i="9"/>
  <c r="P47" i="9"/>
  <c r="O47" i="9"/>
  <c r="N47" i="9"/>
  <c r="H47" i="9"/>
  <c r="D47" i="9"/>
  <c r="G47" i="9"/>
  <c r="R47" i="9"/>
  <c r="F172" i="9"/>
  <c r="J172" i="9"/>
  <c r="H172" i="9"/>
  <c r="R172" i="9"/>
  <c r="P172" i="9"/>
  <c r="D172" i="9"/>
  <c r="O172" i="9"/>
  <c r="N172" i="9"/>
  <c r="S172" i="9"/>
  <c r="Q172" i="9"/>
  <c r="L172" i="9"/>
  <c r="I172" i="9"/>
  <c r="E172" i="9"/>
  <c r="M172" i="9"/>
  <c r="B172" i="9" s="1"/>
  <c r="G172" i="9"/>
  <c r="I102" i="9"/>
  <c r="S102" i="9"/>
  <c r="H102" i="9"/>
  <c r="P102" i="9"/>
  <c r="Q102" i="9"/>
  <c r="O102" i="9"/>
  <c r="F102" i="9"/>
  <c r="J102" i="9"/>
  <c r="R102" i="9"/>
  <c r="D102" i="9"/>
  <c r="N102" i="9"/>
  <c r="M102" i="9"/>
  <c r="B102" i="9" s="1"/>
  <c r="G102" i="9"/>
  <c r="E102" i="9"/>
  <c r="L102" i="9"/>
  <c r="F36" i="9"/>
  <c r="N36" i="9"/>
  <c r="P36" i="9"/>
  <c r="G36" i="9"/>
  <c r="H36" i="9"/>
  <c r="S36" i="9"/>
  <c r="O36" i="9"/>
  <c r="E36" i="9"/>
  <c r="Q36" i="9"/>
  <c r="L36" i="9"/>
  <c r="J36" i="9"/>
  <c r="I36" i="9"/>
  <c r="R36" i="9"/>
  <c r="D36" i="9"/>
  <c r="M36" i="9"/>
  <c r="B36" i="9" s="1"/>
  <c r="I104" i="9"/>
  <c r="D104" i="9"/>
  <c r="E104" i="9"/>
  <c r="H104" i="9"/>
  <c r="R104" i="9"/>
  <c r="O104" i="9"/>
  <c r="N104" i="9"/>
  <c r="F104" i="9"/>
  <c r="P104" i="9"/>
  <c r="Q104" i="9"/>
  <c r="S104" i="9"/>
  <c r="L104" i="9"/>
  <c r="G104" i="9"/>
  <c r="J104" i="9"/>
  <c r="M104" i="9"/>
  <c r="B104" i="9" s="1"/>
  <c r="G39" i="9"/>
  <c r="I39" i="9"/>
  <c r="H39" i="9"/>
  <c r="F39" i="9"/>
  <c r="D39" i="9"/>
  <c r="L39" i="9"/>
  <c r="S39" i="9"/>
  <c r="Q39" i="9"/>
  <c r="M39" i="9"/>
  <c r="B39" i="9" s="1"/>
  <c r="E39" i="9"/>
  <c r="R39" i="9"/>
  <c r="N39" i="9"/>
  <c r="P39" i="9"/>
  <c r="O39" i="9"/>
  <c r="J39" i="9"/>
  <c r="E158" i="9"/>
  <c r="F158" i="9"/>
  <c r="I158" i="9"/>
  <c r="D158" i="9"/>
  <c r="J158" i="9"/>
  <c r="R158" i="9"/>
  <c r="P158" i="9"/>
  <c r="Q158" i="9"/>
  <c r="H158" i="9"/>
  <c r="O158" i="9"/>
  <c r="L158" i="9"/>
  <c r="N158" i="9"/>
  <c r="M158" i="9"/>
  <c r="B158" i="9" s="1"/>
  <c r="G158" i="9"/>
  <c r="S158" i="9"/>
  <c r="R298" i="9"/>
  <c r="H298" i="9"/>
  <c r="E298" i="9"/>
  <c r="F298" i="9"/>
  <c r="N298" i="9"/>
  <c r="G298" i="9"/>
  <c r="P298" i="9"/>
  <c r="M298" i="9"/>
  <c r="B298" i="9" s="1"/>
  <c r="J298" i="9"/>
  <c r="I298" i="9"/>
  <c r="D298" i="9"/>
  <c r="S298" i="9"/>
  <c r="L298" i="9"/>
  <c r="Q298" i="9"/>
  <c r="O298" i="9"/>
  <c r="J246" i="9"/>
  <c r="F246" i="9"/>
  <c r="D246" i="9"/>
  <c r="E246" i="9"/>
  <c r="G246" i="9"/>
  <c r="H246" i="9"/>
  <c r="M246" i="9"/>
  <c r="B246" i="9" s="1"/>
  <c r="P246" i="9"/>
  <c r="R246" i="9"/>
  <c r="L246" i="9"/>
  <c r="N246" i="9"/>
  <c r="Q246" i="9"/>
  <c r="O246" i="9"/>
  <c r="I246" i="9"/>
  <c r="S246" i="9"/>
  <c r="J231" i="9"/>
  <c r="M231" i="9"/>
  <c r="B231" i="9" s="1"/>
  <c r="H231" i="9"/>
  <c r="P231" i="9"/>
  <c r="F231" i="9"/>
  <c r="R231" i="9"/>
  <c r="Q231" i="9"/>
  <c r="N231" i="9"/>
  <c r="I231" i="9"/>
  <c r="D231" i="9"/>
  <c r="G231" i="9"/>
  <c r="S231" i="9"/>
  <c r="O231" i="9"/>
  <c r="E231" i="9"/>
  <c r="L231" i="9"/>
  <c r="S261" i="9"/>
  <c r="M261" i="9"/>
  <c r="B261" i="9" s="1"/>
  <c r="O261" i="9"/>
  <c r="R261" i="9"/>
  <c r="Q261" i="9"/>
  <c r="D261" i="9"/>
  <c r="H261" i="9"/>
  <c r="L261" i="9"/>
  <c r="N261" i="9"/>
  <c r="P261" i="9"/>
  <c r="J261" i="9"/>
  <c r="I261" i="9"/>
  <c r="F261" i="9"/>
  <c r="E261" i="9"/>
  <c r="G261" i="9"/>
  <c r="J154" i="9"/>
  <c r="G154" i="9"/>
  <c r="E154" i="9"/>
  <c r="I154" i="9"/>
  <c r="O154" i="9"/>
  <c r="L154" i="9"/>
  <c r="F154" i="9"/>
  <c r="D154" i="9"/>
  <c r="M154" i="9"/>
  <c r="B154" i="9" s="1"/>
  <c r="H154" i="9"/>
  <c r="P154" i="9"/>
  <c r="Q154" i="9"/>
  <c r="N154" i="9"/>
  <c r="R154" i="9"/>
  <c r="S154" i="9"/>
  <c r="E173" i="9"/>
  <c r="O173" i="9"/>
  <c r="H173" i="9"/>
  <c r="N173" i="9"/>
  <c r="Q173" i="9"/>
  <c r="L173" i="9"/>
  <c r="I173" i="9"/>
  <c r="R173" i="9"/>
  <c r="M173" i="9"/>
  <c r="B173" i="9" s="1"/>
  <c r="S173" i="9"/>
  <c r="F173" i="9"/>
  <c r="P173" i="9"/>
  <c r="J173" i="9"/>
  <c r="G173" i="9"/>
  <c r="D173" i="9"/>
  <c r="F275" i="9"/>
  <c r="S275" i="9"/>
  <c r="L275" i="9"/>
  <c r="R275" i="9"/>
  <c r="O275" i="9"/>
  <c r="M275" i="9"/>
  <c r="B275" i="9" s="1"/>
  <c r="P275" i="9"/>
  <c r="N275" i="9"/>
  <c r="G275" i="9"/>
  <c r="J275" i="9"/>
  <c r="E275" i="9"/>
  <c r="D275" i="9"/>
  <c r="I275" i="9"/>
  <c r="H275" i="9"/>
  <c r="Q275" i="9"/>
  <c r="N207" i="9"/>
  <c r="I207" i="9"/>
  <c r="F207" i="9"/>
  <c r="H207" i="9"/>
  <c r="P207" i="9"/>
  <c r="S207" i="9"/>
  <c r="O207" i="9"/>
  <c r="R207" i="9"/>
  <c r="M207" i="9"/>
  <c r="B207" i="9" s="1"/>
  <c r="D207" i="9"/>
  <c r="E207" i="9"/>
  <c r="G207" i="9"/>
  <c r="J207" i="9"/>
  <c r="L207" i="9"/>
  <c r="Q207" i="9"/>
  <c r="Q30" i="9"/>
  <c r="E30" i="9"/>
  <c r="L30" i="9"/>
  <c r="J30" i="9"/>
  <c r="N30" i="9"/>
  <c r="R30" i="9"/>
  <c r="O30" i="9"/>
  <c r="S30" i="9"/>
  <c r="M30" i="9"/>
  <c r="B30" i="9" s="1"/>
  <c r="I30" i="9"/>
  <c r="H30" i="9"/>
  <c r="F30" i="9"/>
  <c r="G30" i="9"/>
  <c r="P30" i="9"/>
  <c r="D30" i="9"/>
  <c r="J115" i="9"/>
  <c r="G115" i="9"/>
  <c r="H115" i="9"/>
  <c r="O115" i="9"/>
  <c r="S115" i="9"/>
  <c r="E115" i="9"/>
  <c r="F115" i="9"/>
  <c r="D115" i="9"/>
  <c r="L115" i="9"/>
  <c r="Q115" i="9"/>
  <c r="I115" i="9"/>
  <c r="N115" i="9"/>
  <c r="M115" i="9"/>
  <c r="B115" i="9" s="1"/>
  <c r="R115" i="9"/>
  <c r="P115" i="9"/>
  <c r="D22" i="9"/>
  <c r="P22" i="9"/>
  <c r="N22" i="9"/>
  <c r="Q22" i="9"/>
  <c r="O22" i="9"/>
  <c r="G22" i="9"/>
  <c r="R22" i="9"/>
  <c r="S22" i="9"/>
  <c r="F22" i="9"/>
  <c r="I22" i="9"/>
  <c r="J22" i="9"/>
  <c r="M22" i="9"/>
  <c r="B22" i="9" s="1"/>
  <c r="E22" i="9"/>
  <c r="H22" i="9"/>
  <c r="L22" i="9"/>
  <c r="E220" i="9"/>
  <c r="H220" i="9"/>
  <c r="M220" i="9"/>
  <c r="B220" i="9" s="1"/>
  <c r="R220" i="9"/>
  <c r="G220" i="9"/>
  <c r="J220" i="9"/>
  <c r="Q220" i="9"/>
  <c r="I220" i="9"/>
  <c r="N220" i="9"/>
  <c r="O220" i="9"/>
  <c r="S220" i="9"/>
  <c r="L220" i="9"/>
  <c r="D220" i="9"/>
  <c r="P220" i="9"/>
  <c r="F220" i="9"/>
  <c r="Q146" i="9"/>
  <c r="O146" i="9"/>
  <c r="M146" i="9"/>
  <c r="B146" i="9" s="1"/>
  <c r="L146" i="9"/>
  <c r="N146" i="9"/>
  <c r="E146" i="9"/>
  <c r="F146" i="9"/>
  <c r="D146" i="9"/>
  <c r="G146" i="9"/>
  <c r="H146" i="9"/>
  <c r="S146" i="9"/>
  <c r="R146" i="9"/>
  <c r="J146" i="9"/>
  <c r="I146" i="9"/>
  <c r="P146" i="9"/>
  <c r="F49" i="9"/>
  <c r="I49" i="9"/>
  <c r="H49" i="9"/>
  <c r="E49" i="9"/>
  <c r="G49" i="9"/>
  <c r="S49" i="9"/>
  <c r="R49" i="9"/>
  <c r="Q49" i="9"/>
  <c r="M49" i="9"/>
  <c r="B49" i="9" s="1"/>
  <c r="J49" i="9"/>
  <c r="P49" i="9"/>
  <c r="N49" i="9"/>
  <c r="D49" i="9"/>
  <c r="O49" i="9"/>
  <c r="L49" i="9"/>
  <c r="S53" i="9"/>
  <c r="O53" i="9"/>
  <c r="L53" i="9"/>
  <c r="N53" i="9"/>
  <c r="H53" i="9"/>
  <c r="G53" i="9"/>
  <c r="F53" i="9"/>
  <c r="I53" i="9"/>
  <c r="E53" i="9"/>
  <c r="D53" i="9"/>
  <c r="J53" i="9"/>
  <c r="R53" i="9"/>
  <c r="Q53" i="9"/>
  <c r="P53" i="9"/>
  <c r="M53" i="9"/>
  <c r="B53" i="9" s="1"/>
  <c r="I14" i="9"/>
  <c r="J14" i="9"/>
  <c r="H14" i="9"/>
  <c r="G14" i="9"/>
  <c r="F14" i="9"/>
  <c r="M14" i="9"/>
  <c r="B14" i="9" s="1"/>
  <c r="E14" i="9"/>
  <c r="N14" i="9"/>
  <c r="P14" i="9"/>
  <c r="L315" i="9"/>
  <c r="Q14" i="9"/>
  <c r="L14" i="9"/>
  <c r="M315" i="9" s="1"/>
  <c r="O14" i="9"/>
  <c r="S14" i="9"/>
  <c r="D14" i="9"/>
  <c r="R14" i="9"/>
  <c r="H114" i="9"/>
  <c r="N114" i="9"/>
  <c r="G114" i="9"/>
  <c r="R114" i="9"/>
  <c r="D114" i="9"/>
  <c r="M114" i="9"/>
  <c r="B114" i="9" s="1"/>
  <c r="S114" i="9"/>
  <c r="L114" i="9"/>
  <c r="E114" i="9"/>
  <c r="O114" i="9"/>
  <c r="P114" i="9"/>
  <c r="J114" i="9"/>
  <c r="I114" i="9"/>
  <c r="F114" i="9"/>
  <c r="Q114" i="9"/>
  <c r="L25" i="9"/>
  <c r="P25" i="9"/>
  <c r="J25" i="9"/>
  <c r="O25" i="9"/>
  <c r="N25" i="9"/>
  <c r="M25" i="9"/>
  <c r="B25" i="9" s="1"/>
  <c r="E25" i="9"/>
  <c r="F25" i="9"/>
  <c r="S25" i="9"/>
  <c r="H25" i="9"/>
  <c r="I25" i="9"/>
  <c r="G25" i="9"/>
  <c r="D25" i="9"/>
  <c r="R25" i="9"/>
  <c r="Q25" i="9"/>
  <c r="G63" i="9"/>
  <c r="J63" i="9"/>
  <c r="F63" i="9"/>
  <c r="S63" i="9"/>
  <c r="N63" i="9"/>
  <c r="Q63" i="9"/>
  <c r="P63" i="9"/>
  <c r="E63" i="9"/>
  <c r="H63" i="9"/>
  <c r="R63" i="9"/>
  <c r="M63" i="9"/>
  <c r="B63" i="9" s="1"/>
  <c r="I63" i="9"/>
  <c r="L63" i="9"/>
  <c r="O63" i="9"/>
  <c r="D63" i="9"/>
  <c r="G234" i="9"/>
  <c r="L234" i="9"/>
  <c r="D234" i="9"/>
  <c r="P234" i="9"/>
  <c r="O234" i="9"/>
  <c r="S234" i="9"/>
  <c r="E234" i="9"/>
  <c r="J234" i="9"/>
  <c r="H234" i="9"/>
  <c r="Q234" i="9"/>
  <c r="I234" i="9"/>
  <c r="M234" i="9"/>
  <c r="B234" i="9" s="1"/>
  <c r="F234" i="9"/>
  <c r="N234" i="9"/>
  <c r="R234" i="9"/>
  <c r="E67" i="9"/>
  <c r="J67" i="9"/>
  <c r="H67" i="9"/>
  <c r="G67" i="9"/>
  <c r="P67" i="9"/>
  <c r="O67" i="9"/>
  <c r="N67" i="9"/>
  <c r="M67" i="9"/>
  <c r="B67" i="9" s="1"/>
  <c r="D67" i="9"/>
  <c r="F67" i="9"/>
  <c r="I67" i="9"/>
  <c r="S67" i="9"/>
  <c r="L67" i="9"/>
  <c r="R67" i="9"/>
  <c r="Q67" i="9"/>
  <c r="R159" i="9"/>
  <c r="F159" i="9"/>
  <c r="G159" i="9"/>
  <c r="M159" i="9"/>
  <c r="B159" i="9" s="1"/>
  <c r="S159" i="9"/>
  <c r="N159" i="9"/>
  <c r="D159" i="9"/>
  <c r="O159" i="9"/>
  <c r="I159" i="9"/>
  <c r="H159" i="9"/>
  <c r="Q159" i="9"/>
  <c r="P159" i="9"/>
  <c r="L159" i="9"/>
  <c r="E159" i="9"/>
  <c r="J159" i="9"/>
  <c r="Q294" i="9"/>
  <c r="O294" i="9"/>
  <c r="H294" i="9"/>
  <c r="G294" i="9"/>
  <c r="D294" i="9"/>
  <c r="J294" i="9"/>
  <c r="I294" i="9"/>
  <c r="P294" i="9"/>
  <c r="M294" i="9"/>
  <c r="B294" i="9" s="1"/>
  <c r="N294" i="9"/>
  <c r="S294" i="9"/>
  <c r="L294" i="9"/>
  <c r="R294" i="9"/>
  <c r="E294" i="9"/>
  <c r="F294" i="9"/>
  <c r="I174" i="9"/>
  <c r="F174" i="9"/>
  <c r="J174" i="9"/>
  <c r="O174" i="9"/>
  <c r="H174" i="9"/>
  <c r="N174" i="9"/>
  <c r="D174" i="9"/>
  <c r="S174" i="9"/>
  <c r="P174" i="9"/>
  <c r="G174" i="9"/>
  <c r="L174" i="9"/>
  <c r="R174" i="9"/>
  <c r="M174" i="9"/>
  <c r="B174" i="9" s="1"/>
  <c r="Q174" i="9"/>
  <c r="E174" i="9"/>
  <c r="H135" i="9"/>
  <c r="D135" i="9"/>
  <c r="I135" i="9"/>
  <c r="J135" i="9"/>
  <c r="Q135" i="9"/>
  <c r="P135" i="9"/>
  <c r="N135" i="9"/>
  <c r="M135" i="9"/>
  <c r="B135" i="9" s="1"/>
  <c r="L135" i="9"/>
  <c r="O135" i="9"/>
  <c r="S135" i="9"/>
  <c r="F135" i="9"/>
  <c r="G135" i="9"/>
  <c r="R135" i="9"/>
  <c r="E135" i="9"/>
  <c r="O183" i="9"/>
  <c r="R183" i="9"/>
  <c r="N183" i="9"/>
  <c r="M183" i="9"/>
  <c r="B183" i="9" s="1"/>
  <c r="S183" i="9"/>
  <c r="J183" i="9"/>
  <c r="H183" i="9"/>
  <c r="F183" i="9"/>
  <c r="P183" i="9"/>
  <c r="L183" i="9"/>
  <c r="G183" i="9"/>
  <c r="E183" i="9"/>
  <c r="D183" i="9"/>
  <c r="Q183" i="9"/>
  <c r="I183" i="9"/>
  <c r="O184" i="9"/>
  <c r="D184" i="9"/>
  <c r="J184" i="9"/>
  <c r="G184" i="9"/>
  <c r="I184" i="9"/>
  <c r="S184" i="9"/>
  <c r="F184" i="9"/>
  <c r="P184" i="9"/>
  <c r="Q184" i="9"/>
  <c r="L184" i="9"/>
  <c r="N184" i="9"/>
  <c r="M184" i="9"/>
  <c r="B184" i="9" s="1"/>
  <c r="R184" i="9"/>
  <c r="H184" i="9"/>
  <c r="E184" i="9"/>
  <c r="D24" i="9"/>
  <c r="G24" i="9"/>
  <c r="H24" i="9"/>
  <c r="N24" i="9"/>
  <c r="M24" i="9"/>
  <c r="B24" i="9" s="1"/>
  <c r="R24" i="9"/>
  <c r="S24" i="9"/>
  <c r="Q24" i="9"/>
  <c r="L24" i="9"/>
  <c r="F24" i="9"/>
  <c r="P24" i="9"/>
  <c r="I24" i="9"/>
  <c r="J24" i="9"/>
  <c r="O24" i="9"/>
  <c r="E24" i="9"/>
  <c r="R33" i="9"/>
  <c r="Q33" i="9"/>
  <c r="L33" i="9"/>
  <c r="O33" i="9"/>
  <c r="P33" i="9"/>
  <c r="H33" i="9"/>
  <c r="D33" i="9"/>
  <c r="I33" i="9"/>
  <c r="E33" i="9"/>
  <c r="S33" i="9"/>
  <c r="N33" i="9"/>
  <c r="F33" i="9"/>
  <c r="J33" i="9"/>
  <c r="G33" i="9"/>
  <c r="M33" i="9"/>
  <c r="B33" i="9" s="1"/>
  <c r="N32" i="9"/>
  <c r="M32" i="9"/>
  <c r="B32" i="9" s="1"/>
  <c r="L32" i="9"/>
  <c r="R32" i="9"/>
  <c r="O32" i="9"/>
  <c r="F32" i="9"/>
  <c r="D32" i="9"/>
  <c r="J32" i="9"/>
  <c r="E32" i="9"/>
  <c r="Q32" i="9"/>
  <c r="S32" i="9"/>
  <c r="P32" i="9"/>
  <c r="I32" i="9"/>
  <c r="H32" i="9"/>
  <c r="G32" i="9"/>
  <c r="H75" i="9"/>
  <c r="O75" i="9"/>
  <c r="N75" i="9"/>
  <c r="R75" i="9"/>
  <c r="E75" i="9"/>
  <c r="M75" i="9"/>
  <c r="B75" i="9" s="1"/>
  <c r="Q75" i="9"/>
  <c r="D75" i="9"/>
  <c r="S75" i="9"/>
  <c r="L75" i="9"/>
  <c r="I75" i="9"/>
  <c r="J75" i="9"/>
  <c r="F75" i="9"/>
  <c r="G75" i="9"/>
  <c r="P75" i="9"/>
  <c r="F121" i="9"/>
  <c r="D121" i="9"/>
  <c r="L121" i="9"/>
  <c r="E121" i="9"/>
  <c r="I121" i="9"/>
  <c r="S121" i="9"/>
  <c r="Q121" i="9"/>
  <c r="N121" i="9"/>
  <c r="J121" i="9"/>
  <c r="R121" i="9"/>
  <c r="O121" i="9"/>
  <c r="G121" i="9"/>
  <c r="H121" i="9"/>
  <c r="P121" i="9"/>
  <c r="M121" i="9"/>
  <c r="B121" i="9" s="1"/>
  <c r="L16" i="9"/>
  <c r="M317" i="9" s="1"/>
  <c r="M16" i="9"/>
  <c r="B16" i="9" s="1"/>
  <c r="I16" i="9"/>
  <c r="J16" i="9"/>
  <c r="L317" i="9"/>
  <c r="P16" i="9"/>
  <c r="S16" i="9"/>
  <c r="G16" i="9"/>
  <c r="R16" i="9"/>
  <c r="O16" i="9"/>
  <c r="H16" i="9"/>
  <c r="F16" i="9"/>
  <c r="N16" i="9"/>
  <c r="E16" i="9"/>
  <c r="D16" i="9"/>
  <c r="Q16" i="9"/>
  <c r="M287" i="9"/>
  <c r="B287" i="9" s="1"/>
  <c r="H287" i="9"/>
  <c r="E287" i="9"/>
  <c r="S287" i="9"/>
  <c r="R287" i="9"/>
  <c r="Q287" i="9"/>
  <c r="I287" i="9"/>
  <c r="G287" i="9"/>
  <c r="O287" i="9"/>
  <c r="P287" i="9"/>
  <c r="D287" i="9"/>
  <c r="F287" i="9"/>
  <c r="L287" i="9"/>
  <c r="J287" i="9"/>
  <c r="N287" i="9"/>
  <c r="Q215" i="9"/>
  <c r="H215" i="9"/>
  <c r="L215" i="9"/>
  <c r="I215" i="9"/>
  <c r="O215" i="9"/>
  <c r="J215" i="9"/>
  <c r="S215" i="9"/>
  <c r="R215" i="9"/>
  <c r="M215" i="9"/>
  <c r="B215" i="9" s="1"/>
  <c r="P215" i="9"/>
  <c r="D215" i="9"/>
  <c r="G215" i="9"/>
  <c r="N215" i="9"/>
  <c r="F215" i="9"/>
  <c r="E215" i="9"/>
  <c r="H306" i="9" l="1"/>
  <c r="H307" i="9"/>
  <c r="H308" i="9"/>
  <c r="O306" i="9"/>
  <c r="N306" i="9"/>
  <c r="R306" i="9"/>
  <c r="E308" i="9"/>
  <c r="E306" i="9"/>
  <c r="E307" i="9"/>
  <c r="D307" i="9"/>
  <c r="D306" i="9"/>
  <c r="D308" i="9"/>
  <c r="Q306" i="9"/>
  <c r="F307" i="9"/>
  <c r="F306" i="9"/>
  <c r="F308" i="9"/>
  <c r="J307" i="9"/>
  <c r="J308" i="9"/>
  <c r="J306" i="9"/>
  <c r="L306" i="9"/>
  <c r="L308" i="9"/>
  <c r="M8" i="9"/>
  <c r="M312" i="9"/>
  <c r="L307" i="9"/>
  <c r="P306" i="9"/>
  <c r="G307" i="9"/>
  <c r="G306" i="9"/>
  <c r="G308" i="9"/>
  <c r="T260" i="9" l="1"/>
  <c r="T224" i="9"/>
  <c r="T154" i="9"/>
  <c r="T209" i="9"/>
  <c r="T254" i="9"/>
  <c r="T21" i="9"/>
  <c r="T238" i="9"/>
  <c r="T239" i="9"/>
  <c r="T42" i="9"/>
  <c r="T256" i="9"/>
  <c r="T115" i="9"/>
  <c r="T228" i="9"/>
  <c r="T64" i="9"/>
  <c r="T248" i="9"/>
  <c r="T56" i="9"/>
  <c r="T266" i="9"/>
  <c r="T88" i="9"/>
  <c r="T30" i="9"/>
  <c r="T214" i="9"/>
  <c r="T118" i="9"/>
  <c r="T187" i="9"/>
  <c r="T215" i="9"/>
  <c r="T143" i="9"/>
  <c r="T122" i="9"/>
  <c r="T48" i="9"/>
  <c r="T196" i="9"/>
  <c r="T285" i="9"/>
  <c r="T303" i="9"/>
  <c r="T258" i="9"/>
  <c r="T71" i="9"/>
  <c r="T180" i="9"/>
  <c r="T273" i="9"/>
  <c r="T23" i="9"/>
  <c r="T92" i="9"/>
  <c r="T170" i="9"/>
  <c r="T127" i="9"/>
  <c r="T99" i="9"/>
  <c r="T166" i="9"/>
  <c r="T168" i="9"/>
  <c r="T62" i="9"/>
  <c r="T67" i="9"/>
  <c r="T304" i="9"/>
  <c r="T290" i="9"/>
  <c r="T241" i="9"/>
  <c r="T17" i="9"/>
  <c r="T226" i="9"/>
  <c r="T44" i="9"/>
  <c r="T277" i="9"/>
  <c r="T66" i="9"/>
  <c r="T167" i="9"/>
  <c r="T81" i="9"/>
  <c r="T108" i="9"/>
  <c r="T29" i="9"/>
  <c r="T142" i="9"/>
  <c r="T105" i="9"/>
  <c r="T156" i="9"/>
  <c r="T219" i="9"/>
  <c r="T117" i="9"/>
  <c r="T133" i="9"/>
  <c r="T13" i="9"/>
  <c r="T199" i="9"/>
  <c r="T150" i="9"/>
  <c r="T211" i="9"/>
  <c r="T134" i="9"/>
  <c r="T50" i="9"/>
  <c r="T192" i="9"/>
  <c r="T244" i="9"/>
  <c r="T216" i="9"/>
  <c r="T185" i="9"/>
  <c r="T78" i="9"/>
  <c r="T152" i="9"/>
  <c r="T72" i="9"/>
  <c r="T38" i="9"/>
  <c r="T272" i="9"/>
  <c r="T246" i="9"/>
  <c r="T146" i="9"/>
  <c r="T251" i="9"/>
  <c r="T53" i="9"/>
  <c r="T245" i="9"/>
  <c r="T194" i="9"/>
  <c r="T60" i="9"/>
  <c r="T125" i="9"/>
  <c r="T34" i="9"/>
  <c r="T68" i="9"/>
  <c r="T61" i="9"/>
  <c r="T130" i="9"/>
  <c r="T268" i="9"/>
  <c r="T243" i="9"/>
  <c r="T131" i="9"/>
  <c r="T35" i="9"/>
  <c r="T110" i="9"/>
  <c r="T140" i="9"/>
  <c r="T255" i="9"/>
  <c r="T165" i="9"/>
  <c r="T190" i="9"/>
  <c r="T31" i="9"/>
  <c r="T65" i="9"/>
  <c r="T169" i="9"/>
  <c r="T141" i="9"/>
  <c r="T235" i="9"/>
  <c r="T75" i="9"/>
  <c r="T14" i="9"/>
  <c r="T189" i="9"/>
  <c r="T247" i="9"/>
  <c r="T119" i="9"/>
  <c r="T263" i="9"/>
  <c r="T15" i="9"/>
  <c r="T139" i="9"/>
  <c r="T286" i="9"/>
  <c r="T27" i="9"/>
  <c r="T59" i="9"/>
  <c r="T242" i="9"/>
  <c r="T275" i="9"/>
  <c r="T93" i="9"/>
  <c r="T76" i="9"/>
  <c r="T54" i="9"/>
  <c r="T159" i="9"/>
  <c r="T221" i="9"/>
  <c r="T11" i="9"/>
  <c r="T46" i="9"/>
  <c r="T225" i="9"/>
  <c r="T240" i="9"/>
  <c r="T12" i="9"/>
  <c r="T106" i="9"/>
  <c r="T171" i="9"/>
  <c r="T265" i="9"/>
  <c r="T36" i="9"/>
  <c r="T222" i="9"/>
  <c r="T212" i="9"/>
  <c r="T161" i="9"/>
  <c r="T155" i="9"/>
  <c r="T200" i="9"/>
  <c r="T112" i="9"/>
  <c r="T43" i="9"/>
  <c r="T16" i="9"/>
  <c r="T174" i="9"/>
  <c r="T173" i="9"/>
  <c r="T227" i="9"/>
  <c r="T138" i="9"/>
  <c r="T203" i="9"/>
  <c r="T253" i="9"/>
  <c r="T89" i="9"/>
  <c r="T79" i="9"/>
  <c r="T157" i="9"/>
  <c r="T82" i="9"/>
  <c r="T297" i="9"/>
  <c r="T181" i="9"/>
  <c r="T52" i="9"/>
  <c r="T136" i="9"/>
  <c r="T149" i="9"/>
  <c r="T295" i="9"/>
  <c r="T153" i="9"/>
  <c r="T201" i="9"/>
  <c r="T279" i="9"/>
  <c r="T49" i="9"/>
  <c r="T124" i="9"/>
  <c r="T10" i="9"/>
  <c r="T296" i="9"/>
  <c r="T261" i="9"/>
  <c r="T69" i="9"/>
  <c r="T232" i="9"/>
  <c r="T109" i="9"/>
  <c r="T208" i="9"/>
  <c r="T218" i="9"/>
  <c r="T20" i="9"/>
  <c r="T193" i="9"/>
  <c r="T39" i="9"/>
  <c r="T202" i="9"/>
  <c r="T28" i="9"/>
  <c r="T145" i="9"/>
  <c r="T116" i="9"/>
  <c r="T178" i="9"/>
  <c r="T182" i="9"/>
  <c r="T63" i="9"/>
  <c r="T32" i="9"/>
  <c r="T151" i="9"/>
  <c r="T301" i="9"/>
  <c r="T129" i="9"/>
  <c r="T162" i="9"/>
  <c r="T120" i="9"/>
  <c r="T163" i="9"/>
  <c r="T205" i="9"/>
  <c r="T58" i="9"/>
  <c r="T300" i="9"/>
  <c r="T262" i="9"/>
  <c r="T96" i="9"/>
  <c r="T144" i="9"/>
  <c r="T292" i="9"/>
  <c r="T236" i="9"/>
  <c r="T24" i="9"/>
  <c r="T259" i="9"/>
  <c r="T94" i="9"/>
  <c r="T104" i="9"/>
  <c r="T128" i="9"/>
  <c r="T91" i="9"/>
  <c r="T18" i="9"/>
  <c r="T57" i="9"/>
  <c r="T41" i="9"/>
  <c r="T95" i="9"/>
  <c r="T206" i="9"/>
  <c r="T188" i="9"/>
  <c r="T204" i="9"/>
  <c r="T107" i="9"/>
  <c r="T103" i="9"/>
  <c r="T132" i="9"/>
  <c r="T102" i="9"/>
  <c r="T294" i="9"/>
  <c r="T33" i="9"/>
  <c r="T85" i="9"/>
  <c r="T179" i="9"/>
  <c r="T111" i="9"/>
  <c r="T250" i="9"/>
  <c r="T172" i="9"/>
  <c r="T148" i="9"/>
  <c r="T198" i="9"/>
  <c r="T287" i="9"/>
  <c r="T267" i="9"/>
  <c r="T100" i="9"/>
  <c r="T293" i="9"/>
  <c r="T264" i="9"/>
  <c r="T37" i="9"/>
  <c r="T90" i="9"/>
  <c r="T40" i="9"/>
  <c r="T298" i="9"/>
  <c r="T177" i="9"/>
  <c r="T175" i="9"/>
  <c r="T137" i="9"/>
  <c r="T26" i="9"/>
  <c r="T25" i="9"/>
  <c r="T283" i="9"/>
  <c r="T51" i="9"/>
  <c r="T86" i="9"/>
  <c r="T126" i="9"/>
  <c r="T270" i="9"/>
  <c r="T164" i="9"/>
  <c r="T280" i="9"/>
  <c r="T288" i="9"/>
  <c r="T135" i="9"/>
  <c r="T257" i="9"/>
  <c r="T233" i="9"/>
  <c r="T84" i="9"/>
  <c r="T284" i="9"/>
  <c r="T74" i="9"/>
  <c r="T97" i="9"/>
  <c r="T276" i="9"/>
  <c r="T278" i="9"/>
  <c r="T252" i="9"/>
  <c r="T160" i="9"/>
  <c r="T223" i="9"/>
  <c r="T176" i="9"/>
  <c r="T83" i="9"/>
  <c r="T210" i="9"/>
  <c r="T282" i="9"/>
  <c r="T249" i="9"/>
  <c r="T234" i="9"/>
  <c r="T186" i="9"/>
  <c r="T217" i="9"/>
  <c r="T229" i="9"/>
  <c r="T191" i="9"/>
  <c r="T274" i="9"/>
  <c r="T147" i="9"/>
  <c r="T19" i="9"/>
  <c r="T299" i="9"/>
  <c r="T55" i="9"/>
  <c r="T47" i="9"/>
  <c r="T230" i="9"/>
  <c r="T114" i="9"/>
  <c r="T101" i="9"/>
  <c r="T289" i="9"/>
  <c r="T22" i="9"/>
  <c r="T237" i="9"/>
  <c r="T158" i="9"/>
  <c r="T113" i="9"/>
  <c r="T281" i="9"/>
  <c r="T291" i="9"/>
  <c r="T87" i="9"/>
  <c r="T271" i="9"/>
  <c r="T77" i="9"/>
  <c r="T195" i="9"/>
  <c r="T80" i="9"/>
  <c r="T269" i="9"/>
  <c r="T183" i="9"/>
  <c r="T220" i="9"/>
  <c r="T213" i="9"/>
  <c r="T123" i="9"/>
  <c r="T98" i="9"/>
  <c r="T73" i="9"/>
  <c r="T184" i="9"/>
  <c r="T45" i="9"/>
  <c r="T231" i="9"/>
  <c r="T302" i="9"/>
  <c r="T70" i="9"/>
  <c r="T121" i="9"/>
  <c r="T197" i="9"/>
  <c r="T207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tc={3DE31DC6-5367-4D87-AEC4-DCA686304B46}</author>
    <author>tc={C033BBCB-E7FC-447E-8DCD-92D347FA0EFA}</author>
    <author>tc={83DF8A68-DB89-473E-A238-B551E268501E}</author>
    <author>tc={E0353E44-2731-4D95-97B3-D19698849D09}</author>
    <author>tc={25E6DDBD-BEF8-418B-A750-2532FC2511C4}</author>
    <author>tc={21298E57-ECCE-4B37-ABB1-F7440FFC978A}</author>
    <author>tc={61EAADE8-DA2D-459A-B62D-EBF9137FC702}</author>
    <author>tc={6E98A9B6-1759-4868-B244-028D41CCC7EC}</author>
    <author>tc={7DB5FC93-7406-4DAC-8D52-0D04D7D23F1D}</author>
    <author>tc={8D5EAF05-9C11-4440-8C82-381C29ACECAF}</author>
    <author>tc={D9B606B5-1269-459D-9C70-9DE51D3518B2}</author>
    <author>tc={2D1A38DD-77EB-4E32-B800-B96A084C3685}</author>
  </authors>
  <commentList>
    <comment ref="C1" authorId="0" shapeId="0" xr:uid="{3DE31DC6-5367-4D87-AEC4-DCA686304B46}">
      <text>
        <t>[Kommenttiketju]
Excel-versiosi avulla voit lukea tämän kommenttiketjun, mutta siihen tehdyt muutokset poistetaan, jos tiedosto avataan uudemmassa Excel-versiossa. Lisätietoja: https://go.microsoft.com/fwlink/?linkid=870924
Kommentti:
    Kunnan kustantamalla varhaiskasvatuksella  tarkoitetaan kaikkea kunnan järjestämää varhaiskasvatusta kuten omaa päiväkoti- ja perhepäivätoimintaa, ostopalveluna hankittua varhaiskasvatusta, palvelusetelillä järjestettyä toimintaa, kuntalisiä, avoimia päiväkoteja sekä muuta varhaiskasvatukseksi määriteltävää toimintaa.</t>
      </text>
    </comment>
    <comment ref="C5" authorId="1" shapeId="0" xr:uid="{C033BBCB-E7FC-447E-8DCD-92D347FA0EFA}">
      <text>
        <t>[Kommenttiketju]
Excel-versiosi avulla voit lukea tämän kommenttiketjun, mutta siihen tehdyt muutokset poistetaan, jos tiedosto avataan uudemmassa Excel-versiossa. Lisätietoja: https://go.microsoft.com/fwlink/?linkid=870924
Kommentti:
    Painoarvo painottaa muuttujia joiden perusteella samankaltaiset kunnat valitaan. Mitä isompi prosenttiosuus, sitä isomman painoarvon kyseinen muuttuja saa samankaltaisia kuntia etsittäessä.</t>
      </text>
    </comment>
    <comment ref="D7" authorId="2" shapeId="0" xr:uid="{83DF8A68-DB89-473E-A238-B551E268501E}">
      <text>
        <t>[Kommenttiketju]
Excel-versiosi avulla voit lukea tämän kommenttiketjun, mutta siihen tehdyt muutokset poistetaan, jos tiedosto avataan uudemmassa Excel-versiossa. Lisätietoja: https://go.microsoft.com/fwlink/?linkid=870924
Kommentti:
    Kunnan kustantamaan varhaiskasvatukseen osallistuneet  % 1-6-vuotiaista.
Aineisto: 2023
Lähde: Vipunen (OPH), Tilastokeskus</t>
      </text>
    </comment>
    <comment ref="E7" authorId="3" shapeId="0" xr:uid="{E0353E44-2731-4D95-97B3-D19698849D09}">
      <text>
        <t>[Kommenttiketju]
Excel-versiosi avulla voit lukea tämän kommenttiketjun, mutta siihen tehdyt muutokset poistetaan, jos tiedosto avataan uudemmassa Excel-versiossa. Lisätietoja: https://go.microsoft.com/fwlink/?linkid=870924
Kommentti:
    Taloudellinen huoltosuhde, %.
Aineisto: 2022
Lähde: Tilastokeskus</t>
      </text>
    </comment>
    <comment ref="F7" authorId="4" shapeId="0" xr:uid="{25E6DDBD-BEF8-418B-A750-2532FC2511C4}">
      <text>
        <t>[Kommenttiketju]
Excel-versiosi avulla voit lukea tämän kommenttiketjun, mutta siihen tehdyt muutokset poistetaan, jos tiedosto avataan uudemmassa Excel-versiossa. Lisätietoja: https://go.microsoft.com/fwlink/?linkid=870924
Kommentti:
    Kaikki kunnan kustantamaan varhaiskasvatukseen osallistuneiden lapsien lukumäärä.
Aineisto: 2023
Lähde: Vipunen (OPH)</t>
      </text>
    </comment>
    <comment ref="G7" authorId="5" shapeId="0" xr:uid="{21298E57-ECCE-4B37-ABB1-F7440FFC978A}">
      <text>
        <t>[Kommenttiketju]
Excel-versiosi avulla voit lukea tämän kommenttiketjun, mutta siihen tehdyt muutokset poistetaan, jos tiedosto avataan uudemmassa Excel-versiossa. Lisätietoja: https://go.microsoft.com/fwlink/?linkid=870924
Kommentti:
    Ansiotulot per asukas, eur./as.
Aineisto: 2023
Lähde: Verohallinto</t>
      </text>
    </comment>
    <comment ref="H7" authorId="6" shapeId="0" xr:uid="{61EAADE8-DA2D-459A-B62D-EBF9137FC702}">
      <text>
        <t>[Kommenttiketju]
Excel-versiosi avulla voit lukea tämän kommenttiketjun, mutta siihen tehdyt muutokset poistetaan, jos tiedosto avataan uudemmassa Excel-versiossa. Lisätietoja: https://go.microsoft.com/fwlink/?linkid=870924
Kommentti:
    Kunnan koko- tai osa-aikaiseen päiväkoti- tai perhepäivähoitotoimintaan (itse tuotettu tai ostopalveluna hankittu) osallistuneiden lasten lukumäärän suhde (%) lukuun, johon on laskettu edellisen lisäksi myös yksityisen hoidon tuella hoidetut lapset ja palveluseteliasiakkaat.
Aineisto: 2023
Lähde: Vipunen (OPH)</t>
      </text>
    </comment>
    <comment ref="I7" authorId="7" shapeId="0" xr:uid="{6E98A9B6-1759-4868-B244-028D41CCC7EC}">
      <text>
        <t>[Kommenttiketju]
Excel-versiosi avulla voit lukea tämän kommenttiketjun, mutta siihen tehdyt muutokset poistetaan, jos tiedosto avataan uudemmassa Excel-versiossa. Lisätietoja: https://go.microsoft.com/fwlink/?linkid=870924
Kommentti:
    0 = kunta ei maksa kotihoidon kuntalisää
1 = kunta maksaa kotihoidon kuntalisää
Sisältää kunnan itse ja Kelan maksaman.
Aineisto: 2023
Lähde: Valtiokonttori, Kela</t>
      </text>
    </comment>
    <comment ref="J7" authorId="8" shapeId="0" xr:uid="{7DB5FC93-7406-4DAC-8D52-0D04D7D23F1D}">
      <text>
        <t>[Kommenttiketju]
Excel-versiosi avulla voit lukea tämän kommenttiketjun, mutta siihen tehdyt muutokset poistetaan, jos tiedosto avataan uudemmassa Excel-versiossa. Lisätietoja: https://go.microsoft.com/fwlink/?linkid=870924
Kommentti:
    Maanteiden yhteispituus (kantatiet, valtatiet, seututiet ja yhdystiet), km.
Aineisto: 2023
Lähde: SYKE</t>
      </text>
    </comment>
    <comment ref="L7" authorId="9" shapeId="0" xr:uid="{8D5EAF05-9C11-4440-8C82-381C29ACECAF}">
      <text>
        <t>[Kommenttiketju]
Excel-versiosi avulla voit lukea tämän kommenttiketjun, mutta siihen tehdyt muutokset poistetaan, jos tiedosto avataan uudemmassa Excel-versiossa. Lisätietoja: https://go.microsoft.com/fwlink/?linkid=870924
Kommentti:
    Varhaiskasvatuksen käyttökulut per 1-6 vuotias.
Aineisto: 2021
Lähde: Valtiokonttori, Tilastokeskus</t>
      </text>
    </comment>
    <comment ref="M7" authorId="10" shapeId="0" xr:uid="{D9B606B5-1269-459D-9C70-9DE51D3518B2}">
      <text>
        <t>[Kommenttiketju]
Excel-versiosi avulla voit lukea tämän kommenttiketjun, mutta siihen tehdyt muutokset poistetaan, jos tiedosto avataan uudemmassa Excel-versiossa. Lisätietoja: https://go.microsoft.com/fwlink/?linkid=870924
Kommentti:
    Kymmenen samankaltaisimman kunnan kustannusten keskiarvo.</t>
      </text>
    </comment>
    <comment ref="B10" authorId="11" shapeId="0" xr:uid="{2D1A38DD-77EB-4E32-B800-B96A084C3685}">
      <text>
        <t>[Kommenttiketju]
Excel-versiosi avulla voit lukea tämän kommenttiketjun, mutta siihen tehdyt muutokset poistetaan, jos tiedosto avataan uudemmassa Excel-versiossa. Lisätietoja: https://go.microsoft.com/fwlink/?linkid=870924
Kommentti:
    Samankaltaisuus viisiportaisella asteikolla (1-5).
***** = hyvin samankaltainen
* = ei kovinkaan samankaltainen
Samankaltaisuutta mitataan muuttujien erojen suhteena koko aineiston kvartiilivälin pituuteen. Mitä enemmän eroa, sitä vähemmän tähtiä.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tc={062560F1-A828-46E7-9CBA-A7B0BB2FB8E7}</author>
    <author>tc={DC4F8B10-A264-4116-A4C8-2BD3F5530015}</author>
    <author>tc={EF7ADCA3-F8DC-46C9-9ACD-59AA217F6841}</author>
    <author>tc={DD214B33-A27D-4A0B-9EEC-9C13731F16F0}</author>
    <author>tc={EC25B516-7C02-4508-A8BA-B932402253BB}</author>
    <author>tc={BBDDFA73-7D3E-4C03-8E1E-C57ADA0B3AF5}</author>
    <author>tc={4923424D-7094-409E-80E2-346BF4A5D82E}</author>
  </authors>
  <commentList>
    <comment ref="L2" authorId="0" shapeId="0" xr:uid="{062560F1-A828-46E7-9CBA-A7B0BB2FB8E7}">
      <text>
        <t xml:space="preserve">[Kommenttiketju]
Excel-versiosi avulla voit lukea tämän kommenttiketjun, mutta siihen tehdyt muutokset poistetaan, jos tiedosto avataan uudemmassa Excel-versiossa. Lisätietoja: https://go.microsoft.com/fwlink/?linkid=870924
Kommentti:
    Kuntien avainluvut (TK)
</t>
      </text>
    </comment>
    <comment ref="S2" authorId="1" shapeId="0" xr:uid="{DC4F8B10-A264-4116-A4C8-2BD3F5530015}">
      <text>
        <t xml:space="preserve">[Kommenttiketju]
Excel-versiosi avulla voit lukea tämän kommenttiketjun, mutta siihen tehdyt muutokset poistetaan, jos tiedosto avataan uudemmassa Excel-versiossa. Lisätietoja: https://go.microsoft.com/fwlink/?linkid=870924
Kommentti:
    https://liiteri.ymparisto.fi/
LIIKKUMINEN JA LIIKENNE -&gt; Liikenneverkostot -&gt; Tie- ja katuverkoston pituus tietyypeittäin -&gt; Pituus -&gt; Maantiet
</t>
      </text>
    </comment>
    <comment ref="AG2" authorId="2" shapeId="0" xr:uid="{EF7ADCA3-F8DC-46C9-9ACD-59AA217F6841}">
      <text>
        <t>[Kommenttiketju]
Excel-versiosi avulla voit lukea tämän kommenttiketjun, mutta siihen tehdyt muutokset poistetaan, jos tiedosto avataan uudemmassa Excel-versiossa. Lisätietoja: https://go.microsoft.com/fwlink/?linkid=870924
Kommentti:
    Laskettu KKNR-tiedoista, että onko kotihoidon kuntalisää = 1, sekä lisäksi katsottu Kelaston tilastoista kotihoidon kuntalisää saavien lasten määrä = 1. Muutoin 0.
ks. Kuvankaappaus alta
Vastaus:
    https://raportit.kela.fi/ibi_apps/WFServlet?IBIF_ex=NIT113AL</t>
      </text>
    </comment>
    <comment ref="AL2" authorId="3" shapeId="0" xr:uid="{DD214B33-A27D-4A0B-9EEC-9C13731F16F0}">
      <text>
        <t xml:space="preserve">[Kommenttiketju]
Excel-versiosi avulla voit lukea tämän kommenttiketjun, mutta siihen tehdyt muutokset poistetaan, jos tiedosto avataan uudemmassa Excel-versiossa. Lisätietoja: https://go.microsoft.com/fwlink/?linkid=870924
Kommentti:
    Vipunen:
Kaikki järjestämismuodot paitsi viimeinen (yksityinen hoito ilman yksityisen hoidon tukea)
/
1-6 vuotias väestö (Tilastokeskus)
https://vipunen.fi/fi-fi/varhaiskasvatus/Sivut/Varhaiskasvatuksen-lapset.aspx
</t>
      </text>
    </comment>
    <comment ref="BD2" authorId="4" shapeId="0" xr:uid="{EC25B516-7C02-4508-A8BA-B932402253BB}">
      <text>
        <t xml:space="preserve">[Kommenttiketju]
Excel-versiosi avulla voit lukea tämän kommenttiketjun, mutta siihen tehdyt muutokset poistetaan, jos tiedosto avataan uudemmassa Excel-versiossa. Lisätietoja: https://go.microsoft.com/fwlink/?linkid=870924
Kommentti:
    Vipunen:
Kunnan tai kuntayhtymän järjestämän tarkoittaa omaa tuotantoa koska ostopalvelut ja muut erillään (ensimmäinen järjestämismuoto). Jaetaan edellä mainittu lisättynä ostopalvelulla, palveluseteleillä ja yh-lisällä. Jätin kuitenkin pois: yksityinen varhaiskasvatus ilman yh-lisää.
https://vipunen.fi/fi-fi/varhaiskasvatus/Sivut/Varhaiskasvatuksen-lapset.aspx
</t>
      </text>
    </comment>
    <comment ref="BH2" authorId="5" shapeId="0" xr:uid="{BBDDFA73-7D3E-4C03-8E1E-C57ADA0B3AF5}">
      <text>
        <t xml:space="preserve">[Kommenttiketju]
Excel-versiosi avulla voit lukea tämän kommenttiketjun, mutta siihen tehdyt muutokset poistetaan, jos tiedosto avataan uudemmassa Excel-versiossa. Lisätietoja: https://go.microsoft.com/fwlink/?linkid=870924
Kommentti:
    Vipunen:
Kaikki järjestämismuodot paitsi viimeinen (Yksityinen hoito ilman yksityisen hoidon tukea)
https://vipunen.fi/fi-fi/varhaiskasvatus/Sivut/Varhaiskasvatuksen-lapset.aspx
</t>
      </text>
    </comment>
    <comment ref="BN2" authorId="6" shapeId="0" xr:uid="{4923424D-7094-409E-80E2-346BF4A5D82E}">
      <text>
        <t xml:space="preserve">[Kommenttiketju]
Excel-versiosi avulla voit lukea tämän kommenttiketjun, mutta siihen tehdyt muutokset poistetaan, jos tiedosto avataan uudemmassa Excel-versiossa. Lisätietoja: https://go.microsoft.com/fwlink/?linkid=870924
Kommentti:
    Verohallinnon tilastotietokanta
4. Ansiotulot yhteensä
http://vero2.stat.fi/PXWeb/pxweb/fi/Vero/Vero__Henkiloasiakkaiden_tuloverot__lopulliset__alue/tulot_102.px/
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tc={E4CB0E3D-790C-40A1-B727-97B8A1D0EA23}</author>
    <author>tc={089EA32B-377E-47A4-8137-8F88E1F380B0}</author>
  </authors>
  <commentList>
    <comment ref="C2" authorId="0" shapeId="0" xr:uid="{E4CB0E3D-790C-40A1-B727-97B8A1D0EA23}">
      <text>
        <t>[Kommenttiketju]
Excel-versiosi avulla voit lukea tämän kommenttiketjun, mutta siihen tehdyt muutokset poistetaan, jos tiedosto avataan uudemmassa Excel-versiossa. Lisätietoja: https://go.microsoft.com/fwlink/?linkid=870924
Kommentti:
    Kysely2:sta käyttökulut(brutto) euroa. Jakajana 1-6 vuotiaat väestörakennetilastosta.
T1</t>
      </text>
    </comment>
    <comment ref="I2" authorId="1" shapeId="0" xr:uid="{089EA32B-377E-47A4-8137-8F88E1F380B0}">
      <text>
        <t>[Kommenttiketju]
Excel-versiosi avulla voit lukea tämän kommenttiketjun, mutta siihen tehdyt muutokset poistetaan, jos tiedosto avataan uudemmassa Excel-versiossa. Lisätietoja: https://go.microsoft.com/fwlink/?linkid=870924
Kommentti:
    TK:n tehtävittäisestä ihan vaan käyttökulut euroa. Jakajana 1-6 vuotiaat väestörakennetilastosta.
T0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Tolonen Anniina</author>
  </authors>
  <commentList>
    <comment ref="H3" authorId="0" shapeId="0" xr:uid="{8F60915B-EBD3-48E2-B25B-8A1B2AEE19F4}">
      <text>
        <r>
          <rPr>
            <b/>
            <sz val="9"/>
            <color indexed="81"/>
            <rFont val="Tahoma"/>
            <family val="2"/>
          </rPr>
          <t>Tolonen Anniina:</t>
        </r>
        <r>
          <rPr>
            <sz val="9"/>
            <color indexed="81"/>
            <rFont val="Tahoma"/>
            <family val="2"/>
          </rPr>
          <t xml:space="preserve">
https://pxdata.stat.fi/PxWeb/pxweb/fi/StatFin/StatFin__vaerak/statfin_vaerak_pxt_11re.px/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A0A34A8-216E-482C-A5E4-66347AE9AC0E}" keepAlive="1" name="Kysely – Kysely1" description="Yhteys kyselyyn Kysely1 työkirjassa." type="5" refreshedVersion="8" background="1" saveData="1">
    <dbPr connection="Provider=Microsoft.Mashup.OleDb.1;Data Source=$Workbook$;Location=Kysely1;Extended Properties=&quot;&quot;" command="SELECT * FROM [Kysely1]"/>
  </connection>
  <connection id="2" xr16:uid="{F3EACE6F-10EF-4001-B208-01331AE1A43C}" keepAlive="1" name="Kysely – Taulukko2" description="Yhteys kyselyyn Taulukko2 työkirjassa." type="5" refreshedVersion="8" background="1" saveData="1">
    <dbPr connection="Provider=Microsoft.Mashup.OleDb.1;Data Source=$Workbook$;Location=Taulukko2;Extended Properties=&quot;&quot;" command="SELECT * FROM [Taulukko2]"/>
  </connection>
</connections>
</file>

<file path=xl/sharedStrings.xml><?xml version="1.0" encoding="utf-8"?>
<sst xmlns="http://schemas.openxmlformats.org/spreadsheetml/2006/main" count="7634" uniqueCount="1167">
  <si>
    <t>kunta_nimi</t>
  </si>
  <si>
    <t>kunta_koodi</t>
  </si>
  <si>
    <t>keski_ikä</t>
  </si>
  <si>
    <t>pinta_ala</t>
  </si>
  <si>
    <t>huoltosuhde_taloudellinen</t>
  </si>
  <si>
    <t>väkiluku</t>
  </si>
  <si>
    <t>väestöntiheys</t>
  </si>
  <si>
    <t>väkiluku_muutos_prosentti</t>
  </si>
  <si>
    <t>muuttovoitto</t>
  </si>
  <si>
    <t>taajama_aste</t>
  </si>
  <si>
    <t>työttömyysaste</t>
  </si>
  <si>
    <t>maantie_pituus</t>
  </si>
  <si>
    <t>työssäkäyntialue_ind</t>
  </si>
  <si>
    <t>verotulot_as</t>
  </si>
  <si>
    <t>vuokra_per_neliö</t>
  </si>
  <si>
    <t>kust_kiinteistöt_eo</t>
  </si>
  <si>
    <t>kust_kuljetus_eo</t>
  </si>
  <si>
    <t>kust_ruokailu_eo</t>
  </si>
  <si>
    <t>kust_kuljetus_po</t>
  </si>
  <si>
    <t>kust_ruokailu_po</t>
  </si>
  <si>
    <t>ryhmäkoko_po</t>
  </si>
  <si>
    <t>huostassa_3_6</t>
  </si>
  <si>
    <t>huostassa_7_12</t>
  </si>
  <si>
    <t>huostassa_13_15</t>
  </si>
  <si>
    <t>yksinhuoltaja_tuki</t>
  </si>
  <si>
    <t>kuntalisä_id</t>
  </si>
  <si>
    <t>veroprosentti_kunnallis</t>
  </si>
  <si>
    <t>veroprosentti_yleinen</t>
  </si>
  <si>
    <t>veroprosentti_vakituinen</t>
  </si>
  <si>
    <t>veroprosentti_muu</t>
  </si>
  <si>
    <t>vk_osallistumisaste</t>
  </si>
  <si>
    <t>koulutustasomittain</t>
  </si>
  <si>
    <t>k_keskiaste20_osuus</t>
  </si>
  <si>
    <t>k_korkeaaste20_osuus</t>
  </si>
  <si>
    <t>juna_lentokenttä_aika</t>
  </si>
  <si>
    <t>teatteri_aika</t>
  </si>
  <si>
    <t>terveydenhuolto_aika</t>
  </si>
  <si>
    <t>laajakaista_luokka</t>
  </si>
  <si>
    <t>kust_eo_op</t>
  </si>
  <si>
    <t>kust_po_op</t>
  </si>
  <si>
    <t>valtuusto_vas</t>
  </si>
  <si>
    <t>etäisyys_yliopisto_km</t>
  </si>
  <si>
    <t>saaristo_ind</t>
  </si>
  <si>
    <t>saaristo_osa_ind</t>
  </si>
  <si>
    <t>lentokenttä_ind</t>
  </si>
  <si>
    <t>satama_ind</t>
  </si>
  <si>
    <t>kehyskunta_ind</t>
  </si>
  <si>
    <t>päiväkoti_osuus</t>
  </si>
  <si>
    <t>vk_omatoiminta_osuus</t>
  </si>
  <si>
    <t>vk_vuokra_perlapsi</t>
  </si>
  <si>
    <t>kust_vk_oma_asiakas</t>
  </si>
  <si>
    <t>kust_vk_omamuu_asiakas</t>
  </si>
  <si>
    <t>vk_asiakas_osuus</t>
  </si>
  <si>
    <t>vk_asiakas_muutos_prosentti</t>
  </si>
  <si>
    <t>vk_kokoaika_ikä_1_2_osuus</t>
  </si>
  <si>
    <t>eo_oppilaat_muutos_prosentti</t>
  </si>
  <si>
    <t>oppilaat_per_peruskoulu</t>
  </si>
  <si>
    <t>po_oppilaat_muutos_prosentti</t>
  </si>
  <si>
    <t>ansiotulo_as</t>
  </si>
  <si>
    <t>vos_suhde</t>
  </si>
  <si>
    <t>ajoneuvokanta_as</t>
  </si>
  <si>
    <t>ruotsi_osuus</t>
  </si>
  <si>
    <t>vieraskieliset_osuus</t>
  </si>
  <si>
    <t>kust_kult_toiminta_as</t>
  </si>
  <si>
    <t>kust_vap_toiminta_as</t>
  </si>
  <si>
    <t>yliopisto_amk_ind</t>
  </si>
  <si>
    <t>oppilaitos_toinenaste</t>
  </si>
  <si>
    <t>kust_vk_omamuu_lapsi</t>
  </si>
  <si>
    <t>kust_vk_oma_lapsi_uusi</t>
  </si>
  <si>
    <t>eo_oppilaat_osuus</t>
  </si>
  <si>
    <t>po_oppilaat_osuus</t>
  </si>
  <si>
    <t>eo_erityinen_tuki_osuus</t>
  </si>
  <si>
    <t>po_erityinen_tuki_osuus</t>
  </si>
  <si>
    <t>po_tehostettu_tuki_osuus</t>
  </si>
  <si>
    <t>po_valmistava_osuus</t>
  </si>
  <si>
    <t>oppilaat_11ov_osuus</t>
  </si>
  <si>
    <t>kust_po_tarvevakioitu</t>
  </si>
  <si>
    <t>Akaa</t>
  </si>
  <si>
    <t>Alajärvi</t>
  </si>
  <si>
    <t>Alavieska</t>
  </si>
  <si>
    <t>Ylivieska</t>
  </si>
  <si>
    <t>Alavus</t>
  </si>
  <si>
    <t>Asikkala</t>
  </si>
  <si>
    <t>Lahti</t>
  </si>
  <si>
    <t>Askola</t>
  </si>
  <si>
    <t>Porvoo</t>
  </si>
  <si>
    <t>Aura</t>
  </si>
  <si>
    <t>Loimaa</t>
  </si>
  <si>
    <t>Enonkoski</t>
  </si>
  <si>
    <t>Savonlinna</t>
  </si>
  <si>
    <t>Enontekiö</t>
  </si>
  <si>
    <t>Espoo</t>
  </si>
  <si>
    <t>Helsinki</t>
  </si>
  <si>
    <t>Eura</t>
  </si>
  <si>
    <t>Rauma</t>
  </si>
  <si>
    <t>Eurajoki</t>
  </si>
  <si>
    <t>Evijärvi</t>
  </si>
  <si>
    <t>Forssa</t>
  </si>
  <si>
    <t>Haapajärvi</t>
  </si>
  <si>
    <t>Haapavesi</t>
  </si>
  <si>
    <t>Hailuoto</t>
  </si>
  <si>
    <t>Oulu</t>
  </si>
  <si>
    <t>Halsua</t>
  </si>
  <si>
    <t>Kaustinen</t>
  </si>
  <si>
    <t>Hamina</t>
  </si>
  <si>
    <t>Hankasalmi</t>
  </si>
  <si>
    <t>Jyväskylä</t>
  </si>
  <si>
    <t>Hanko</t>
  </si>
  <si>
    <t>Raasepori</t>
  </si>
  <si>
    <t>Harjavalta</t>
  </si>
  <si>
    <t>Pori</t>
  </si>
  <si>
    <t>Hartola</t>
  </si>
  <si>
    <t>Hattula</t>
  </si>
  <si>
    <t>Hämeenlinna</t>
  </si>
  <si>
    <t>Hausjärvi</t>
  </si>
  <si>
    <t>Riihimäki</t>
  </si>
  <si>
    <t>Heinola</t>
  </si>
  <si>
    <t>Heinävesi</t>
  </si>
  <si>
    <t>Joensuu</t>
  </si>
  <si>
    <t>Hirvensalmi</t>
  </si>
  <si>
    <t>Mikkeli</t>
  </si>
  <si>
    <t>Hollola</t>
  </si>
  <si>
    <t>Huittinen</t>
  </si>
  <si>
    <t>Humppila</t>
  </si>
  <si>
    <t>Hyrynsalmi</t>
  </si>
  <si>
    <t>Hyvinkää</t>
  </si>
  <si>
    <t>Hämeenkyrö</t>
  </si>
  <si>
    <t>Tampere</t>
  </si>
  <si>
    <t>Ii</t>
  </si>
  <si>
    <t>Iisalmi</t>
  </si>
  <si>
    <t>Iitti</t>
  </si>
  <si>
    <t>Ikaalinen</t>
  </si>
  <si>
    <t>Ilmajoki</t>
  </si>
  <si>
    <t>Seinäjoki</t>
  </si>
  <si>
    <t>Ilomantsi</t>
  </si>
  <si>
    <t>Imatra</t>
  </si>
  <si>
    <t>Inari</t>
  </si>
  <si>
    <t>Inkoo</t>
  </si>
  <si>
    <t>Isojoki</t>
  </si>
  <si>
    <t>Isokyrö</t>
  </si>
  <si>
    <t>Janakkala</t>
  </si>
  <si>
    <t>Jokioinen</t>
  </si>
  <si>
    <t>Joroinen</t>
  </si>
  <si>
    <t>Varkaus</t>
  </si>
  <si>
    <t>Joutsa</t>
  </si>
  <si>
    <t>Juuka</t>
  </si>
  <si>
    <t>Juupajoki</t>
  </si>
  <si>
    <t>Juva</t>
  </si>
  <si>
    <t>Pieksämäki</t>
  </si>
  <si>
    <t>Jämijärvi</t>
  </si>
  <si>
    <t>Jämsä</t>
  </si>
  <si>
    <t>Järvenpää</t>
  </si>
  <si>
    <t>Kaarina</t>
  </si>
  <si>
    <t>Turku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</si>
  <si>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</si>
  <si>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</si>
  <si>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</si>
  <si>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</si>
  <si>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</si>
  <si>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</si>
  <si>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</si>
  <si>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</si>
  <si>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Kokkola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</si>
  <si>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</si>
  <si>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</si>
  <si>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</si>
  <si>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</si>
  <si>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</si>
  <si>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</si>
  <si>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</si>
  <si>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</si>
  <si>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Keitele</t>
  </si>
  <si>
    <t>Kemi</t>
  </si>
  <si>
    <t>Kemijärvi</t>
  </si>
  <si>
    <t>Keminmaa</t>
  </si>
  <si>
    <t>Kemiönsaari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</si>
  <si>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</si>
  <si>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</si>
  <si>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</si>
  <si>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</si>
  <si>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</si>
  <si>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</si>
  <si>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</si>
  <si>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</si>
  <si>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</si>
  <si>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</si>
  <si>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</si>
  <si>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Kolari</t>
  </si>
  <si>
    <t>Konnevesi</t>
  </si>
  <si>
    <t>Äänekoski</t>
  </si>
  <si>
    <t>Kontiolahti</t>
  </si>
  <si>
    <t>Korsnäs</t>
  </si>
  <si>
    <t>Vaasa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</si>
  <si>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</si>
  <si>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</si>
  <si>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</si>
  <si>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</si>
  <si>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</si>
  <si>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</si>
  <si>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</si>
  <si>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</si>
  <si>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</si>
  <si>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</si>
  <si>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</si>
  <si>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</si>
  <si>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Kyyjärvi</t>
  </si>
  <si>
    <t>Kärkölä</t>
  </si>
  <si>
    <t>Kärsämäki</t>
  </si>
  <si>
    <t>Laihia</t>
  </si>
  <si>
    <t>Laitila</t>
  </si>
  <si>
    <t>Lapinjärvi</t>
  </si>
  <si>
    <t>Loviisa</t>
  </si>
  <si>
    <t>Lapinlahti</t>
  </si>
  <si>
    <t>Lappajärvi</t>
  </si>
  <si>
    <t>Lappeenranta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</si>
  <si>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</si>
  <si>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</si>
  <si>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</si>
  <si>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</si>
  <si>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</si>
  <si>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</si>
  <si>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</si>
  <si>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</si>
  <si>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</si>
  <si>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</si>
  <si>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Lohja</t>
  </si>
  <si>
    <t>Loppi</t>
  </si>
  <si>
    <t>Luhanka</t>
  </si>
  <si>
    <t>Lumijoki</t>
  </si>
  <si>
    <t>Luoto</t>
  </si>
  <si>
    <t>Luumäki</t>
  </si>
  <si>
    <t>Maalahti</t>
  </si>
  <si>
    <t>Marttila</t>
  </si>
  <si>
    <t>Masku</t>
  </si>
  <si>
    <t>Merijärvi</t>
  </si>
  <si>
    <t>Merikarvia</t>
  </si>
  <si>
    <t>Miehikkälä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</si>
  <si>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</si>
  <si>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</si>
  <si>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</si>
  <si>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</si>
  <si>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</si>
  <si>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</si>
  <si>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</si>
  <si>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</si>
  <si>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Mänttä-Vilppula</t>
  </si>
  <si>
    <t>Mäntyharju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</si>
  <si>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</si>
  <si>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</si>
  <si>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</si>
  <si>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</si>
  <si>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</si>
  <si>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</si>
  <si>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</si>
  <si>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</si>
  <si>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</si>
  <si>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</si>
  <si>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</si>
  <si>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</si>
  <si>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Outokumpu</t>
  </si>
  <si>
    <t>Padasjoki</t>
  </si>
  <si>
    <t>Paimio</t>
  </si>
  <si>
    <t>Paltamo</t>
  </si>
  <si>
    <t>Parainen</t>
  </si>
  <si>
    <t>Parikkala</t>
  </si>
  <si>
    <t>Parkano</t>
  </si>
  <si>
    <t>Pedersören kunta</t>
  </si>
  <si>
    <t>Pelkosenniemi</t>
  </si>
  <si>
    <t>Pello</t>
  </si>
  <si>
    <t>Perho</t>
  </si>
  <si>
    <t>Pertunmaa</t>
  </si>
  <si>
    <t>Petäjävesi</t>
  </si>
  <si>
    <t>Pielavesi</t>
  </si>
  <si>
    <t>Pietarsaari</t>
  </si>
  <si>
    <t>Pihtipudas</t>
  </si>
  <si>
    <t>Pirkkala</t>
  </si>
  <si>
    <t>Polvijärvi</t>
  </si>
  <si>
    <t>Pomarkku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</si>
  <si>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</si>
  <si>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</si>
  <si>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</si>
  <si>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</si>
  <si>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</si>
  <si>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</si>
  <si>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</si>
  <si>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</si>
  <si>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</si>
  <si>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Raahe</t>
  </si>
  <si>
    <t>Pyhäjärvi</t>
  </si>
  <si>
    <t>Pyhäntä</t>
  </si>
  <si>
    <t>Pyhäranta</t>
  </si>
  <si>
    <t>Pälkäne</t>
  </si>
  <si>
    <t>Pöytyä</t>
  </si>
  <si>
    <t>Raisio</t>
  </si>
  <si>
    <t>Rantasalmi</t>
  </si>
  <si>
    <t>Ranua</t>
  </si>
  <si>
    <t>Rovaniemi</t>
  </si>
  <si>
    <t>Rautalampi</t>
  </si>
  <si>
    <t>Rautavaara</t>
  </si>
  <si>
    <t>Rautjärvi</t>
  </si>
  <si>
    <t>Reisjärvi</t>
  </si>
  <si>
    <t>Ristijärvi</t>
  </si>
  <si>
    <t>Ruokolahti</t>
  </si>
  <si>
    <t>Ruovesi</t>
  </si>
  <si>
    <t>Rusko</t>
  </si>
  <si>
    <t>Rääkkylä</t>
  </si>
  <si>
    <t>Saarijärvi</t>
  </si>
  <si>
    <t>Salla</t>
  </si>
  <si>
    <t>Salo</t>
  </si>
  <si>
    <t>Sastamala</t>
  </si>
  <si>
    <t>Sauvo</t>
  </si>
  <si>
    <t>Savitaipale</t>
  </si>
  <si>
    <t>Savukoski</t>
  </si>
  <si>
    <t>Sievi</t>
  </si>
  <si>
    <t>Siikainen</t>
  </si>
  <si>
    <t>Siikajoki</t>
  </si>
  <si>
    <t>Siikalatva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</si>
  <si>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</si>
  <si>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</si>
  <si>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</si>
  <si>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</si>
  <si>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</si>
  <si>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</si>
  <si>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</si>
  <si>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</si>
  <si>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</si>
  <si>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</si>
  <si>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</si>
  <si>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</si>
  <si>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</si>
  <si>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</si>
  <si>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Taipalsaari</t>
  </si>
  <si>
    <t>Taivalkoski</t>
  </si>
  <si>
    <t>Taivassalo</t>
  </si>
  <si>
    <t>Tammela</t>
  </si>
  <si>
    <t>Tervo</t>
  </si>
  <si>
    <t>Tervola</t>
  </si>
  <si>
    <t>Teuva</t>
  </si>
  <si>
    <t>Tohmajärvi</t>
  </si>
  <si>
    <t>Toholampi</t>
  </si>
  <si>
    <t>Toivakka</t>
  </si>
  <si>
    <t>Tornio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</si>
  <si>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</si>
  <si>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</si>
  <si>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</si>
  <si>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</si>
  <si>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</si>
  <si>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</si>
  <si>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</si>
  <si>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</si>
  <si>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</si>
  <si>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</si>
  <si>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Vaala</t>
  </si>
  <si>
    <t>Valkeakoski</t>
  </si>
  <si>
    <t>Vantaa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</si>
  <si>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</si>
  <si>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</si>
  <si>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</si>
  <si>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</si>
  <si>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</si>
  <si>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</si>
  <si>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</si>
  <si>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</si>
  <si>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</si>
  <si>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</si>
  <si>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</si>
  <si>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</si>
  <si>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Ylöjärvi</t>
  </si>
  <si>
    <t>Ypäjä</t>
  </si>
  <si>
    <t>Ähtäri</t>
  </si>
  <si>
    <t>PISTEET:</t>
  </si>
  <si>
    <t>Painotus(%):</t>
  </si>
  <si>
    <t>SIJA:</t>
  </si>
  <si>
    <t>Korjaus:</t>
  </si>
  <si>
    <t>Varhaiskasvatus kunnan kustantama</t>
  </si>
  <si>
    <t>Tal. Huoltosuhde</t>
  </si>
  <si>
    <t>Osallistumisaste</t>
  </si>
  <si>
    <t>Maantie_pituus</t>
  </si>
  <si>
    <t>Omatoiminnan osuus</t>
  </si>
  <si>
    <t>Ansiotulo_as</t>
  </si>
  <si>
    <t>Kymmenen samankaltaisimman kunnan keskiarvo.</t>
  </si>
  <si>
    <t>Kirjoita kunta:</t>
  </si>
  <si>
    <t>Samankaltaisuus:</t>
  </si>
  <si>
    <t>vk_asiakasmäärä</t>
  </si>
  <si>
    <t>Asiakasmäärä</t>
  </si>
  <si>
    <t>kno</t>
  </si>
  <si>
    <t>ku</t>
  </si>
  <si>
    <t>Käyttökulut/1-6 vuotias</t>
  </si>
  <si>
    <t>Yksityisen hoidon tuella järjestetty</t>
  </si>
  <si>
    <t>Palveluseteli</t>
  </si>
  <si>
    <t>Ostopalvelu</t>
  </si>
  <si>
    <t>Kunnan järjestämä</t>
  </si>
  <si>
    <t>Yksityinen varhaiskasvatus (ilman yh-tukea)</t>
  </si>
  <si>
    <t>Koko aineiston:</t>
  </si>
  <si>
    <t>Alakvartaali</t>
  </si>
  <si>
    <t>Mediaani</t>
  </si>
  <si>
    <t>Yläkvartaali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</si>
  <si>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</si>
  <si>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</si>
  <si>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</si>
  <si>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</si>
  <si>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</si>
  <si>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</si>
  <si>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</si>
  <si>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</si>
  <si>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</si>
  <si>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</si>
  <si>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</si>
  <si>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Maarianhamina - Mariehamn</t>
  </si>
  <si>
    <t>Saltvik</t>
  </si>
  <si>
    <t>Sottunga</t>
  </si>
  <si>
    <t>Sund</t>
  </si>
  <si>
    <t>Vårdö</t>
  </si>
  <si>
    <t>MA1 MANNER - SUOMI</t>
  </si>
  <si>
    <t>SA1 Helsinki-Uusimaa</t>
  </si>
  <si>
    <t>SA2 Etelä-Suomi</t>
  </si>
  <si>
    <t>SA3 Länsi-Suomi</t>
  </si>
  <si>
    <t>SA4 Pohjois- ja Itä-Suomi</t>
  </si>
  <si>
    <t>MK01 Uusimaa</t>
  </si>
  <si>
    <t>MK02 Varsinais-Suomi</t>
  </si>
  <si>
    <t>MK04 Satakunta</t>
  </si>
  <si>
    <t>MK05 Kanta-Häme</t>
  </si>
  <si>
    <t>MK06 Pirkanmaa</t>
  </si>
  <si>
    <t>MK07 Päijät-Häme</t>
  </si>
  <si>
    <t>MK08 Kymenlaakso</t>
  </si>
  <si>
    <t>MK09 Etelä-Karjala</t>
  </si>
  <si>
    <t>MK10 Etelä-Savo</t>
  </si>
  <si>
    <t>MK11 Pohjois-Savo</t>
  </si>
  <si>
    <t>MK12 Pohjois-Karjala</t>
  </si>
  <si>
    <t>MK13 Keski-Suomi</t>
  </si>
  <si>
    <t>MK14 Etelä-Pohjanmaa</t>
  </si>
  <si>
    <t>MK15 Pohjanmaa</t>
  </si>
  <si>
    <t>MK16 Keski-Pohjanmaa</t>
  </si>
  <si>
    <t>MK17 Pohjois-Pohjanmaa</t>
  </si>
  <si>
    <t>MK18 Kainuu</t>
  </si>
  <si>
    <t>MK19 Lappi</t>
  </si>
  <si>
    <t>MA2 AHVENANMAA</t>
  </si>
  <si>
    <t>SA5 Ahvenanmaa</t>
  </si>
  <si>
    <t>MK21 Ahvenanmaa</t>
  </si>
  <si>
    <t>HVA01 Itä-Uudenmaan hyvinvointialue</t>
  </si>
  <si>
    <t>HVA02 Keski-Uudenmaan hyvinvointialue</t>
  </si>
  <si>
    <t>HVA03 Länsi-Uudenmaan hyvinvointialue</t>
  </si>
  <si>
    <t>HVA04 Vantaan ja Keravan hyvinvointialue</t>
  </si>
  <si>
    <t>HVA05 Varsinais-Suomen hyvinvointialue</t>
  </si>
  <si>
    <t>HVA06 Satakunnan hyvinvointialue</t>
  </si>
  <si>
    <t>HVA06 Kanta-Hämeen hyvinvointialue</t>
  </si>
  <si>
    <t>HVA08 Pirkanmaan hyvinvointialue</t>
  </si>
  <si>
    <t>HVA09 Päijät-Hämeen hyvinvointialue</t>
  </si>
  <si>
    <t>HVA10 Kymenlaakson hyvinvointialue</t>
  </si>
  <si>
    <t>HVA11 Etelä-Karjalan hyvinvointialue</t>
  </si>
  <si>
    <t>HVA12 Etelä-Savon hyvinvointialue</t>
  </si>
  <si>
    <t>HVA13 Pohjois-Savon hyvinvointialue</t>
  </si>
  <si>
    <t>HVA14 Pohjois-Karjalan hyvinvointialue</t>
  </si>
  <si>
    <t>HVA15 Keski-Suomen hyvinvointialue</t>
  </si>
  <si>
    <t>HVA16 Etelä-Pohjanmaan hyvinvointialue</t>
  </si>
  <si>
    <t>HVA17 Pohjanmaan hyvinvointialue</t>
  </si>
  <si>
    <t>HVA18 Keski-Pohjanmaan hyvinvointialue</t>
  </si>
  <si>
    <t>HVA19 Pohjois-Pohjanmaan hyvinvointialue</t>
  </si>
  <si>
    <t>HVA20 Kainuun hyvinvointialue</t>
  </si>
  <si>
    <t>HVA21 Lapin hyvinvointialue</t>
  </si>
  <si>
    <t>HVA90 Helsingin kaupunki</t>
  </si>
  <si>
    <t>HVA91 Ahvenanmaa</t>
  </si>
  <si>
    <t>SK011 Helsinki</t>
  </si>
  <si>
    <t>SK014 Raasepori</t>
  </si>
  <si>
    <t>SK015 Porvoo</t>
  </si>
  <si>
    <t>SK016 Loviisa</t>
  </si>
  <si>
    <t>SK021 Åboland-Turunmaa</t>
  </si>
  <si>
    <t>SK022 Salo</t>
  </si>
  <si>
    <t>SK023 Turku</t>
  </si>
  <si>
    <t>SK024 Vakka-Suomi</t>
  </si>
  <si>
    <t>SK025 Loimaa</t>
  </si>
  <si>
    <t>SK041 Rauma</t>
  </si>
  <si>
    <t>SK043 Pori</t>
  </si>
  <si>
    <t>SK044 Pohjois-Satakunta</t>
  </si>
  <si>
    <t>SK051 Hämeenlinna</t>
  </si>
  <si>
    <t>SK052 Riihimäki</t>
  </si>
  <si>
    <t>SK053 Forssa</t>
  </si>
  <si>
    <t>SK061 Luoteis-Pirkanmaa</t>
  </si>
  <si>
    <t>SK063 Etelä-Pirkanmaa</t>
  </si>
  <si>
    <t>SK064 Tampere</t>
  </si>
  <si>
    <t>SK068 Lounais-Pirkanmaa</t>
  </si>
  <si>
    <t>SK069 Ylä-Pirkanmaa</t>
  </si>
  <si>
    <t>SK071 Lahti</t>
  </si>
  <si>
    <t>SK081 Kouvola</t>
  </si>
  <si>
    <t>SK082 Kotka-Hamina</t>
  </si>
  <si>
    <t>SK091 Lappeenranta</t>
  </si>
  <si>
    <t>SK093 Imatra</t>
  </si>
  <si>
    <t>SK101 Mikkeli</t>
  </si>
  <si>
    <t>SK103 Savonlinna</t>
  </si>
  <si>
    <t>SK105 Pieksämäki</t>
  </si>
  <si>
    <t>SK111 Ylä-Savo</t>
  </si>
  <si>
    <t>SK112 Kuopio</t>
  </si>
  <si>
    <t>SK113 Koillis-Savo</t>
  </si>
  <si>
    <t>SK114 Varkaus</t>
  </si>
  <si>
    <t>SK115 Sisä-Savo</t>
  </si>
  <si>
    <t>SK122 Joensuu</t>
  </si>
  <si>
    <t>SK124 Keski-Karjala</t>
  </si>
  <si>
    <t>SK125 Pielisen Karjala</t>
  </si>
  <si>
    <t>SK131 Jyväskylä</t>
  </si>
  <si>
    <t>SK132 Joutsa</t>
  </si>
  <si>
    <t>SK133 Keuruu</t>
  </si>
  <si>
    <t>SK134 Jämsä</t>
  </si>
  <si>
    <t>SK135 Äänekoski</t>
  </si>
  <si>
    <t>SK138 Saarijärvi-Viitasaari</t>
  </si>
  <si>
    <t>SK141 Suupohja</t>
  </si>
  <si>
    <t>SK142 Seinäjoki</t>
  </si>
  <si>
    <t>SK144 Kuusiokunnat</t>
  </si>
  <si>
    <t>SK146 Järviseutu</t>
  </si>
  <si>
    <t>SK152 Vaasa</t>
  </si>
  <si>
    <t>SK153 Sydösterbotten</t>
  </si>
  <si>
    <t>SK154 Jakobstadsregionen</t>
  </si>
  <si>
    <t>SK161 Kaustinen</t>
  </si>
  <si>
    <t>SK162 Kokkola</t>
  </si>
  <si>
    <t>SK171 Oulu</t>
  </si>
  <si>
    <t>SK173 Oulunkaari</t>
  </si>
  <si>
    <t>SK174 Raahe</t>
  </si>
  <si>
    <t>SK175 Haapavesi-Siikalatva</t>
  </si>
  <si>
    <t>SK176 Nivala-Haapajärvi</t>
  </si>
  <si>
    <t>SK177 Ylivieska</t>
  </si>
  <si>
    <t>SK178 Koillismaa</t>
  </si>
  <si>
    <t>SK181 Kehys-Kainuu</t>
  </si>
  <si>
    <t>SK182 Kajaani</t>
  </si>
  <si>
    <t>SK191 Rovaniemi</t>
  </si>
  <si>
    <t>SK192 Kemi-Tornio</t>
  </si>
  <si>
    <t>SK193 Torniolaakso</t>
  </si>
  <si>
    <t>SK194 Itä-Lappi</t>
  </si>
  <si>
    <t>SK196 Tunturi-Lappi</t>
  </si>
  <si>
    <t>SK197 Pohjois-Lappi</t>
  </si>
  <si>
    <t>SK211 Mariehamns stad</t>
  </si>
  <si>
    <t>SK212 Ålands landsbygd</t>
  </si>
  <si>
    <t>SK213 Ålands skärgård</t>
  </si>
  <si>
    <t>ELY01 Uudenmaan ELY-keskus</t>
  </si>
  <si>
    <t>ELY02 Varsinais-Suomen ELY-keskus</t>
  </si>
  <si>
    <t>ELY03 Satakunnan ELY-keskus</t>
  </si>
  <si>
    <t>ELY04 Hämeen ELY-keskus</t>
  </si>
  <si>
    <t>ELY05 Pirkanmaan ELY-keskus</t>
  </si>
  <si>
    <t>ELY06 Kaakkois-Suomen ELY-keskus</t>
  </si>
  <si>
    <t>ELY07 Etelä-Savon ELY-keskus</t>
  </si>
  <si>
    <t>ELY08 Pohjois-Savon ELY-keskus</t>
  </si>
  <si>
    <t>ELY09 Pohjois-Karjalan ELY-keskus</t>
  </si>
  <si>
    <t>ELY10 Keski-Suomen ELY-keskus</t>
  </si>
  <si>
    <t>ELY11 Etelä-Pohjanmaan ELY-keskus</t>
  </si>
  <si>
    <t>ELY12 Pohjanmaan ELY-keskus</t>
  </si>
  <si>
    <t>ELY13 Pohjois-Pohjanmaan ELY-keskus</t>
  </si>
  <si>
    <t>ELY14 Kainuun ELY-keskus</t>
  </si>
  <si>
    <t>ELY15 Lapin ELY-keskus</t>
  </si>
  <si>
    <t>ELY16 Ahvenanmaa</t>
  </si>
  <si>
    <t>AVI1 Etelä-Suomen AVI</t>
  </si>
  <si>
    <t>AVI2 Lounais-Suomen AVI</t>
  </si>
  <si>
    <t>AVI3 Itä-Suomen AVI</t>
  </si>
  <si>
    <t>AVI4 Länsi- ja Sisä-Suomen AVI</t>
  </si>
  <si>
    <t>AVI5 Pohjois-Suomen AVI</t>
  </si>
  <si>
    <t>AVI6 Lapin AVI</t>
  </si>
  <si>
    <t>AVI7 Ahvenanmaan valtionvirasto</t>
  </si>
  <si>
    <t>TK1 Kaupunkimaiset kunnat</t>
  </si>
  <si>
    <t>TK2 Taajaan asutut kunnat</t>
  </si>
  <si>
    <t>TK3 Maaseutumaiset kunnat</t>
  </si>
  <si>
    <t>SHP09 Etelä-Karjalan SHP</t>
  </si>
  <si>
    <t>SHP15 Etelä-Pohjanmaan SHP</t>
  </si>
  <si>
    <t>SHP10 Etelä-Savon SHP</t>
  </si>
  <si>
    <t>SHP25 Helsingin ja Uudenmaan SHP</t>
  </si>
  <si>
    <t>SHP11 Itä-Savon SHP</t>
  </si>
  <si>
    <t>SHP19 Kainuun SHP</t>
  </si>
  <si>
    <t>SHP05 Kanta-Hämeen SHP</t>
  </si>
  <si>
    <t>SHP17 Keski-Pohjanmaan SHP</t>
  </si>
  <si>
    <t>SHP14 Keski-Suomen SHP</t>
  </si>
  <si>
    <t>SHP08 Kymenlaakson SHP</t>
  </si>
  <si>
    <t>SHP21 Lapin SHP</t>
  </si>
  <si>
    <t>SHP20 Länsi-Pohjan SHP</t>
  </si>
  <si>
    <t>SHP06 Pirkanmaan SHP</t>
  </si>
  <si>
    <t>SHP12 Pohjois-Karjalan SHP</t>
  </si>
  <si>
    <t>SHP18 Pohjois-Pohjanmaan SHP</t>
  </si>
  <si>
    <t>SHP13 Pohjois-Savon SHP</t>
  </si>
  <si>
    <t>SHP07 Päijät-Hämeen SHP</t>
  </si>
  <si>
    <t>SHP04 Satakunnan SHP</t>
  </si>
  <si>
    <t>SHP16 Vaasan SHP</t>
  </si>
  <si>
    <t>SHP03 Varsinais-Suomen SHP</t>
  </si>
  <si>
    <t>SHP00 Ahvenanmaa</t>
  </si>
  <si>
    <t>VP01 Helsingin vaalipiiri</t>
  </si>
  <si>
    <t>VP02 Uudenmaan vaalipiiri</t>
  </si>
  <si>
    <t>VP03 Varsinais-Suomen vaalipiiri</t>
  </si>
  <si>
    <t>VP04 Satakunnan vaalipiiri</t>
  </si>
  <si>
    <t>VP06 Hämeen vaalipiiri</t>
  </si>
  <si>
    <t>VP07 Pirkanmaan vaalipiiri</t>
  </si>
  <si>
    <t>VP08 Kaakkois-Suomen vaalipiiri</t>
  </si>
  <si>
    <t>VP09 Savo-Karjalan vaalipiiri</t>
  </si>
  <si>
    <t>VP10 Vaasan vaalipiiri</t>
  </si>
  <si>
    <t>VP11 Keski-Suomen vaalipiiri</t>
  </si>
  <si>
    <t>VP12 Oulun vaalipiiri</t>
  </si>
  <si>
    <t>VP13 Lapin vaalipiiri</t>
  </si>
  <si>
    <t>VP05 Ahvenanmaan maakunnan vaalipiiri</t>
  </si>
  <si>
    <t>PL5500 Helsingin poliisilaitos</t>
  </si>
  <si>
    <t>PL5530 Länsi-Uudenmaan poliisilaitos</t>
  </si>
  <si>
    <t>PL5560 Itä-Uudenmaan poliisilaitos</t>
  </si>
  <si>
    <t>PL5590 Hämeen poliisilaitos</t>
  </si>
  <si>
    <t>PL5620 Kaakkois-Suomen poliisilaitos</t>
  </si>
  <si>
    <t>PL5650 Lounais-Suomen poliisilaitos</t>
  </si>
  <si>
    <t>PL5680 Sisä-Suomen poliisilaitos</t>
  </si>
  <si>
    <t>PL5710 Pohjanmaan poliisilaitos</t>
  </si>
  <si>
    <t>PL5740 Itä-Suomen poliisilaitos</t>
  </si>
  <si>
    <t>PL5770 Oulun poliisilaitos</t>
  </si>
  <si>
    <t>PL5800 Lapin poliisilaitos</t>
  </si>
  <si>
    <t>PL5830 Ålands polismyndighet</t>
  </si>
  <si>
    <t>HO1 Helsingin hovioikeus</t>
  </si>
  <si>
    <t>HO2 Turun hovioikeus</t>
  </si>
  <si>
    <t>HO3 Itä-Suomen hovioikeus</t>
  </si>
  <si>
    <t>HO4 Vaasan hovioikeus</t>
  </si>
  <si>
    <t>HO6 Rovaniemen hovioikeus</t>
  </si>
  <si>
    <t>KO706 Helsingin käräjäoikeus</t>
  </si>
  <si>
    <t>KO708 Kanta-Hämeen käräjäoikeus</t>
  </si>
  <si>
    <t>KO713 Pohjois-Karjalan käräjäoikeus</t>
  </si>
  <si>
    <t>KO715 Keski-Suomen käräjäoikeus</t>
  </si>
  <si>
    <t>KO717 Kainuun käräjäoikeus</t>
  </si>
  <si>
    <t>KO725 Kymenlaakson käräjäoikeus</t>
  </si>
  <si>
    <t>KO726 Pohjois-Savon käräjäoikeus</t>
  </si>
  <si>
    <t>KO729 Päijät-Hämeen käräjäoikeus</t>
  </si>
  <si>
    <t>KO730 Lapin käräjäoikeus</t>
  </si>
  <si>
    <t>KO731 Etelä-Karjalan käräjäoikeus</t>
  </si>
  <si>
    <t>KO736 Etelä-Savon käräjäoikeus</t>
  </si>
  <si>
    <t>KO742 Oulun käräjäoikeus</t>
  </si>
  <si>
    <t>KO747 Satakunnan käräjäoikeus</t>
  </si>
  <si>
    <t>KO748 Itä-Uudenmaan käräjäoikeus</t>
  </si>
  <si>
    <t>KO750 Länsi-Uudenmaan käräjäoikeus</t>
  </si>
  <si>
    <t>KO757 Etelä-Pohjanmaan käräjäoikeus</t>
  </si>
  <si>
    <t>KO758 Pirkanmaan käräjäoikeus</t>
  </si>
  <si>
    <t>KO761 Varsinais-Suomen käräjäoikeus</t>
  </si>
  <si>
    <t>KO764 Pohjanmaan käräjäoikeus</t>
  </si>
  <si>
    <t>KO769 Ahvenanmaan käräjäoikeus</t>
  </si>
  <si>
    <t>FI1 MANNER-SUOMI</t>
  </si>
  <si>
    <t>FI19 Länsi-Suomi</t>
  </si>
  <si>
    <t>FI193 Keski-Suomi</t>
  </si>
  <si>
    <t>FI194 Etelä-Pohjanmaa</t>
  </si>
  <si>
    <t>FI195 Pohjanmaa</t>
  </si>
  <si>
    <t>FI196 Satakunta</t>
  </si>
  <si>
    <t>FI197 Pirkanmaa</t>
  </si>
  <si>
    <t>FI1B Helsinki-Uusimaa</t>
  </si>
  <si>
    <t>FI1B1 Helsinki-Uusimaa</t>
  </si>
  <si>
    <t>FI1C Etelä-Suomi</t>
  </si>
  <si>
    <t>FI1C1 Varsinais-Suomi</t>
  </si>
  <si>
    <t>FI1C2 Kanta-Häme</t>
  </si>
  <si>
    <t>FI1C3 Päijät-Häme</t>
  </si>
  <si>
    <t>FI1C4 Kymenlaakso</t>
  </si>
  <si>
    <t>FI1C5 Etelä-Karjala</t>
  </si>
  <si>
    <t>FI1D Pohjois- ja Itä-Suomi</t>
  </si>
  <si>
    <t>FI1D1 Etelä-Savo</t>
  </si>
  <si>
    <t>FI1D2 Pohjois-Savo</t>
  </si>
  <si>
    <t>FI1D3 Pohjois-Karjala</t>
  </si>
  <si>
    <t>FI1D5 Keski-Pohjanmaa</t>
  </si>
  <si>
    <t>FI1D7 Lappi</t>
  </si>
  <si>
    <t>FI1D8 Kainuu</t>
  </si>
  <si>
    <t>FI1D9 Pohjois-Pohjanmaa</t>
  </si>
  <si>
    <t>FI2 ÅLAND</t>
  </si>
  <si>
    <t>FI20 Åland</t>
  </si>
  <si>
    <t>FI200 Åland</t>
  </si>
  <si>
    <t>Huoltosuhde 2021</t>
  </si>
  <si>
    <t>LIIKKUMINEN JA LIIKENNE</t>
  </si>
  <si>
    <t>Liikenneverkostot</t>
  </si>
  <si>
    <t>Tie- ja katuverkoston pituus tietyypeittäin</t>
  </si>
  <si>
    <t>Pituus</t>
  </si>
  <si>
    <t>Kunta</t>
  </si>
  <si>
    <t>Kunta id</t>
  </si>
  <si>
    <t>Maantiet [km] (2022)</t>
  </si>
  <si>
    <t>Maarianhamina</t>
  </si>
  <si>
    <t xml:space="preserve">
Alue</t>
  </si>
  <si>
    <t>Maksetut
etuudet
euroa</t>
  </si>
  <si>
    <t/>
  </si>
  <si>
    <t>Kuhmoisten</t>
  </si>
  <si>
    <t>KELASTO</t>
  </si>
  <si>
    <t>ALUEID_VIIMEISIN</t>
  </si>
  <si>
    <t>ALUE_VIIMEISIN</t>
  </si>
  <si>
    <t>Summa</t>
  </si>
  <si>
    <t>Kuntalisä KKNR</t>
  </si>
  <si>
    <t>ID</t>
  </si>
  <si>
    <t>Varhaiskasvatuksessa olevien lasten lukumäärä</t>
  </si>
  <si>
    <t>2022</t>
  </si>
  <si>
    <t>Yhteensä</t>
  </si>
  <si>
    <t>1-6-vuotiaat</t>
  </si>
  <si>
    <t>Kunnan tai kuntayhtymän järjestämä</t>
  </si>
  <si>
    <t>Muut järjestämismuodot</t>
  </si>
  <si>
    <t>Oman tuotannon osuus</t>
  </si>
  <si>
    <t>2021</t>
  </si>
  <si>
    <t>Kaikki yhteensä</t>
  </si>
  <si>
    <t>VaKa käyttökulut (1000)</t>
  </si>
  <si>
    <t>1-6 vuotiaat</t>
  </si>
  <si>
    <t>Käyttökulut €/1-6 vuotias</t>
  </si>
  <si>
    <t>342</t>
  </si>
  <si>
    <t>114</t>
  </si>
  <si>
    <t>400</t>
  </si>
  <si>
    <t>224</t>
  </si>
  <si>
    <t>120</t>
  </si>
  <si>
    <t>57</t>
  </si>
  <si>
    <t>152</t>
  </si>
  <si>
    <t>100</t>
  </si>
  <si>
    <t>379</t>
  </si>
  <si>
    <t>162</t>
  </si>
  <si>
    <t>254</t>
  </si>
  <si>
    <t>208</t>
  </si>
  <si>
    <t>139</t>
  </si>
  <si>
    <t>112</t>
  </si>
  <si>
    <t>186</t>
  </si>
  <si>
    <t>294</t>
  </si>
  <si>
    <t>39</t>
  </si>
  <si>
    <t>76</t>
  </si>
  <si>
    <t>230</t>
  </si>
  <si>
    <t>233</t>
  </si>
  <si>
    <t>52</t>
  </si>
  <si>
    <t>54</t>
  </si>
  <si>
    <t>213</t>
  </si>
  <si>
    <t>143</t>
  </si>
  <si>
    <t>175</t>
  </si>
  <si>
    <t>325</t>
  </si>
  <si>
    <t>79</t>
  </si>
  <si>
    <t>138</t>
  </si>
  <si>
    <t>181</t>
  </si>
  <si>
    <t>370</t>
  </si>
  <si>
    <t>299</t>
  </si>
  <si>
    <t>71</t>
  </si>
  <si>
    <t>308</t>
  </si>
  <si>
    <t>168</t>
  </si>
  <si>
    <t>249</t>
  </si>
  <si>
    <t>720</t>
  </si>
  <si>
    <t>261</t>
  </si>
  <si>
    <t>349</t>
  </si>
  <si>
    <t>372</t>
  </si>
  <si>
    <t>241</t>
  </si>
  <si>
    <t>239</t>
  </si>
  <si>
    <t>257</t>
  </si>
  <si>
    <t>490</t>
  </si>
  <si>
    <t>730</t>
  </si>
  <si>
    <t>144</t>
  </si>
  <si>
    <t>123</t>
  </si>
  <si>
    <t>174</t>
  </si>
  <si>
    <t>66</t>
  </si>
  <si>
    <t>267</t>
  </si>
  <si>
    <t>837</t>
  </si>
  <si>
    <t>117</t>
  </si>
  <si>
    <t>219</t>
  </si>
  <si>
    <t>266</t>
  </si>
  <si>
    <t>366</t>
  </si>
  <si>
    <t>113</t>
  </si>
  <si>
    <t>401</t>
  </si>
  <si>
    <t>498</t>
  </si>
  <si>
    <t>94</t>
  </si>
  <si>
    <t>614</t>
  </si>
  <si>
    <t>31</t>
  </si>
  <si>
    <t>115</t>
  </si>
  <si>
    <t>185</t>
  </si>
  <si>
    <t>455</t>
  </si>
  <si>
    <t>277</t>
  </si>
  <si>
    <t>303</t>
  </si>
  <si>
    <t>378</t>
  </si>
  <si>
    <t>341</t>
  </si>
  <si>
    <t>135</t>
  </si>
  <si>
    <t>141</t>
  </si>
  <si>
    <t>69</t>
  </si>
  <si>
    <t>260</t>
  </si>
  <si>
    <t>169</t>
  </si>
  <si>
    <t>6</t>
  </si>
  <si>
    <t>351</t>
  </si>
  <si>
    <t>506</t>
  </si>
  <si>
    <t>2</t>
  </si>
  <si>
    <t>95</t>
  </si>
  <si>
    <t>167</t>
  </si>
  <si>
    <t>42</t>
  </si>
  <si>
    <t>153</t>
  </si>
  <si>
    <t>46</t>
  </si>
  <si>
    <t>27</t>
  </si>
  <si>
    <t>362</t>
  </si>
  <si>
    <t>124</t>
  </si>
  <si>
    <t>81</t>
  </si>
  <si>
    <t>193</t>
  </si>
  <si>
    <t>517</t>
  </si>
  <si>
    <t>701</t>
  </si>
  <si>
    <t>465</t>
  </si>
  <si>
    <t>107</t>
  </si>
  <si>
    <t>232</t>
  </si>
  <si>
    <t>399</t>
  </si>
  <si>
    <t>418</t>
  </si>
  <si>
    <t>151</t>
  </si>
  <si>
    <t>278</t>
  </si>
  <si>
    <t>83</t>
  </si>
  <si>
    <t>84</t>
  </si>
  <si>
    <t>103</t>
  </si>
  <si>
    <t>987</t>
  </si>
  <si>
    <t>229</t>
  </si>
  <si>
    <t>244</t>
  </si>
  <si>
    <t>936</t>
  </si>
  <si>
    <t>196</t>
  </si>
  <si>
    <t>1315</t>
  </si>
  <si>
    <t>160</t>
  </si>
  <si>
    <t>606</t>
  </si>
  <si>
    <t>78</t>
  </si>
  <si>
    <t>1032</t>
  </si>
  <si>
    <t>177</t>
  </si>
  <si>
    <t>121</t>
  </si>
  <si>
    <t>513</t>
  </si>
  <si>
    <t>220</t>
  </si>
  <si>
    <t>247</t>
  </si>
  <si>
    <t>199</t>
  </si>
  <si>
    <t>231</t>
  </si>
  <si>
    <t>471</t>
  </si>
  <si>
    <t>106</t>
  </si>
  <si>
    <t>632</t>
  </si>
  <si>
    <t>136</t>
  </si>
  <si>
    <t>252</t>
  </si>
  <si>
    <t>280</t>
  </si>
  <si>
    <t>89</t>
  </si>
  <si>
    <t>350</t>
  </si>
  <si>
    <t>70</t>
  </si>
  <si>
    <t>772</t>
  </si>
  <si>
    <t>170</t>
  </si>
  <si>
    <t>324</t>
  </si>
  <si>
    <t>426</t>
  </si>
  <si>
    <t>358</t>
  </si>
  <si>
    <t>47</t>
  </si>
  <si>
    <t>45</t>
  </si>
  <si>
    <t>522</t>
  </si>
  <si>
    <t>290</t>
  </si>
  <si>
    <t>75</t>
  </si>
  <si>
    <t>166</t>
  </si>
  <si>
    <t>134</t>
  </si>
  <si>
    <t>957</t>
  </si>
  <si>
    <t>165</t>
  </si>
  <si>
    <t>270</t>
  </si>
  <si>
    <t>348</t>
  </si>
  <si>
    <t>65</t>
  </si>
  <si>
    <t>314</t>
  </si>
  <si>
    <t>197</t>
  </si>
  <si>
    <t>102</t>
  </si>
  <si>
    <t>93</t>
  </si>
  <si>
    <t>155</t>
  </si>
  <si>
    <t>122</t>
  </si>
  <si>
    <t>564</t>
  </si>
  <si>
    <t>263</t>
  </si>
  <si>
    <t>361</t>
  </si>
  <si>
    <t>320</t>
  </si>
  <si>
    <t>200</t>
  </si>
  <si>
    <t>696</t>
  </si>
  <si>
    <t>195</t>
  </si>
  <si>
    <t>130</t>
  </si>
  <si>
    <t>293</t>
  </si>
  <si>
    <t>284</t>
  </si>
  <si>
    <t>192</t>
  </si>
  <si>
    <t>148</t>
  </si>
  <si>
    <t>154</t>
  </si>
  <si>
    <t>553</t>
  </si>
  <si>
    <t>32</t>
  </si>
  <si>
    <t>235</t>
  </si>
  <si>
    <t>264</t>
  </si>
  <si>
    <t>265</t>
  </si>
  <si>
    <t>99</t>
  </si>
  <si>
    <t>463</t>
  </si>
  <si>
    <t>59</t>
  </si>
  <si>
    <t>512</t>
  </si>
  <si>
    <t>832</t>
  </si>
  <si>
    <t>64</t>
  </si>
  <si>
    <t>248</t>
  </si>
  <si>
    <t>119</t>
  </si>
  <si>
    <t>173</t>
  </si>
  <si>
    <t>56</t>
  </si>
  <si>
    <t>243</t>
  </si>
  <si>
    <t>335</t>
  </si>
  <si>
    <t>312</t>
  </si>
  <si>
    <t>34</t>
  </si>
  <si>
    <t>541</t>
  </si>
  <si>
    <t>201</t>
  </si>
  <si>
    <t>217</t>
  </si>
  <si>
    <t>268</t>
  </si>
  <si>
    <t>133</t>
  </si>
  <si>
    <t>234</t>
  </si>
  <si>
    <t>1152</t>
  </si>
  <si>
    <t>292</t>
  </si>
  <si>
    <t>55</t>
  </si>
  <si>
    <t>191</t>
  </si>
  <si>
    <t>483</t>
  </si>
  <si>
    <t>407</t>
  </si>
  <si>
    <t>578</t>
  </si>
  <si>
    <t>891</t>
  </si>
  <si>
    <t>739</t>
  </si>
  <si>
    <t>296</t>
  </si>
  <si>
    <t>533</t>
  </si>
  <si>
    <t>158</t>
  </si>
  <si>
    <t>319</t>
  </si>
  <si>
    <t>188</t>
  </si>
  <si>
    <t>253</t>
  </si>
  <si>
    <t>653</t>
  </si>
  <si>
    <t>279</t>
  </si>
  <si>
    <t>359</t>
  </si>
  <si>
    <t>660</t>
  </si>
  <si>
    <t>1065</t>
  </si>
  <si>
    <t>202</t>
  </si>
  <si>
    <t>318</t>
  </si>
  <si>
    <t>699</t>
  </si>
  <si>
    <t>532</t>
  </si>
  <si>
    <t>128</t>
  </si>
  <si>
    <t>322</t>
  </si>
  <si>
    <t>223</t>
  </si>
  <si>
    <t>142</t>
  </si>
  <si>
    <t>367</t>
  </si>
  <si>
    <t>338</t>
  </si>
  <si>
    <t>161</t>
  </si>
  <si>
    <t>207</t>
  </si>
  <si>
    <t>301</t>
  </si>
  <si>
    <t>250</t>
  </si>
  <si>
    <t>150</t>
  </si>
  <si>
    <t>147</t>
  </si>
  <si>
    <t>172</t>
  </si>
  <si>
    <t>145</t>
  </si>
  <si>
    <t>288</t>
  </si>
  <si>
    <t>298</t>
  </si>
  <si>
    <t>387</t>
  </si>
  <si>
    <t>180</t>
  </si>
  <si>
    <t>275</t>
  </si>
  <si>
    <t>382</t>
  </si>
  <si>
    <t>198</t>
  </si>
  <si>
    <t>273</t>
  </si>
  <si>
    <t>Lapsien määrä varhaiskasvatuksessa (pl. Yksi kategoria)</t>
  </si>
  <si>
    <t>005</t>
  </si>
  <si>
    <t>009</t>
  </si>
  <si>
    <t>010</t>
  </si>
  <si>
    <t>016</t>
  </si>
  <si>
    <t>018</t>
  </si>
  <si>
    <t>019</t>
  </si>
  <si>
    <t>020</t>
  </si>
  <si>
    <t>046</t>
  </si>
  <si>
    <t>047</t>
  </si>
  <si>
    <t>049</t>
  </si>
  <si>
    <t>050</t>
  </si>
  <si>
    <t>051</t>
  </si>
  <si>
    <t>052</t>
  </si>
  <si>
    <t>061</t>
  </si>
  <si>
    <t>069</t>
  </si>
  <si>
    <t>071</t>
  </si>
  <si>
    <t>072</t>
  </si>
  <si>
    <t>074</t>
  </si>
  <si>
    <t>075</t>
  </si>
  <si>
    <t>077</t>
  </si>
  <si>
    <t>078</t>
  </si>
  <si>
    <t>079</t>
  </si>
  <si>
    <t>081</t>
  </si>
  <si>
    <t>082</t>
  </si>
  <si>
    <t>086</t>
  </si>
  <si>
    <t>090</t>
  </si>
  <si>
    <t>091</t>
  </si>
  <si>
    <t>092</t>
  </si>
  <si>
    <t>097</t>
  </si>
  <si>
    <t>098</t>
  </si>
  <si>
    <t>105</t>
  </si>
  <si>
    <t>108</t>
  </si>
  <si>
    <t>109</t>
  </si>
  <si>
    <t>111</t>
  </si>
  <si>
    <t>140</t>
  </si>
  <si>
    <t>146</t>
  </si>
  <si>
    <t>149</t>
  </si>
  <si>
    <t>171</t>
  </si>
  <si>
    <t>176</t>
  </si>
  <si>
    <t>178</t>
  </si>
  <si>
    <t>179</t>
  </si>
  <si>
    <t>182</t>
  </si>
  <si>
    <t>204</t>
  </si>
  <si>
    <t>205</t>
  </si>
  <si>
    <t>211</t>
  </si>
  <si>
    <t>214</t>
  </si>
  <si>
    <t>216</t>
  </si>
  <si>
    <t>218</t>
  </si>
  <si>
    <t>226</t>
  </si>
  <si>
    <t>236</t>
  </si>
  <si>
    <t>240</t>
  </si>
  <si>
    <t>245</t>
  </si>
  <si>
    <t>256</t>
  </si>
  <si>
    <t>271</t>
  </si>
  <si>
    <t>272</t>
  </si>
  <si>
    <t>276</t>
  </si>
  <si>
    <t>285</t>
  </si>
  <si>
    <t>286</t>
  </si>
  <si>
    <t>287</t>
  </si>
  <si>
    <t>291</t>
  </si>
  <si>
    <t>297</t>
  </si>
  <si>
    <t>300</t>
  </si>
  <si>
    <t>304</t>
  </si>
  <si>
    <t>305</t>
  </si>
  <si>
    <t>309</t>
  </si>
  <si>
    <t>316</t>
  </si>
  <si>
    <t>317</t>
  </si>
  <si>
    <t>398</t>
  </si>
  <si>
    <t>402</t>
  </si>
  <si>
    <t>403</t>
  </si>
  <si>
    <t>405</t>
  </si>
  <si>
    <t>408</t>
  </si>
  <si>
    <t>410</t>
  </si>
  <si>
    <t>416</t>
  </si>
  <si>
    <t>420</t>
  </si>
  <si>
    <t>421</t>
  </si>
  <si>
    <t>422</t>
  </si>
  <si>
    <t>423</t>
  </si>
  <si>
    <t>425</t>
  </si>
  <si>
    <t>430</t>
  </si>
  <si>
    <t>433</t>
  </si>
  <si>
    <t>434</t>
  </si>
  <si>
    <t>435</t>
  </si>
  <si>
    <t>436</t>
  </si>
  <si>
    <t>440</t>
  </si>
  <si>
    <t>441</t>
  </si>
  <si>
    <t>444</t>
  </si>
  <si>
    <t>445</t>
  </si>
  <si>
    <t>475</t>
  </si>
  <si>
    <t>480</t>
  </si>
  <si>
    <t>481</t>
  </si>
  <si>
    <t>484</t>
  </si>
  <si>
    <t>489</t>
  </si>
  <si>
    <t>491</t>
  </si>
  <si>
    <t>494</t>
  </si>
  <si>
    <t>495</t>
  </si>
  <si>
    <t>499</t>
  </si>
  <si>
    <t>500</t>
  </si>
  <si>
    <t>503</t>
  </si>
  <si>
    <t>504</t>
  </si>
  <si>
    <t>505</t>
  </si>
  <si>
    <t>507</t>
  </si>
  <si>
    <t>508</t>
  </si>
  <si>
    <t>529</t>
  </si>
  <si>
    <t>531</t>
  </si>
  <si>
    <t>535</t>
  </si>
  <si>
    <t>536</t>
  </si>
  <si>
    <t>538</t>
  </si>
  <si>
    <t>543</t>
  </si>
  <si>
    <t>545</t>
  </si>
  <si>
    <t>560</t>
  </si>
  <si>
    <t>561</t>
  </si>
  <si>
    <t>562</t>
  </si>
  <si>
    <t>563</t>
  </si>
  <si>
    <t>576</t>
  </si>
  <si>
    <t>577</t>
  </si>
  <si>
    <t>580</t>
  </si>
  <si>
    <t>581</t>
  </si>
  <si>
    <t>583</t>
  </si>
  <si>
    <t>584</t>
  </si>
  <si>
    <t>588</t>
  </si>
  <si>
    <t>592</t>
  </si>
  <si>
    <t>593</t>
  </si>
  <si>
    <t>595</t>
  </si>
  <si>
    <t>598</t>
  </si>
  <si>
    <t>599</t>
  </si>
  <si>
    <t>601</t>
  </si>
  <si>
    <t>604</t>
  </si>
  <si>
    <t>607</t>
  </si>
  <si>
    <t>608</t>
  </si>
  <si>
    <t>609</t>
  </si>
  <si>
    <t>611</t>
  </si>
  <si>
    <t>615</t>
  </si>
  <si>
    <t>616</t>
  </si>
  <si>
    <t>619</t>
  </si>
  <si>
    <t>620</t>
  </si>
  <si>
    <t>623</t>
  </si>
  <si>
    <t>624</t>
  </si>
  <si>
    <t>625</t>
  </si>
  <si>
    <t>626</t>
  </si>
  <si>
    <t>630</t>
  </si>
  <si>
    <t>631</t>
  </si>
  <si>
    <t>635</t>
  </si>
  <si>
    <t>636</t>
  </si>
  <si>
    <t>638</t>
  </si>
  <si>
    <t>678</t>
  </si>
  <si>
    <t>680</t>
  </si>
  <si>
    <t>681</t>
  </si>
  <si>
    <t>683</t>
  </si>
  <si>
    <t>684</t>
  </si>
  <si>
    <t>686</t>
  </si>
  <si>
    <t>687</t>
  </si>
  <si>
    <t>689</t>
  </si>
  <si>
    <t>691</t>
  </si>
  <si>
    <t>694</t>
  </si>
  <si>
    <t>697</t>
  </si>
  <si>
    <t>698</t>
  </si>
  <si>
    <t>700</t>
  </si>
  <si>
    <t>702</t>
  </si>
  <si>
    <t>704</t>
  </si>
  <si>
    <t>707</t>
  </si>
  <si>
    <t>710</t>
  </si>
  <si>
    <t>729</t>
  </si>
  <si>
    <t>732</t>
  </si>
  <si>
    <t>734</t>
  </si>
  <si>
    <t>738</t>
  </si>
  <si>
    <t>740</t>
  </si>
  <si>
    <t>742</t>
  </si>
  <si>
    <t>743</t>
  </si>
  <si>
    <t>746</t>
  </si>
  <si>
    <t>747</t>
  </si>
  <si>
    <t>748</t>
  </si>
  <si>
    <t>749</t>
  </si>
  <si>
    <t>751</t>
  </si>
  <si>
    <t>753</t>
  </si>
  <si>
    <t>755</t>
  </si>
  <si>
    <t>758</t>
  </si>
  <si>
    <t>759</t>
  </si>
  <si>
    <t>761</t>
  </si>
  <si>
    <t>762</t>
  </si>
  <si>
    <t>765</t>
  </si>
  <si>
    <t>768</t>
  </si>
  <si>
    <t>777</t>
  </si>
  <si>
    <t>778</t>
  </si>
  <si>
    <t>781</t>
  </si>
  <si>
    <t>783</t>
  </si>
  <si>
    <t>785</t>
  </si>
  <si>
    <t>790</t>
  </si>
  <si>
    <t>791</t>
  </si>
  <si>
    <t>831</t>
  </si>
  <si>
    <t>833</t>
  </si>
  <si>
    <t>834</t>
  </si>
  <si>
    <t>844</t>
  </si>
  <si>
    <t>845</t>
  </si>
  <si>
    <t>846</t>
  </si>
  <si>
    <t>848</t>
  </si>
  <si>
    <t>849</t>
  </si>
  <si>
    <t>850</t>
  </si>
  <si>
    <t>851</t>
  </si>
  <si>
    <t>853</t>
  </si>
  <si>
    <t>854</t>
  </si>
  <si>
    <t>857</t>
  </si>
  <si>
    <t>858</t>
  </si>
  <si>
    <t>859</t>
  </si>
  <si>
    <t>886</t>
  </si>
  <si>
    <t>887</t>
  </si>
  <si>
    <t>889</t>
  </si>
  <si>
    <t>890</t>
  </si>
  <si>
    <t>892</t>
  </si>
  <si>
    <t>893</t>
  </si>
  <si>
    <t>895</t>
  </si>
  <si>
    <t>905</t>
  </si>
  <si>
    <t>908</t>
  </si>
  <si>
    <t>915</t>
  </si>
  <si>
    <t>918</t>
  </si>
  <si>
    <t>921</t>
  </si>
  <si>
    <t>922</t>
  </si>
  <si>
    <t>924</t>
  </si>
  <si>
    <t>925</t>
  </si>
  <si>
    <t>927</t>
  </si>
  <si>
    <t>931</t>
  </si>
  <si>
    <t>934</t>
  </si>
  <si>
    <t>935</t>
  </si>
  <si>
    <t>946</t>
  </si>
  <si>
    <t>976</t>
  </si>
  <si>
    <t>977</t>
  </si>
  <si>
    <t>980</t>
  </si>
  <si>
    <t>981</t>
  </si>
  <si>
    <t>989</t>
  </si>
  <si>
    <t>992</t>
  </si>
  <si>
    <t>Maantiet</t>
  </si>
  <si>
    <t>TK 1-6 v yht.</t>
  </si>
  <si>
    <t>4. Ansiotulot yhteensä</t>
  </si>
  <si>
    <t>Asukasluku 31.12.2023</t>
  </si>
  <si>
    <t>Tulos / as</t>
  </si>
  <si>
    <t>Ansiotulot per asukas</t>
  </si>
  <si>
    <t>Oma tuotanto</t>
  </si>
  <si>
    <t>Oma tuotanto %</t>
  </si>
  <si>
    <t>Kotihoidon kuntalisää = 1</t>
  </si>
  <si>
    <t>KKNR kuntalisä</t>
  </si>
  <si>
    <t>Käyttökulut</t>
  </si>
  <si>
    <t>Käyttökulut/1-6 v</t>
  </si>
  <si>
    <t>TK 1-6 v</t>
  </si>
  <si>
    <t>Käyttökulut/1-6v</t>
  </si>
  <si>
    <t>1-4</t>
  </si>
  <si>
    <t>km</t>
  </si>
  <si>
    <t>Kustannukset_23</t>
  </si>
  <si>
    <t>Vertailuarvo_23</t>
  </si>
  <si>
    <t>Päivitetty: 20.12.2024</t>
  </si>
  <si>
    <t>Kuntaliitto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</si>
</sst>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"/>
    <numFmt numFmtId="165" formatCode="0.000"/>
    <numFmt numFmtId="166" formatCode="0.00000000"/>
    <numFmt numFmtId="167" formatCode="0.000000"/>
    <numFmt numFmtId="168" formatCode="_-* #,##0_-;\-* #,##0_-;_-* &quot;-&quot;??_-;_-@_-"/>
  </numFmts>
  <fonts count="25" x14ac:knownFonts="1">
    <font>
      <sz val="9"/>
      <color theme="1"/>
      <name val="Work Sans"/>
      <family val="2"/>
    </font>
    <font>
      <b/>
      <sz val="9"/>
      <color theme="1"/>
      <name val="Work Sans"/>
    </font>
    <font>
      <b/>
      <sz val="9"/>
      <name val="Work Sans"/>
    </font>
    <font>
      <sz val="9"/>
      <name val="Work Sans"/>
    </font>
    <font>
      <sz val="9"/>
      <color theme="0"/>
      <name val="Work Sans"/>
    </font>
    <font>
      <sz val="11"/>
      <name val="Calibri"/>
      <family val="2"/>
    </font>
    <font>
      <sz val="9"/>
      <color theme="0"/>
      <name val="Segoe UI"/>
      <family val="2"/>
    </font>
    <font>
      <sz val="9"/>
      <color rgb="FFFF0000"/>
      <name val="Work Sans"/>
      <family val="2"/>
    </font>
    <font>
      <sz val="11"/>
      <color theme="1"/>
      <name val="Work Sans"/>
      <family val="2"/>
      <scheme val="minor"/>
    </font>
    <font>
      <b/>
      <sz val="10"/>
      <name val="Work Sans"/>
    </font>
    <font>
      <sz val="9"/>
      <color theme="0" tint="-0.249977111117893"/>
      <name val="Work Sans"/>
      <family val="2"/>
    </font>
    <font>
      <sz val="9"/>
      <name val="Work Sans"/>
      <family val="2"/>
    </font>
    <font>
      <b/>
      <sz val="9"/>
      <color rgb="FFFF0000"/>
      <name val="Work Sans"/>
    </font>
    <font>
      <i/>
      <sz val="9"/>
      <color theme="1"/>
      <name val="Work Sans"/>
    </font>
    <font>
      <sz val="9"/>
      <color theme="0"/>
      <name val="Work Sans"/>
      <family val="2"/>
    </font>
    <font>
      <b/>
      <sz val="9"/>
      <color theme="1"/>
      <name val="Work Sans"/>
      <family val="2"/>
    </font>
    <font>
      <b/>
      <sz val="11"/>
      <color rgb="FF000000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0" tint="-0.34998626667073579"/>
      <name val="Work Sans"/>
    </font>
    <font>
      <sz val="9"/>
      <color theme="1"/>
      <name val="Work Sans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theme="1"/>
      <name val="Segoe UI"/>
      <family val="2"/>
    </font>
    <font>
      <u/>
      <sz val="9"/>
      <color theme="10"/>
      <name val="Work Sans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6">
    <xf numFmtId="0" fontId="0" fillId="0" borderId="0"/>
    <xf numFmtId="0" fontId="5" fillId="0" borderId="0"/>
    <xf numFmtId="0" fontId="8" fillId="0" borderId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9" fontId="0" fillId="0" borderId="0" xfId="0" applyNumberFormat="1"/>
    <xf numFmtId="0" fontId="0" fillId="3" borderId="0" xfId="0" applyFill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0" fillId="4" borderId="0" xfId="0" applyFill="1"/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2" borderId="2" xfId="0" applyFill="1" applyBorder="1" applyAlignment="1">
      <alignment horizontal="center"/>
    </xf>
    <xf numFmtId="0" fontId="1" fillId="4" borderId="0" xfId="0" applyFont="1" applyFill="1"/>
    <xf numFmtId="0" fontId="1" fillId="3" borderId="0" xfId="0" applyFont="1" applyFill="1"/>
    <xf numFmtId="0" fontId="1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11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11" fontId="0" fillId="5" borderId="0" xfId="0" applyNumberFormat="1" applyFill="1" applyAlignment="1">
      <alignment horizontal="center"/>
    </xf>
    <xf numFmtId="9" fontId="0" fillId="2" borderId="3" xfId="0" applyNumberFormat="1" applyFill="1" applyBorder="1" applyAlignment="1">
      <alignment horizontal="center"/>
    </xf>
    <xf numFmtId="9" fontId="0" fillId="2" borderId="4" xfId="0" applyNumberFormat="1" applyFill="1" applyBorder="1" applyAlignment="1">
      <alignment horizontal="center"/>
    </xf>
    <xf numFmtId="0" fontId="6" fillId="0" borderId="0" xfId="0" applyFont="1" applyAlignment="1">
      <alignment vertical="center"/>
    </xf>
    <xf numFmtId="3" fontId="0" fillId="0" borderId="0" xfId="0" applyNumberFormat="1" applyAlignment="1">
      <alignment horizontal="center"/>
    </xf>
    <xf numFmtId="0" fontId="4" fillId="0" borderId="0" xfId="0" applyFont="1" applyAlignment="1">
      <alignment horizontal="right"/>
    </xf>
    <xf numFmtId="3" fontId="0" fillId="0" borderId="0" xfId="0" applyNumberFormat="1"/>
    <xf numFmtId="9" fontId="3" fillId="0" borderId="0" xfId="0" applyNumberFormat="1" applyFont="1"/>
    <xf numFmtId="165" fontId="0" fillId="4" borderId="0" xfId="0" applyNumberFormat="1" applyFill="1"/>
    <xf numFmtId="166" fontId="0" fillId="4" borderId="0" xfId="0" applyNumberFormat="1" applyFill="1"/>
    <xf numFmtId="9" fontId="3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" fontId="4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2" fontId="0" fillId="0" borderId="0" xfId="0" applyNumberFormat="1" applyAlignment="1">
      <alignment horizontal="left"/>
    </xf>
    <xf numFmtId="0" fontId="9" fillId="0" borderId="0" xfId="0" applyFont="1"/>
    <xf numFmtId="0" fontId="0" fillId="2" borderId="1" xfId="0" applyFill="1" applyBorder="1" applyProtection="1">
      <protection locked="0"/>
    </xf>
    <xf numFmtId="0" fontId="10" fillId="0" borderId="0" xfId="0" applyFont="1"/>
    <xf numFmtId="0" fontId="11" fillId="6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2" fillId="4" borderId="0" xfId="0" applyFont="1" applyFill="1"/>
    <xf numFmtId="167" fontId="0" fillId="4" borderId="0" xfId="0" applyNumberFormat="1" applyFill="1"/>
    <xf numFmtId="0" fontId="0" fillId="7" borderId="0" xfId="0" applyFill="1"/>
    <xf numFmtId="0" fontId="0" fillId="8" borderId="0" xfId="0" applyFill="1"/>
    <xf numFmtId="0" fontId="1" fillId="8" borderId="0" xfId="0" applyFont="1" applyFill="1"/>
    <xf numFmtId="0" fontId="11" fillId="0" borderId="0" xfId="0" applyFont="1" applyAlignment="1">
      <alignment horizontal="center"/>
    </xf>
    <xf numFmtId="3" fontId="0" fillId="7" borderId="0" xfId="0" applyNumberFormat="1" applyFill="1"/>
    <xf numFmtId="1" fontId="12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center"/>
    </xf>
    <xf numFmtId="0" fontId="11" fillId="9" borderId="0" xfId="0" applyFont="1" applyFill="1" applyAlignment="1">
      <alignment horizontal="center"/>
    </xf>
    <xf numFmtId="0" fontId="13" fillId="5" borderId="0" xfId="0" applyFont="1" applyFill="1" applyAlignment="1">
      <alignment horizontal="center"/>
    </xf>
    <xf numFmtId="3" fontId="14" fillId="0" borderId="0" xfId="0" applyNumberFormat="1" applyFont="1"/>
    <xf numFmtId="0" fontId="12" fillId="0" borderId="0" xfId="0" applyFont="1" applyAlignment="1">
      <alignment horizontal="center"/>
    </xf>
    <xf numFmtId="0" fontId="12" fillId="0" borderId="0" xfId="0" applyFont="1"/>
    <xf numFmtId="0" fontId="16" fillId="0" borderId="0" xfId="0" applyFont="1"/>
    <xf numFmtId="164" fontId="0" fillId="0" borderId="0" xfId="0" applyNumberFormat="1"/>
    <xf numFmtId="0" fontId="17" fillId="10" borderId="5" xfId="0" applyFont="1" applyFill="1" applyBorder="1" applyAlignment="1">
      <alignment horizontal="left" vertical="center" wrapText="1"/>
    </xf>
    <xf numFmtId="0" fontId="17" fillId="10" borderId="5" xfId="0" applyFont="1" applyFill="1" applyBorder="1" applyAlignment="1">
      <alignment horizontal="center" vertical="center" wrapText="1"/>
    </xf>
    <xf numFmtId="0" fontId="17" fillId="10" borderId="6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3" fontId="18" fillId="0" borderId="0" xfId="0" applyNumberFormat="1" applyFont="1" applyAlignment="1">
      <alignment horizontal="right" vertical="center" indent="3"/>
    </xf>
    <xf numFmtId="0" fontId="17" fillId="10" borderId="7" xfId="0" applyFont="1" applyFill="1" applyBorder="1" applyAlignment="1">
      <alignment horizontal="left" vertical="center" wrapText="1"/>
    </xf>
    <xf numFmtId="3" fontId="17" fillId="10" borderId="7" xfId="0" applyNumberFormat="1" applyFont="1" applyFill="1" applyBorder="1" applyAlignment="1">
      <alignment horizontal="right" vertical="center" indent="3"/>
    </xf>
    <xf numFmtId="0" fontId="17" fillId="10" borderId="7" xfId="0" applyFont="1" applyFill="1" applyBorder="1" applyAlignment="1">
      <alignment horizontal="center" vertical="center" wrapText="1"/>
    </xf>
    <xf numFmtId="2" fontId="0" fillId="0" borderId="0" xfId="0" applyNumberFormat="1"/>
    <xf numFmtId="4" fontId="17" fillId="10" borderId="7" xfId="0" applyNumberFormat="1" applyFont="1" applyFill="1" applyBorder="1" applyAlignment="1">
      <alignment horizontal="right" vertical="center" indent="3"/>
    </xf>
    <xf numFmtId="0" fontId="2" fillId="7" borderId="0" xfId="0" applyFont="1" applyFill="1"/>
    <xf numFmtId="0" fontId="2" fillId="0" borderId="0" xfId="0" applyFont="1" applyAlignment="1">
      <alignment horizontal="center"/>
    </xf>
    <xf numFmtId="0" fontId="7" fillId="0" borderId="0" xfId="0" applyFont="1"/>
    <xf numFmtId="0" fontId="15" fillId="11" borderId="8" xfId="0" applyFont="1" applyFill="1" applyBorder="1"/>
    <xf numFmtId="0" fontId="15" fillId="11" borderId="9" xfId="0" applyFont="1" applyFill="1" applyBorder="1"/>
    <xf numFmtId="3" fontId="15" fillId="11" borderId="9" xfId="0" applyNumberFormat="1" applyFont="1" applyFill="1" applyBorder="1"/>
    <xf numFmtId="0" fontId="0" fillId="12" borderId="0" xfId="0" applyFill="1"/>
    <xf numFmtId="0" fontId="11" fillId="7" borderId="0" xfId="0" applyFont="1" applyFill="1"/>
    <xf numFmtId="164" fontId="11" fillId="7" borderId="0" xfId="0" applyNumberFormat="1" applyFont="1" applyFill="1"/>
    <xf numFmtId="1" fontId="11" fillId="7" borderId="0" xfId="0" applyNumberFormat="1" applyFont="1" applyFill="1"/>
    <xf numFmtId="0" fontId="15" fillId="0" borderId="8" xfId="0" applyFont="1" applyBorder="1"/>
    <xf numFmtId="0" fontId="11" fillId="0" borderId="0" xfId="0" applyFont="1"/>
    <xf numFmtId="3" fontId="19" fillId="0" borderId="0" xfId="0" applyNumberFormat="1" applyFont="1"/>
    <xf numFmtId="0" fontId="19" fillId="0" borderId="0" xfId="0" applyFont="1"/>
    <xf numFmtId="2" fontId="19" fillId="0" borderId="0" xfId="0" applyNumberFormat="1" applyFont="1" applyAlignment="1">
      <alignment horizontal="center"/>
    </xf>
    <xf numFmtId="3" fontId="4" fillId="0" borderId="0" xfId="0" applyNumberFormat="1" applyFont="1"/>
    <xf numFmtId="9" fontId="4" fillId="0" borderId="0" xfId="0" applyNumberFormat="1" applyFont="1" applyAlignment="1">
      <alignment horizontal="center"/>
    </xf>
    <xf numFmtId="2" fontId="11" fillId="7" borderId="0" xfId="0" applyNumberFormat="1" applyFont="1" applyFill="1" applyAlignment="1">
      <alignment horizontal="right"/>
    </xf>
    <xf numFmtId="2" fontId="0" fillId="7" borderId="0" xfId="0" applyNumberFormat="1" applyFill="1"/>
    <xf numFmtId="1" fontId="11" fillId="7" borderId="0" xfId="0" applyNumberFormat="1" applyFont="1" applyFill="1" applyAlignment="1">
      <alignment horizontal="right"/>
    </xf>
    <xf numFmtId="1" fontId="0" fillId="0" borderId="0" xfId="0" applyNumberFormat="1"/>
    <xf numFmtId="168" fontId="0" fillId="0" borderId="0" xfId="3" applyNumberFormat="1" applyFont="1"/>
    <xf numFmtId="9" fontId="0" fillId="0" borderId="0" xfId="4" applyFont="1"/>
    <xf numFmtId="9" fontId="11" fillId="7" borderId="0" xfId="4" applyFont="1" applyFill="1"/>
    <xf numFmtId="0" fontId="24" fillId="0" borderId="0" xfId="5"/>
    <xf numFmtId="0" fontId="1" fillId="0" borderId="0" xfId="0" applyFont="1" applyFill="1"/>
    <xf numFmtId="0" fontId="0" fillId="13" borderId="0" xfId="0" applyFill="1"/>
    <xf numFmtId="0" fontId="1" fillId="5" borderId="0" xfId="0" applyFont="1" applyFill="1"/>
    <xf numFmtId="0" fontId="0" fillId="5" borderId="0" xfId="0" applyFill="1"/>
    <xf numFmtId="168" fontId="1" fillId="5" borderId="0" xfId="3" applyNumberFormat="1" applyFont="1" applyFill="1"/>
    <xf numFmtId="0" fontId="23" fillId="5" borderId="0" xfId="0" applyFont="1" applyFill="1"/>
    <xf numFmtId="0" fontId="0" fillId="0" borderId="0" xfId="0" applyFill="1"/>
  </cellXfs>
  <cellStyles count="6">
    <cellStyle name="Hyperlinkki" xfId="5" builtinId="8"/>
    <cellStyle name="Normaali" xfId="0" builtinId="0"/>
    <cellStyle name="Normaali 2" xfId="2" xr:uid="{23D3BD5D-13F6-46C7-BAB0-95DE88A55379}"/>
    <cellStyle name="Normaali 3" xfId="1" xr:uid="{5BD561BE-5923-4033-A2A7-33B2FF7624DD}"/>
    <cellStyle name="Pilkku" xfId="3" builtinId="3"/>
    <cellStyle name="Prosenttia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>
                <a:solidFill>
                  <a:sysClr val="windowText" lastClr="000000"/>
                </a:solidFill>
              </a:rPr>
              <a:t>Valitun kunnan järjestämismuodot</a:t>
            </a:r>
          </a:p>
          <a:p>
            <a:pPr>
              <a:defRPr/>
            </a:pPr>
            <a:r>
              <a:rPr lang="fi-FI" sz="1000" baseline="0">
                <a:solidFill>
                  <a:sysClr val="windowText" lastClr="000000"/>
                </a:solidFill>
              </a:rPr>
              <a:t>(lapsimäärillä mitattuna)</a:t>
            </a:r>
            <a:endParaRPr lang="fi-FI" sz="10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28B-47E8-9FC1-59E4F5E2DD8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28B-47E8-9FC1-59E4F5E2DD8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28B-47E8-9FC1-59E4F5E2DD8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28B-47E8-9FC1-59E4F5E2DD8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28B-47E8-9FC1-59E4F5E2DD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Vertailutiedot!$D$2:$H$2</c:f>
              <c:strCache>
                <c:ptCount val="5"/>
                <c:pt idx="0">
                  <c:v>Kunnan järjestämä</c:v>
                </c:pt>
                <c:pt idx="1">
                  <c:v>Yksityinen varhaiskasvatus (ilman yh-tukea)</c:v>
                </c:pt>
                <c:pt idx="2">
                  <c:v>Yksityisen hoidon tuella järjestetty</c:v>
                </c:pt>
                <c:pt idx="3">
                  <c:v>Ostopalvelu</c:v>
                </c:pt>
                <c:pt idx="4">
                  <c:v>Palveluseteli</c:v>
                </c:pt>
              </c:strCache>
            </c:strRef>
          </c:cat>
          <c:val>
            <c:numRef>
              <c:f>VK_valitsin!$N$8:$R$8</c:f>
              <c:numCache>
                <c:formatCode>#,##0</c:formatCode>
                <c:ptCount val="5"/>
                <c:pt idx="0">
                  <c:v>447</c:v>
                </c:pt>
                <c:pt idx="1">
                  <c:v>2.5</c:v>
                </c:pt>
                <c:pt idx="2">
                  <c:v>2.5</c:v>
                </c:pt>
                <c:pt idx="3">
                  <c:v>96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7-4486-B2CE-C783C6A34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>
                <a:solidFill>
                  <a:sysClr val="windowText" lastClr="000000"/>
                </a:solidFill>
              </a:rPr>
              <a:t>Verrokkikuntien</a:t>
            </a:r>
            <a:r>
              <a:rPr lang="fi-FI" baseline="0">
                <a:solidFill>
                  <a:sysClr val="windowText" lastClr="000000"/>
                </a:solidFill>
              </a:rPr>
              <a:t> järjestämismuodot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000" baseline="0">
                <a:solidFill>
                  <a:sysClr val="windowText" lastClr="000000"/>
                </a:solidFill>
              </a:rPr>
              <a:t>(lapsimäärillä mitattuna)</a:t>
            </a:r>
            <a:endParaRPr lang="fi-FI" sz="10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816-494B-8012-7B02AD7C1B2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DCB-4F7D-9CA1-30660E83553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DCB-4F7D-9CA1-30660E83553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DCB-4F7D-9CA1-30660E83553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DCB-4F7D-9CA1-30660E835539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Vertailutiedot!$D$2:$H$2</c:f>
              <c:strCache>
                <c:ptCount val="5"/>
                <c:pt idx="0">
                  <c:v>Kunnan järjestämä</c:v>
                </c:pt>
                <c:pt idx="1">
                  <c:v>Yksityinen varhaiskasvatus (ilman yh-tukea)</c:v>
                </c:pt>
                <c:pt idx="2">
                  <c:v>Yksityisen hoidon tuella järjestetty</c:v>
                </c:pt>
                <c:pt idx="3">
                  <c:v>Ostopalvelu</c:v>
                </c:pt>
                <c:pt idx="4">
                  <c:v>Palveluseteli</c:v>
                </c:pt>
              </c:strCache>
            </c:strRef>
          </c:cat>
          <c:val>
            <c:numRef>
              <c:f>VK_valitsin!$N$306:$R$306</c:f>
              <c:numCache>
                <c:formatCode>#,##0</c:formatCode>
                <c:ptCount val="5"/>
                <c:pt idx="0">
                  <c:v>3888</c:v>
                </c:pt>
                <c:pt idx="1">
                  <c:v>27</c:v>
                </c:pt>
                <c:pt idx="2">
                  <c:v>53</c:v>
                </c:pt>
                <c:pt idx="3">
                  <c:v>6</c:v>
                </c:pt>
                <c:pt idx="4">
                  <c:v>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16-494B-8012-7B02AD7C1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3004119452513777E-2"/>
          <c:y val="0.79586729522798672"/>
          <c:w val="0.92977695303395491"/>
          <c:h val="0.182273929099082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>
                <a:solidFill>
                  <a:sysClr val="windowText" lastClr="000000"/>
                </a:solidFill>
              </a:rPr>
              <a:t>Varhaiskasvatuksen</a:t>
            </a:r>
            <a:r>
              <a:rPr lang="fi-FI" baseline="0">
                <a:solidFill>
                  <a:sysClr val="windowText" lastClr="000000"/>
                </a:solidFill>
              </a:rPr>
              <a:t> käyttökulut per 1-6 vuotias 2022</a:t>
            </a:r>
            <a:r>
              <a:rPr lang="fi-FI" sz="1400" b="0" i="0" u="none" strike="noStrike" baseline="0">
                <a:effectLst/>
              </a:rPr>
              <a:t>–</a:t>
            </a:r>
            <a:r>
              <a:rPr lang="fi-FI" baseline="0">
                <a:solidFill>
                  <a:sysClr val="windowText" lastClr="000000"/>
                </a:solidFill>
              </a:rPr>
              <a:t>2023</a:t>
            </a:r>
            <a:endParaRPr lang="fi-FI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8498747974146507"/>
          <c:y val="2.76589000355930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2022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45C-4B98-96CD-88E4D6BEB248}"/>
              </c:ext>
            </c:extLst>
          </c:dPt>
          <c:val>
            <c:numRef>
              <c:f>VK_valitsin!$S$10:$S$20</c:f>
              <c:numCache>
                <c:formatCode>#,##0</c:formatCode>
                <c:ptCount val="11"/>
                <c:pt idx="0">
                  <c:v>9404.1688942307683</c:v>
                </c:pt>
                <c:pt idx="1">
                  <c:v>7744.0130776605947</c:v>
                </c:pt>
                <c:pt idx="2">
                  <c:v>8759.3251931330469</c:v>
                </c:pt>
                <c:pt idx="3">
                  <c:v>10211.324605263157</c:v>
                </c:pt>
                <c:pt idx="4">
                  <c:v>7696.8698208955211</c:v>
                </c:pt>
                <c:pt idx="5">
                  <c:v>11617.190588235295</c:v>
                </c:pt>
                <c:pt idx="6">
                  <c:v>11246.848082788672</c:v>
                </c:pt>
                <c:pt idx="7">
                  <c:v>11004.082724550897</c:v>
                </c:pt>
                <c:pt idx="8">
                  <c:v>10931.421829710145</c:v>
                </c:pt>
                <c:pt idx="9">
                  <c:v>13855.691714285718</c:v>
                </c:pt>
                <c:pt idx="10">
                  <c:v>11182.43199360341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5C-4B98-96CD-88E4D6BEB248}"/>
            </c:ext>
          </c:extLst>
        </c:ser>
        <c:ser>
          <c:idx val="0"/>
          <c:order val="1"/>
          <c:tx>
            <c:v>2023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573-4A2E-B29E-8D82E688B81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VK_valitsin!$L$311:$L$321</c:f>
              <c:strCache>
                <c:ptCount val="11"/>
                <c:pt idx="0">
                  <c:v>Akaa</c:v>
                </c:pt>
                <c:pt idx="1">
                  <c:v>Liminka</c:v>
                </c:pt>
                <c:pt idx="2">
                  <c:v>Pöytyä</c:v>
                </c:pt>
                <c:pt idx="3">
                  <c:v>Laihia</c:v>
                </c:pt>
                <c:pt idx="4">
                  <c:v>Muhos</c:v>
                </c:pt>
                <c:pt idx="5">
                  <c:v>Hämeenkyrö</c:v>
                </c:pt>
                <c:pt idx="6">
                  <c:v>Uusikaarlepyy</c:v>
                </c:pt>
                <c:pt idx="7">
                  <c:v>Ulvila</c:v>
                </c:pt>
                <c:pt idx="8">
                  <c:v>Eura</c:v>
                </c:pt>
                <c:pt idx="9">
                  <c:v>Uusikaupunki</c:v>
                </c:pt>
                <c:pt idx="10">
                  <c:v>Imatra</c:v>
                </c:pt>
              </c:strCache>
            </c:strRef>
          </c:cat>
          <c:val>
            <c:numRef>
              <c:f>VK_valitsin!$M$311:$M$321</c:f>
              <c:numCache>
                <c:formatCode>#,##0</c:formatCode>
                <c:ptCount val="11"/>
                <c:pt idx="0">
                  <c:v>11715.449912390488</c:v>
                </c:pt>
                <c:pt idx="1">
                  <c:v>9536.0365585054078</c:v>
                </c:pt>
                <c:pt idx="2">
                  <c:v>9834.9726164079839</c:v>
                </c:pt>
                <c:pt idx="3">
                  <c:v>11856.842293144207</c:v>
                </c:pt>
                <c:pt idx="4">
                  <c:v>8703.4293562874245</c:v>
                </c:pt>
                <c:pt idx="5">
                  <c:v>13377.994169491523</c:v>
                </c:pt>
                <c:pt idx="6">
                  <c:v>12814.662004504506</c:v>
                </c:pt>
                <c:pt idx="7">
                  <c:v>11717.470194029851</c:v>
                </c:pt>
                <c:pt idx="8">
                  <c:v>12967.401477045907</c:v>
                </c:pt>
                <c:pt idx="9">
                  <c:v>15982.465727699529</c:v>
                </c:pt>
                <c:pt idx="10">
                  <c:v>12493.173123595505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3-4A2E-B29E-8D82E688B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1976368"/>
        <c:axId val="421976784"/>
      </c:barChart>
      <c:lineChart>
        <c:grouping val="standard"/>
        <c:varyColors val="0"/>
        <c:ser>
          <c:idx val="2"/>
          <c:order val="2"/>
          <c:tx>
            <c:v>Vertailuarvo</c:v>
          </c:tx>
          <c:spPr>
            <a:ln w="15875" cap="rnd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VK_valitsin!$T$10:$T$20</c:f>
              <c:numCache>
                <c:formatCode>#,##0</c:formatCode>
                <c:ptCount val="11"/>
                <c:pt idx="0">
                  <c:v>11594.900940963687</c:v>
                </c:pt>
                <c:pt idx="1">
                  <c:v>11594.900940963687</c:v>
                </c:pt>
                <c:pt idx="2">
                  <c:v>11594.900940963687</c:v>
                </c:pt>
                <c:pt idx="3">
                  <c:v>11594.900940963687</c:v>
                </c:pt>
                <c:pt idx="4">
                  <c:v>11594.900940963687</c:v>
                </c:pt>
                <c:pt idx="5">
                  <c:v>11594.900940963687</c:v>
                </c:pt>
                <c:pt idx="6">
                  <c:v>11594.900940963687</c:v>
                </c:pt>
                <c:pt idx="7">
                  <c:v>11594.900940963687</c:v>
                </c:pt>
                <c:pt idx="8">
                  <c:v>11594.900940963687</c:v>
                </c:pt>
                <c:pt idx="9">
                  <c:v>11594.900940963687</c:v>
                </c:pt>
                <c:pt idx="10">
                  <c:v>11594.900940963687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45C-4B98-96CD-88E4D6BEB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976368"/>
        <c:axId val="421976784"/>
      </c:lineChart>
      <c:catAx>
        <c:axId val="42197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21976784"/>
        <c:crosses val="autoZero"/>
        <c:auto val="1"/>
        <c:lblAlgn val="ctr"/>
        <c:lblOffset val="100"/>
        <c:noMultiLvlLbl val="0"/>
      </c:catAx>
      <c:valAx>
        <c:axId val="42197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2197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789154</xdr:colOff>
      <xdr:row>309</xdr:row>
      <xdr:rowOff>326</xdr:rowOff>
    </xdr:from>
    <xdr:to>
      <xdr:col>11</xdr:col>
      <xdr:colOff>839657</xdr:colOff>
      <xdr:row>340</xdr:row>
      <xdr:rowOff>288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5340F55B-4CC5-F952-CE64-9F2B47345A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910125</xdr:colOff>
      <xdr:row>309</xdr:row>
      <xdr:rowOff>787</xdr:rowOff>
    </xdr:from>
    <xdr:to>
      <xdr:col>18</xdr:col>
      <xdr:colOff>689919</xdr:colOff>
      <xdr:row>340</xdr:row>
      <xdr:rowOff>749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5597E0D8-64A2-EFA4-42D3-BABFE54D81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538489</xdr:colOff>
      <xdr:row>309</xdr:row>
      <xdr:rowOff>326</xdr:rowOff>
    </xdr:from>
    <xdr:to>
      <xdr:col>5</xdr:col>
      <xdr:colOff>715347</xdr:colOff>
      <xdr:row>340</xdr:row>
      <xdr:rowOff>35582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2F519B4E-242C-112D-1139-0E8C6461F8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302</xdr:row>
      <xdr:rowOff>0</xdr:rowOff>
    </xdr:from>
    <xdr:to>
      <xdr:col>163</xdr:col>
      <xdr:colOff>187456</xdr:colOff>
      <xdr:row>353</xdr:row>
      <xdr:rowOff>668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2DB96306-A049-9D19-84F9-2F8E6C66AA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56283" y="45024261"/>
          <a:ext cx="8154538" cy="759248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ehtonen Mikko" id="{B76C4154-A6F0-4D40-8E59-6EA2A154898D}" userId="S::Mikko.Mehtonen@kuntaliitto.fi::69bd3d20-143f-48ed-a68c-c6569ca4261c" providerId="AD"/>
  <person displayName="Tolonen Anniina" id="{213A9164-CC4C-4544-AF21-FCE3F6EFAF21}" userId="S::Anniina.Tolonen@kuntaliitto.fi::5fd70ff6-8263-4e79-b3b6-cf302ea656a8" providerId="AD"/>
</personList>
</file>

<file path=xl/theme/theme1.xml><?xml version="1.0" encoding="utf-8"?>
<a:theme xmlns:a="http://schemas.openxmlformats.org/drawingml/2006/main" name="kuntaliitto">
  <a:themeElements>
    <a:clrScheme name="Kuntaliitto 2020">
      <a:dk1>
        <a:srgbClr val="000000"/>
      </a:dk1>
      <a:lt1>
        <a:sysClr val="window" lastClr="FFFFFF"/>
      </a:lt1>
      <a:dk2>
        <a:srgbClr val="73899D"/>
      </a:dk2>
      <a:lt2>
        <a:srgbClr val="DFDAD6"/>
      </a:lt2>
      <a:accent1>
        <a:srgbClr val="104264"/>
      </a:accent1>
      <a:accent2>
        <a:srgbClr val="FFC0D0"/>
      </a:accent2>
      <a:accent3>
        <a:srgbClr val="923468"/>
      </a:accent3>
      <a:accent4>
        <a:srgbClr val="255DD0"/>
      </a:accent4>
      <a:accent5>
        <a:srgbClr val="FFE561"/>
      </a:accent5>
      <a:accent6>
        <a:srgbClr val="7DC6F0"/>
      </a:accent6>
      <a:hlink>
        <a:srgbClr val="104264"/>
      </a:hlink>
      <a:folHlink>
        <a:srgbClr val="104264"/>
      </a:folHlink>
    </a:clrScheme>
    <a:fontScheme name="Kuntaliitto 2020">
      <a:majorFont>
        <a:latin typeface="Work Sans ExtraBold"/>
        <a:ea typeface=""/>
        <a:cs typeface=""/>
      </a:majorFont>
      <a:minorFont>
        <a:latin typeface="Work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noFill/>
        </a:ln>
      </a:spPr>
      <a:bodyPr rtlCol="0" anchor="ctr"/>
      <a:lstStyle>
        <a:defPPr algn="ctr"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9050">
          <a:solidFill>
            <a:schemeClr val="accent3"/>
          </a:solidFill>
          <a:headEnd type="none" w="med" len="med"/>
          <a:tailEnd type="none" w="med" len="med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kuntaliitto" id="{83420136-60C6-47BA-A243-B2DA9E88A498}" vid="{61E78A92-B961-430C-A106-E58B00BEBC2D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" dT="2021-11-10T11:12:42.53" personId="{B76C4154-A6F0-4D40-8E59-6EA2A154898D}" id="{3DE31DC6-5367-4D87-AEC4-DCA686304B46}">
    <text>Kunnan kustantamalla varhaiskasvatuksella  tarkoitetaan kaikkea kunnan järjestämää varhaiskasvatusta kuten omaa päiväkoti- ja perhepäivätoimintaa, ostopalveluna hankittua varhaiskasvatusta, palvelusetelillä järjestettyä toimintaa, kuntalisiä, avoimia päiväkoteja sekä muuta varhaiskasvatukseksi määriteltävää toimintaa.</text>
  </threadedComment>
  <threadedComment ref="C5" dT="2021-11-10T12:48:51.75" personId="{B76C4154-A6F0-4D40-8E59-6EA2A154898D}" id="{C033BBCB-E7FC-447E-8DCD-92D347FA0EFA}">
    <text>Painoarvo painottaa muuttujia joiden perusteella samankaltaiset kunnat valitaan. Mitä isompi prosenttiosuus, sitä isomman painoarvon kyseinen muuttuja saa samankaltaisia kuntia etsittäessä.</text>
  </threadedComment>
  <threadedComment ref="D7" dT="2024-12-20T12:29:57.43" personId="{213A9164-CC4C-4544-AF21-FCE3F6EFAF21}" id="{83DF8A68-DB89-473E-A238-B551E268501E}">
    <text>Kunnan kustantamaan varhaiskasvatukseen osallistuneet  % 1-6-vuotiaista.
Aineisto: 2023
Lähde: Vipunen (OPH), Tilastokeskus</text>
  </threadedComment>
  <threadedComment ref="E7" dT="2024-12-20T12:30:11.94" personId="{213A9164-CC4C-4544-AF21-FCE3F6EFAF21}" id="{E0353E44-2731-4D95-97B3-D19698849D09}">
    <text>Taloudellinen huoltosuhde, %.
Aineisto: 2022
Lähde: Tilastokeskus</text>
  </threadedComment>
  <threadedComment ref="F7" dT="2024-12-20T12:30:27.92" personId="{213A9164-CC4C-4544-AF21-FCE3F6EFAF21}" id="{25E6DDBD-BEF8-418B-A750-2532FC2511C4}">
    <text>Kaikki kunnan kustantamaan varhaiskasvatukseen osallistuneiden lapsien lukumäärä.
Aineisto: 2023
Lähde: Vipunen (OPH)</text>
  </threadedComment>
  <threadedComment ref="G7" dT="2024-12-20T12:30:43.59" personId="{213A9164-CC4C-4544-AF21-FCE3F6EFAF21}" id="{21298E57-ECCE-4B37-ABB1-F7440FFC978A}">
    <text>Ansiotulot per asukas, eur./as.
Aineisto: 2023
Lähde: Verohallinto</text>
  </threadedComment>
  <threadedComment ref="H7" dT="2024-12-20T12:30:59.31" personId="{213A9164-CC4C-4544-AF21-FCE3F6EFAF21}" id="{61EAADE8-DA2D-459A-B62D-EBF9137FC702}">
    <text>Kunnan koko- tai osa-aikaiseen päiväkoti- tai perhepäivähoitotoimintaan (itse tuotettu tai ostopalveluna hankittu) osallistuneiden lasten lukumäärän suhde (%) lukuun, johon on laskettu edellisen lisäksi myös yksityisen hoidon tuella hoidetut lapset ja palveluseteliasiakkaat.
Aineisto: 2023
Lähde: Vipunen (OPH)</text>
  </threadedComment>
  <threadedComment ref="I7" dT="2024-12-20T12:31:13.79" personId="{213A9164-CC4C-4544-AF21-FCE3F6EFAF21}" id="{6E98A9B6-1759-4868-B244-028D41CCC7EC}">
    <text>0 = kunta ei maksa kotihoidon kuntalisää
1 = kunta maksaa kotihoidon kuntalisää
Sisältää kunnan itse ja Kelan maksaman.
Aineisto: 2023
Lähde: Valtiokonttori, Kela</text>
  </threadedComment>
  <threadedComment ref="J7" dT="2024-12-20T12:31:29.27" personId="{213A9164-CC4C-4544-AF21-FCE3F6EFAF21}" id="{7DB5FC93-7406-4DAC-8D52-0D04D7D23F1D}">
    <text>Maanteiden yhteispituus (kantatiet, valtatiet, seututiet ja yhdystiet), km.
Aineisto: 2023
Lähde: SYKE</text>
  </threadedComment>
  <threadedComment ref="L7" dT="2021-11-10T11:06:57.87" personId="{B76C4154-A6F0-4D40-8E59-6EA2A154898D}" id="{8D5EAF05-9C11-4440-8C82-381C29ACECAF}">
    <text>Varhaiskasvatuksen käyttökulut per 1-6 vuotias.
Aineisto: 2021
Lähde: Valtiokonttori, Tilastokeskus</text>
  </threadedComment>
  <threadedComment ref="M7" dT="2021-11-10T11:07:24.09" personId="{B76C4154-A6F0-4D40-8E59-6EA2A154898D}" id="{D9B606B5-1269-459D-9C70-9DE51D3518B2}">
    <text>Kymmenen samankaltaisimman kunnan kustannusten keskiarvo.</text>
  </threadedComment>
  <threadedComment ref="B10" dT="2021-11-10T12:49:15.94" personId="{B76C4154-A6F0-4D40-8E59-6EA2A154898D}" id="{2D1A38DD-77EB-4E32-B800-B96A084C3685}">
    <text>Samankaltaisuus viisiportaisella asteikolla (1-5).
***** = hyvin samankaltainen
* = ei kovinkaan samankaltainen
Samankaltaisuutta mitataan muuttujien erojen suhteena koko aineiston kvartiilivälin pituuteen. Mitä enemmän eroa, sitä vähemmän tähtiä.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L2" dT="2023-01-02T13:45:34.90" personId="{B76C4154-A6F0-4D40-8E59-6EA2A154898D}" id="{062560F1-A828-46E7-9CBA-A7B0BB2FB8E7}">
    <text xml:space="preserve">Kuntien avainluvut (TK)
</text>
  </threadedComment>
  <threadedComment ref="S2" dT="2023-01-02T14:17:50.49" personId="{B76C4154-A6F0-4D40-8E59-6EA2A154898D}" id="{DC4F8B10-A264-4116-A4C8-2BD3F5530015}">
    <text xml:space="preserve">https://liiteri.ymparisto.fi/
LIIKKUMINEN JA LIIKENNE -&gt; Liikenneverkostot -&gt; Tie- ja katuverkoston pituus tietyypeittäin -&gt; Pituus -&gt; Maantiet
</text>
  </threadedComment>
  <threadedComment ref="AG2" dT="2023-01-09T10:43:03.87" personId="{B76C4154-A6F0-4D40-8E59-6EA2A154898D}" id="{EF7ADCA3-F8DC-46C9-9ACD-59AA217F6841}">
    <text xml:space="preserve">Laskettu KKNR-tiedoista, että onko kotihoidon kuntalisää = 1, sekä lisäksi katsottu Kelaston tilastoista kotihoidon kuntalisää saavien lasten määrä = 1. Muutoin 0.
ks. Kuvankaappaus alta
</text>
  </threadedComment>
  <threadedComment ref="AG2" dT="2023-01-18T12:09:40.28" personId="{B76C4154-A6F0-4D40-8E59-6EA2A154898D}" id="{3F6ACD4E-1F27-4A87-A534-9612329C121E}" parentId="{EF7ADCA3-F8DC-46C9-9ACD-59AA217F6841}">
    <text>https://raportit.kela.fi/ibi_apps/WFServlet?IBIF_ex=NIT113AL</text>
  </threadedComment>
  <threadedComment ref="AL2" dT="2023-01-03T14:09:31.46" personId="{B76C4154-A6F0-4D40-8E59-6EA2A154898D}" id="{DD214B33-A27D-4A0B-9EEC-9C13731F16F0}">
    <text xml:space="preserve">Vipunen:
Kaikki järjestämismuodot paitsi viimeinen (yksityinen hoito ilman yksityisen hoidon tukea)
/
1-6 vuotias väestö (Tilastokeskus)
https://vipunen.fi/fi-fi/varhaiskasvatus/Sivut/Varhaiskasvatuksen-lapset.aspx
</text>
  </threadedComment>
  <threadedComment ref="BD2" dT="2023-01-09T09:42:26.11" personId="{B76C4154-A6F0-4D40-8E59-6EA2A154898D}" id="{EC25B516-7C02-4508-A8BA-B932402253BB}">
    <text xml:space="preserve">Vipunen:
Kunnan tai kuntayhtymän järjestämän tarkoittaa omaa tuotantoa koska ostopalvelut ja muut erillään (ensimmäinen järjestämismuoto). Jaetaan edellä mainittu lisättynä ostopalvelulla, palveluseteleillä ja yh-lisällä. Jätin kuitenkin pois: yksityinen varhaiskasvatus ilman yh-lisää.
https://vipunen.fi/fi-fi/varhaiskasvatus/Sivut/Varhaiskasvatuksen-lapset.aspx
</text>
    <extLst>
      <x:ext xmlns:xltc2="http://schemas.microsoft.com/office/spreadsheetml/2020/threadedcomments2" uri="{F7C98A9C-CBB3-438F-8F68-D28B6AF4A901}">
        <xltc2:checksum>506815734</xltc2:checksum>
        <xltc2:hyperlink startIndex="289" length="77" url="https://vipunen.fi/fi-fi/varhaiskasvatus/Sivut/Varhaiskasvatuksen-lapset.aspx"/>
      </x:ext>
    </extLst>
  </threadedComment>
  <threadedComment ref="BH2" dT="2023-01-04T10:00:13.63" personId="{B76C4154-A6F0-4D40-8E59-6EA2A154898D}" id="{BBDDFA73-7D3E-4C03-8E1E-C57ADA0B3AF5}">
    <text xml:space="preserve">Vipunen:
Kaikki järjestämismuodot paitsi viimeinen (Yksityinen hoito ilman yksityisen hoidon tukea)
https://vipunen.fi/fi-fi/varhaiskasvatus/Sivut/Varhaiskasvatuksen-lapset.aspx
</text>
  </threadedComment>
  <threadedComment ref="BN2" dT="2023-01-09T12:12:01.54" personId="{B76C4154-A6F0-4D40-8E59-6EA2A154898D}" id="{4923424D-7094-409E-80E2-346BF4A5D82E}">
    <text xml:space="preserve">Verohallinnon tilastotietokanta
4. Ansiotulot yhteensä
http://vero2.stat.fi/PXWeb/pxweb/fi/Vero/Vero__Henkiloasiakkaiden_tuloverot__lopulliset__alue/tulot_102.px/
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" dT="2023-01-04T12:42:16.14" personId="{B76C4154-A6F0-4D40-8E59-6EA2A154898D}" id="{E4CB0E3D-790C-40A1-B727-97B8A1D0EA23}">
    <text>Kysely2:sta käyttökulut(brutto) euroa. Jakajana 1-6 vuotiaat väestörakennetilastosta.
T1</text>
  </threadedComment>
  <threadedComment ref="I2" dT="2023-01-04T12:42:16.14" personId="{B76C4154-A6F0-4D40-8E59-6EA2A154898D}" id="{089EA32B-377E-47A4-8137-8F88E1F380B0}">
    <text>TK:n tehtävittäisestä ihan vaan käyttökulut euroa. Jakajana 1-6 vuotiaat väestörakennetilastosta.
T0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F03C0-426D-4A75-97ED-6581619082D4}">
  <dimension ref="A1:AB891"/>
  <sheetViews>
    <sheetView tabSelected="1" zoomScale="70" zoomScaleNormal="70" workbookViewId="0">
      <selection activeCell="B7" sqref="B7"/>
    </sheetView>
  </sheetViews>
  <sheetFormatPr defaultRowHeight="11.5" x14ac:dyDescent="0.25"/>
  <cols>
    <col min="1" max="1" width="8.90625" style="19"/>
    <col min="2" max="2" width="19.453125" style="20" customWidth="1"/>
    <col min="3" max="3" width="21.54296875" customWidth="1"/>
    <col min="4" max="4" width="19.36328125" customWidth="1"/>
    <col min="5" max="5" width="23" customWidth="1"/>
    <col min="6" max="6" width="18" customWidth="1"/>
    <col min="7" max="7" width="12.6328125" style="27" customWidth="1"/>
    <col min="8" max="8" width="19.6328125" customWidth="1"/>
    <col min="9" max="9" width="12.54296875" customWidth="1"/>
    <col min="10" max="10" width="14.90625" customWidth="1"/>
    <col min="11" max="11" width="4.6328125" customWidth="1"/>
    <col min="12" max="12" width="16.6328125" style="27" bestFit="1" customWidth="1"/>
    <col min="13" max="13" width="19.54296875" customWidth="1"/>
    <col min="14" max="14" width="13.36328125" customWidth="1"/>
    <col min="15" max="15" width="14.6328125" style="27" customWidth="1"/>
    <col min="16" max="16" width="10.36328125" customWidth="1"/>
    <col min="17" max="18" width="11" bestFit="1" customWidth="1"/>
    <col min="19" max="19" width="10.90625" bestFit="1" customWidth="1"/>
    <col min="20" max="20" width="9.36328125" bestFit="1" customWidth="1"/>
  </cols>
  <sheetData>
    <row r="1" spans="1:28" ht="13" x14ac:dyDescent="0.3">
      <c r="A1" s="36" t="s">
        <v>374</v>
      </c>
      <c r="D1" s="5"/>
      <c r="F1" s="5"/>
      <c r="G1" s="5"/>
      <c r="H1" s="5"/>
      <c r="I1" s="5"/>
      <c r="J1" s="5"/>
      <c r="L1"/>
      <c r="M1" s="3"/>
      <c r="O1"/>
      <c r="P1" s="5"/>
    </row>
    <row r="2" spans="1:28" s="19" customFormat="1" x14ac:dyDescent="0.25">
      <c r="A2" s="20" t="s">
        <v>1165</v>
      </c>
      <c r="C2" s="26"/>
      <c r="D2" s="18"/>
      <c r="E2" s="18"/>
      <c r="F2" s="18"/>
      <c r="G2" s="18"/>
      <c r="H2" s="18"/>
      <c r="I2" s="18"/>
      <c r="J2" s="18"/>
    </row>
    <row r="3" spans="1:28" s="19" customFormat="1" x14ac:dyDescent="0.25">
      <c r="A3" s="20" t="s">
        <v>1166</v>
      </c>
      <c r="C3" s="26"/>
      <c r="D3" s="18"/>
      <c r="E3" s="18"/>
      <c r="G3" s="18"/>
      <c r="H3" s="18"/>
      <c r="I3" s="18"/>
      <c r="J3" s="18"/>
      <c r="O3" s="18"/>
      <c r="P3" s="18"/>
    </row>
    <row r="4" spans="1:28" s="19" customFormat="1" x14ac:dyDescent="0.25">
      <c r="C4" s="26"/>
      <c r="D4" s="33"/>
      <c r="E4" s="33"/>
      <c r="F4" s="48"/>
      <c r="G4" s="33"/>
      <c r="H4" s="33"/>
      <c r="I4" s="33"/>
      <c r="J4" s="33"/>
      <c r="L4" s="33"/>
      <c r="O4" s="33"/>
      <c r="P4" s="33"/>
    </row>
    <row r="5" spans="1:28" s="5" customFormat="1" x14ac:dyDescent="0.25">
      <c r="A5" s="18"/>
      <c r="B5" s="7"/>
      <c r="C5" s="11" t="s">
        <v>371</v>
      </c>
      <c r="D5" s="22">
        <v>0.26930038082415619</v>
      </c>
      <c r="E5" s="22">
        <v>0.23680180407428272</v>
      </c>
      <c r="F5" s="22">
        <v>0.18938386563077023</v>
      </c>
      <c r="G5" s="22">
        <v>0.13918252173806264</v>
      </c>
      <c r="H5" s="22">
        <v>7.2443969663951585E-2</v>
      </c>
      <c r="I5" s="22">
        <v>5.4704488676085024E-2</v>
      </c>
      <c r="J5" s="23">
        <v>3.8182969392691481E-2</v>
      </c>
      <c r="K5"/>
      <c r="L5" s="6"/>
    </row>
    <row r="6" spans="1:28" x14ac:dyDescent="0.25">
      <c r="D6" s="5"/>
      <c r="E6" s="5"/>
      <c r="F6" s="5"/>
      <c r="G6" s="5"/>
      <c r="H6" s="5"/>
      <c r="I6" s="5"/>
      <c r="J6" s="5"/>
      <c r="L6"/>
      <c r="O6" s="5"/>
      <c r="P6" s="5"/>
    </row>
    <row r="7" spans="1:28" x14ac:dyDescent="0.25">
      <c r="C7" s="34" t="s">
        <v>381</v>
      </c>
      <c r="D7" s="69" t="s">
        <v>376</v>
      </c>
      <c r="E7" s="69" t="s">
        <v>375</v>
      </c>
      <c r="F7" s="69" t="s">
        <v>384</v>
      </c>
      <c r="G7" s="69" t="s">
        <v>379</v>
      </c>
      <c r="H7" s="69" t="s">
        <v>378</v>
      </c>
      <c r="I7" s="69" t="s">
        <v>25</v>
      </c>
      <c r="J7" s="69" t="s">
        <v>377</v>
      </c>
      <c r="K7" s="54"/>
      <c r="L7" s="69" t="s">
        <v>1163</v>
      </c>
      <c r="M7" s="69" t="s">
        <v>1164</v>
      </c>
      <c r="O7" s="2"/>
      <c r="P7" s="2"/>
    </row>
    <row r="8" spans="1:28" x14ac:dyDescent="0.25">
      <c r="C8" s="37" t="s">
        <v>77</v>
      </c>
      <c r="D8" s="17">
        <f>VLOOKUP($C8,VK!$B$3:$CG$295,37,FALSE)</f>
        <v>0.6758448060075094</v>
      </c>
      <c r="E8" s="10">
        <f>VLOOKUP(C8,VK!$B$3:$CG$295,11,FALSE)</f>
        <v>136.30000000000001</v>
      </c>
      <c r="F8" s="25">
        <f>VLOOKUP($C8,VK!$B$3:$CG$295,59,FALSE)</f>
        <v>540</v>
      </c>
      <c r="G8" s="25">
        <f>VLOOKUP($C8,VK!$B$3:$CG$295,65,FALSE)</f>
        <v>26707.370923498933</v>
      </c>
      <c r="H8" s="17">
        <f>VLOOKUP($C8,VK!$B$3:$CG$295,55,FALSE)</f>
        <v>0.82777777777777772</v>
      </c>
      <c r="I8" s="10">
        <f>VLOOKUP($C8,VK!$B$3:$CG$295,32,FALSE)</f>
        <v>0</v>
      </c>
      <c r="J8" s="10" t="str">
        <f>VLOOKUP($C8,VK!$B$3:$CG$295,18,FALSE)</f>
        <v>152</v>
      </c>
      <c r="K8" s="10"/>
      <c r="L8" s="25">
        <f>VLOOKUP($C8,vertailutiedot,3,FALSE)</f>
        <v>11715.449912390488</v>
      </c>
      <c r="M8" s="25">
        <f>AVERAGE(L11:L21)</f>
        <v>11594.900940963687</v>
      </c>
      <c r="N8" s="53">
        <f>VLOOKUP($C8,vertailutiedot,4,FALSE)</f>
        <v>447</v>
      </c>
      <c r="O8" s="53">
        <f>VLOOKUP($C8,vertailutiedot,5,FALSE)</f>
        <v>2.5</v>
      </c>
      <c r="P8" s="53">
        <f>VLOOKUP($C8,vertailutiedot,6,FALSE)</f>
        <v>2.5</v>
      </c>
      <c r="Q8" s="53">
        <f>VLOOKUP($C8,vertailutiedot,7,FALSE)</f>
        <v>96</v>
      </c>
      <c r="R8" s="53" t="str">
        <f>VLOOKUP($C8,vertailutiedot,8,FALSE)</f>
        <v/>
      </c>
    </row>
    <row r="9" spans="1:28" ht="11.4" customHeight="1" x14ac:dyDescent="0.25">
      <c r="D9" s="10"/>
      <c r="E9" s="49"/>
      <c r="F9" s="32"/>
      <c r="G9" s="25"/>
      <c r="H9" s="10"/>
      <c r="I9" s="49"/>
      <c r="J9" s="10"/>
      <c r="L9" s="50"/>
      <c r="M9" s="24" t="s">
        <v>380</v>
      </c>
      <c r="N9" s="53"/>
      <c r="O9" s="53"/>
      <c r="P9" s="53"/>
      <c r="Q9" s="53"/>
      <c r="R9" s="53"/>
    </row>
    <row r="10" spans="1:28" x14ac:dyDescent="0.25">
      <c r="A10" s="35"/>
      <c r="B10" s="7" t="s">
        <v>382</v>
      </c>
      <c r="D10" s="10"/>
      <c r="E10" s="10"/>
      <c r="F10" s="32"/>
      <c r="G10" s="25"/>
      <c r="H10" s="10"/>
      <c r="J10" s="10"/>
      <c r="L10" s="25"/>
      <c r="M10" s="19"/>
      <c r="N10" s="83"/>
      <c r="O10" s="83"/>
      <c r="P10" s="83"/>
      <c r="Q10" s="83"/>
      <c r="R10" s="83"/>
      <c r="S10" s="83">
        <f>VLOOKUP($C8,vertailutiedot,9,FALSE)</f>
        <v>9404.1688942307683</v>
      </c>
      <c r="T10" s="83">
        <f>$M$8</f>
        <v>11594.900940963687</v>
      </c>
    </row>
    <row r="11" spans="1:28" x14ac:dyDescent="0.25">
      <c r="A11" s="19">
        <v>1</v>
      </c>
      <c r="B11" s="31" t="str">
        <f>IF(M11&lt;0,"*",IF(M11&lt;0.25,"**",IF(M11&lt;0.5,"***",IF(M11&lt;0.75,"****","*****"))))</f>
        <v>****</v>
      </c>
      <c r="C11" t="str">
        <f>VLOOKUP(A11,VK!$IE$3:$IG$295,3,FALSE)</f>
        <v>Liminka</v>
      </c>
      <c r="D11" s="17">
        <f>VLOOKUP($C11,VK!$B$3:$CG$295,37,FALSE)</f>
        <v>0.69911504424778759</v>
      </c>
      <c r="E11" s="10">
        <f>VLOOKUP($C11,VK!$B$3:$CG$295,11,FALSE)</f>
        <v>140.1</v>
      </c>
      <c r="F11" s="25">
        <f>VLOOKUP($C11,VK!$B$3:$CG$295,59,FALSE)</f>
        <v>711</v>
      </c>
      <c r="G11" s="25">
        <f>VLOOKUP($C11,VK!$B$3:$CG$295,65,FALSE)</f>
        <v>24057.767355694228</v>
      </c>
      <c r="H11" s="17">
        <f>VLOOKUP($C11,VK!$B$3:$CG$295,55,FALSE)</f>
        <v>0.70042194092827004</v>
      </c>
      <c r="I11" s="10">
        <f>VLOOKUP($C11,VK!$B$3:$CG$295,32,FALSE)</f>
        <v>0</v>
      </c>
      <c r="J11" s="10" t="str">
        <f>VLOOKUP($C11,VK!$B$3:$CG$295,18,FALSE)</f>
        <v>170</v>
      </c>
      <c r="K11" s="25"/>
      <c r="L11" s="25">
        <f t="shared" ref="L11:L74" si="0">VLOOKUP($C11,vertailutiedot,3,FALSE)</f>
        <v>9536.0365585054078</v>
      </c>
      <c r="M11" s="84">
        <f>1-VLOOKUP(C11,VK!$B$3:$ID$295,237,FALSE)</f>
        <v>0.70979284755156979</v>
      </c>
      <c r="N11" s="83">
        <f t="shared" ref="N11:N74" si="1">VLOOKUP($C11,vertailutiedot,4,FALSE)</f>
        <v>498</v>
      </c>
      <c r="O11" s="83">
        <f t="shared" ref="O11:O74" si="2">VLOOKUP($C11,vertailutiedot,5,FALSE)</f>
        <v>15</v>
      </c>
      <c r="P11" s="83" t="str">
        <f t="shared" ref="P11:P74" si="3">VLOOKUP($C11,vertailutiedot,6,FALSE)</f>
        <v/>
      </c>
      <c r="Q11" s="83" t="str">
        <f t="shared" ref="Q11:Q74" si="4">VLOOKUP($C11,vertailutiedot,7,FALSE)</f>
        <v/>
      </c>
      <c r="R11" s="83">
        <f t="shared" ref="R11:R74" si="5">VLOOKUP($C11,vertailutiedot,8,FALSE)</f>
        <v>213</v>
      </c>
      <c r="S11" s="83">
        <f t="shared" ref="S11:S74" si="6">VLOOKUP($C11,vertailutiedot,9,FALSE)</f>
        <v>7744.0130776605947</v>
      </c>
      <c r="T11" s="83">
        <f t="shared" ref="T11:T74" si="7">$M$8</f>
        <v>11594.900940963687</v>
      </c>
      <c r="U11" s="81"/>
      <c r="V11" s="81"/>
      <c r="W11" s="81"/>
      <c r="X11" s="81"/>
      <c r="Y11" s="81"/>
      <c r="Z11" s="81"/>
      <c r="AA11" s="81"/>
      <c r="AB11" s="81"/>
    </row>
    <row r="12" spans="1:28" x14ac:dyDescent="0.25">
      <c r="A12" s="19">
        <v>2</v>
      </c>
      <c r="B12" s="31" t="str">
        <f t="shared" ref="B12:B75" si="8">IF(M12&lt;0,"*",IF(M12&lt;0.25,"**",IF(M12&lt;0.5,"***",IF(M12&lt;0.75,"****","*****"))))</f>
        <v>****</v>
      </c>
      <c r="C12" t="str">
        <f>VLOOKUP(A12,VK!$IE$3:$IG$295,3,FALSE)</f>
        <v>Pöytyä</v>
      </c>
      <c r="D12" s="17">
        <f>VLOOKUP($C12,VK!$B$3:$CG$295,37,FALSE)</f>
        <v>0.68514412416851445</v>
      </c>
      <c r="E12" s="10">
        <f>VLOOKUP(C12,VK!$B$3:$CG$295,11,FALSE)</f>
        <v>143</v>
      </c>
      <c r="F12" s="25">
        <f>VLOOKUP($C12,VK!$B$3:$CG$295,59,FALSE)</f>
        <v>309</v>
      </c>
      <c r="G12" s="25">
        <f>VLOOKUP($C12,VK!$B$3:$CG$295,65,FALSE)</f>
        <v>24184.873431734319</v>
      </c>
      <c r="H12" s="17">
        <f>VLOOKUP($C12,VK!$B$3:$CG$295,55,FALSE)</f>
        <v>0.78640776699029125</v>
      </c>
      <c r="I12" s="10">
        <f>VLOOKUP($C12,VK!$B$3:$CG$295,32,FALSE)</f>
        <v>0</v>
      </c>
      <c r="J12" s="10" t="str">
        <f>VLOOKUP($C12,VK!$B$3:$CG$295,18,FALSE)</f>
        <v>335</v>
      </c>
      <c r="K12" s="10"/>
      <c r="L12" s="25">
        <f t="shared" si="0"/>
        <v>9834.9726164079839</v>
      </c>
      <c r="M12" s="84">
        <f>1-VLOOKUP(C12,VK!$B$3:$ID$295,237,FALSE)</f>
        <v>0.69218064621200026</v>
      </c>
      <c r="N12" s="83">
        <f t="shared" si="1"/>
        <v>243</v>
      </c>
      <c r="O12" s="83" t="str">
        <f t="shared" si="2"/>
        <v/>
      </c>
      <c r="P12" s="83" t="str">
        <f t="shared" si="3"/>
        <v/>
      </c>
      <c r="Q12" s="83" t="str">
        <f t="shared" si="4"/>
        <v/>
      </c>
      <c r="R12" s="83">
        <f t="shared" si="5"/>
        <v>69</v>
      </c>
      <c r="S12" s="83">
        <f t="shared" si="6"/>
        <v>8759.3251931330469</v>
      </c>
      <c r="T12" s="83">
        <f t="shared" si="7"/>
        <v>11594.900940963687</v>
      </c>
      <c r="U12" s="81"/>
      <c r="V12" s="81"/>
      <c r="W12" s="81"/>
      <c r="X12" s="81"/>
      <c r="Y12" s="81"/>
      <c r="Z12" s="81"/>
      <c r="AA12" s="81"/>
      <c r="AB12" s="81"/>
    </row>
    <row r="13" spans="1:28" x14ac:dyDescent="0.25">
      <c r="A13" s="19">
        <v>3</v>
      </c>
      <c r="B13" s="31" t="str">
        <f t="shared" si="8"/>
        <v>****</v>
      </c>
      <c r="C13" t="str">
        <f>VLOOKUP(A13,VK!$IE$3:$IG$295,3,FALSE)</f>
        <v>Laihia</v>
      </c>
      <c r="D13" s="17">
        <f>VLOOKUP($C13,VK!$B$3:$CG$295,37,FALSE)</f>
        <v>0.70921985815602839</v>
      </c>
      <c r="E13" s="10">
        <f>VLOOKUP(C13,VK!$B$3:$CG$295,11,FALSE)</f>
        <v>131</v>
      </c>
      <c r="F13" s="25">
        <f>VLOOKUP($C13,VK!$B$3:$CG$295,59,FALSE)</f>
        <v>300</v>
      </c>
      <c r="G13" s="25">
        <f>VLOOKUP($C13,VK!$B$3:$CG$295,65,FALSE)</f>
        <v>27847.110257745378</v>
      </c>
      <c r="H13" s="17">
        <f>VLOOKUP($C13,VK!$B$3:$CG$295,55,FALSE)</f>
        <v>0.99</v>
      </c>
      <c r="I13" s="10">
        <f>VLOOKUP($C13,VK!$B$3:$CG$295,32,FALSE)</f>
        <v>0</v>
      </c>
      <c r="J13" s="10" t="str">
        <f>VLOOKUP($C13,VK!$B$3:$CG$295,18,FALSE)</f>
        <v>199</v>
      </c>
      <c r="K13" s="10"/>
      <c r="L13" s="25">
        <f t="shared" si="0"/>
        <v>11856.842293144207</v>
      </c>
      <c r="M13" s="84">
        <f>1-VLOOKUP(C13,VK!$B$3:$ID$295,237,FALSE)</f>
        <v>0.69071139697295947</v>
      </c>
      <c r="N13" s="83">
        <f t="shared" si="1"/>
        <v>297</v>
      </c>
      <c r="O13" s="83">
        <f t="shared" si="2"/>
        <v>6</v>
      </c>
      <c r="P13" s="83">
        <f t="shared" si="3"/>
        <v>2.5</v>
      </c>
      <c r="Q13" s="83" t="str">
        <f t="shared" si="4"/>
        <v/>
      </c>
      <c r="R13" s="83" t="str">
        <f t="shared" si="5"/>
        <v/>
      </c>
      <c r="S13" s="83">
        <f t="shared" si="6"/>
        <v>10211.324605263157</v>
      </c>
      <c r="T13" s="83">
        <f t="shared" si="7"/>
        <v>11594.900940963687</v>
      </c>
      <c r="U13" s="81"/>
      <c r="V13" s="81"/>
      <c r="W13" s="81"/>
      <c r="X13" s="81"/>
      <c r="Y13" s="81"/>
      <c r="Z13" s="81"/>
      <c r="AA13" s="81"/>
      <c r="AB13" s="81"/>
    </row>
    <row r="14" spans="1:28" x14ac:dyDescent="0.25">
      <c r="A14" s="19">
        <v>4</v>
      </c>
      <c r="B14" s="31" t="str">
        <f t="shared" si="8"/>
        <v>****</v>
      </c>
      <c r="C14" t="str">
        <f>VLOOKUP(A14,VK!$IE$3:$IG$295,3,FALSE)</f>
        <v>Muhos</v>
      </c>
      <c r="D14" s="17">
        <f>VLOOKUP($C14,VK!$B$3:$CG$295,37,FALSE)</f>
        <v>0.66017964071856283</v>
      </c>
      <c r="E14" s="10">
        <f>VLOOKUP(C14,VK!$B$3:$CG$295,11,FALSE)</f>
        <v>152.5</v>
      </c>
      <c r="F14" s="25">
        <f>VLOOKUP($C14,VK!$B$3:$CG$295,59,FALSE)</f>
        <v>441</v>
      </c>
      <c r="G14" s="25">
        <f>VLOOKUP($C14,VK!$B$3:$CG$295,65,FALSE)</f>
        <v>23770.826894754729</v>
      </c>
      <c r="H14" s="17">
        <f>VLOOKUP($C14,VK!$B$3:$CG$295,55,FALSE)</f>
        <v>0.93877551020408168</v>
      </c>
      <c r="I14" s="10">
        <f>VLOOKUP($C14,VK!$B$3:$CG$295,32,FALSE)</f>
        <v>0</v>
      </c>
      <c r="J14" s="10" t="str">
        <f>VLOOKUP($C14,VK!$B$3:$CG$295,18,FALSE)</f>
        <v>165</v>
      </c>
      <c r="K14" s="10"/>
      <c r="L14" s="25">
        <f t="shared" si="0"/>
        <v>8703.4293562874245</v>
      </c>
      <c r="M14" s="84">
        <f>1-VLOOKUP(C14,VK!$B$3:$ID$295,237,FALSE)</f>
        <v>0.68459256825249426</v>
      </c>
      <c r="N14" s="83">
        <f t="shared" si="1"/>
        <v>414</v>
      </c>
      <c r="O14" s="83" t="str">
        <f t="shared" si="2"/>
        <v/>
      </c>
      <c r="P14" s="83">
        <f t="shared" si="3"/>
        <v>27</v>
      </c>
      <c r="Q14" s="83" t="str">
        <f t="shared" si="4"/>
        <v/>
      </c>
      <c r="R14" s="83" t="str">
        <f t="shared" si="5"/>
        <v/>
      </c>
      <c r="S14" s="83">
        <f t="shared" si="6"/>
        <v>7696.8698208955211</v>
      </c>
      <c r="T14" s="83">
        <f t="shared" si="7"/>
        <v>11594.900940963687</v>
      </c>
      <c r="U14" s="81"/>
      <c r="V14" s="81"/>
      <c r="W14" s="81"/>
      <c r="X14" s="81"/>
      <c r="Y14" s="81"/>
      <c r="Z14" s="81"/>
      <c r="AA14" s="81"/>
      <c r="AB14" s="81"/>
    </row>
    <row r="15" spans="1:28" x14ac:dyDescent="0.25">
      <c r="A15" s="19">
        <v>5</v>
      </c>
      <c r="B15" s="31" t="str">
        <f t="shared" si="8"/>
        <v>****</v>
      </c>
      <c r="C15" t="str">
        <f>VLOOKUP(A15,VK!$IE$3:$IG$295,3,FALSE)</f>
        <v>Hämeenkyrö</v>
      </c>
      <c r="D15" s="17">
        <f>VLOOKUP($C15,VK!$B$3:$CG$295,37,FALSE)</f>
        <v>0.7830508474576271</v>
      </c>
      <c r="E15" s="10">
        <f>VLOOKUP(C15,VK!$B$3:$CG$295,11,FALSE)</f>
        <v>136.1</v>
      </c>
      <c r="F15" s="25">
        <f>VLOOKUP($C15,VK!$B$3:$CG$295,59,FALSE)</f>
        <v>462</v>
      </c>
      <c r="G15" s="25">
        <f>VLOOKUP($C15,VK!$B$3:$CG$295,65,FALSE)</f>
        <v>25749.885066382401</v>
      </c>
      <c r="H15" s="17">
        <f>VLOOKUP($C15,VK!$B$3:$CG$295,55,FALSE)</f>
        <v>0.79220779220779225</v>
      </c>
      <c r="I15" s="10">
        <f>VLOOKUP($C15,VK!$B$3:$CG$295,32,FALSE)</f>
        <v>0</v>
      </c>
      <c r="J15" s="10" t="str">
        <f>VLOOKUP($C15,VK!$B$3:$CG$295,18,FALSE)</f>
        <v>249</v>
      </c>
      <c r="K15" s="10"/>
      <c r="L15" s="25">
        <f t="shared" si="0"/>
        <v>13377.994169491523</v>
      </c>
      <c r="M15" s="84">
        <f>1-VLOOKUP(C15,VK!$B$3:$ID$295,237,FALSE)</f>
        <v>0.67870396791254262</v>
      </c>
      <c r="N15" s="83">
        <f t="shared" si="1"/>
        <v>366</v>
      </c>
      <c r="O15" s="83" t="str">
        <f t="shared" si="2"/>
        <v/>
      </c>
      <c r="P15" s="83">
        <f t="shared" si="3"/>
        <v>6</v>
      </c>
      <c r="Q15" s="83" t="str">
        <f t="shared" si="4"/>
        <v/>
      </c>
      <c r="R15" s="83">
        <f t="shared" si="5"/>
        <v>90</v>
      </c>
      <c r="S15" s="83">
        <f t="shared" si="6"/>
        <v>11617.190588235295</v>
      </c>
      <c r="T15" s="83">
        <f t="shared" si="7"/>
        <v>11594.900940963687</v>
      </c>
      <c r="U15" s="81"/>
      <c r="V15" s="81"/>
      <c r="W15" s="81"/>
      <c r="X15" s="81"/>
      <c r="Y15" s="81"/>
      <c r="Z15" s="81"/>
      <c r="AA15" s="81"/>
      <c r="AB15" s="81"/>
    </row>
    <row r="16" spans="1:28" x14ac:dyDescent="0.25">
      <c r="A16" s="19">
        <v>6</v>
      </c>
      <c r="B16" s="31" t="str">
        <f t="shared" si="8"/>
        <v>****</v>
      </c>
      <c r="C16" t="str">
        <f>VLOOKUP(A16,VK!$IE$3:$IG$295,3,FALSE)</f>
        <v>Uusikaarlepyy</v>
      </c>
      <c r="D16" s="17">
        <f>VLOOKUP($C16,VK!$B$3:$CG$295,37,FALSE)</f>
        <v>0.66891891891891897</v>
      </c>
      <c r="E16" s="10">
        <f>VLOOKUP(C16,VK!$B$3:$CG$295,11,FALSE)</f>
        <v>131</v>
      </c>
      <c r="F16" s="25">
        <f>VLOOKUP($C16,VK!$B$3:$CG$295,59,FALSE)</f>
        <v>297</v>
      </c>
      <c r="G16" s="25">
        <f>VLOOKUP($C16,VK!$B$3:$CG$295,65,FALSE)</f>
        <v>24014.846133333333</v>
      </c>
      <c r="H16" s="17">
        <f>VLOOKUP($C16,VK!$B$3:$CG$295,55,FALSE)</f>
        <v>1</v>
      </c>
      <c r="I16" s="10">
        <f>VLOOKUP($C16,VK!$B$3:$CG$295,32,FALSE)</f>
        <v>0</v>
      </c>
      <c r="J16" s="10" t="str">
        <f>VLOOKUP($C16,VK!$B$3:$CG$295,18,FALSE)</f>
        <v>250</v>
      </c>
      <c r="K16" s="10"/>
      <c r="L16" s="25">
        <f t="shared" si="0"/>
        <v>12814.662004504506</v>
      </c>
      <c r="M16" s="84">
        <f>1-VLOOKUP(C16,VK!$B$3:$ID$295,237,FALSE)</f>
        <v>0.66333716106415341</v>
      </c>
      <c r="N16" s="83">
        <f t="shared" si="1"/>
        <v>297</v>
      </c>
      <c r="O16" s="83" t="str">
        <f t="shared" si="2"/>
        <v/>
      </c>
      <c r="P16" s="83" t="str">
        <f t="shared" si="3"/>
        <v/>
      </c>
      <c r="Q16" s="83" t="str">
        <f t="shared" si="4"/>
        <v/>
      </c>
      <c r="R16" s="83" t="str">
        <f t="shared" si="5"/>
        <v/>
      </c>
      <c r="S16" s="83">
        <f t="shared" si="6"/>
        <v>11246.848082788672</v>
      </c>
      <c r="T16" s="83">
        <f t="shared" si="7"/>
        <v>11594.900940963687</v>
      </c>
      <c r="U16" s="81"/>
      <c r="V16" s="81"/>
      <c r="W16" s="81"/>
      <c r="X16" s="81"/>
      <c r="Y16" s="81"/>
      <c r="Z16" s="81"/>
      <c r="AA16" s="81"/>
      <c r="AB16" s="81"/>
    </row>
    <row r="17" spans="1:28" x14ac:dyDescent="0.25">
      <c r="A17" s="19">
        <v>7</v>
      </c>
      <c r="B17" s="31" t="str">
        <f t="shared" si="8"/>
        <v>****</v>
      </c>
      <c r="C17" t="str">
        <f>VLOOKUP(A17,VK!$IE$3:$IG$295,3,FALSE)</f>
        <v>Ulvila</v>
      </c>
      <c r="D17" s="17">
        <f>VLOOKUP($C17,VK!$B$3:$CG$295,37,FALSE)</f>
        <v>0.75671641791044775</v>
      </c>
      <c r="E17" s="10">
        <f>VLOOKUP(C17,VK!$B$3:$CG$295,11,FALSE)</f>
        <v>139.4</v>
      </c>
      <c r="F17" s="25">
        <f>VLOOKUP($C17,VK!$B$3:$CG$295,59,FALSE)</f>
        <v>507</v>
      </c>
      <c r="G17" s="25">
        <f>VLOOKUP($C17,VK!$B$3:$CG$295,65,FALSE)</f>
        <v>27117.344291071571</v>
      </c>
      <c r="H17" s="17">
        <f>VLOOKUP($C17,VK!$B$3:$CG$295,55,FALSE)</f>
        <v>0.76331360946745563</v>
      </c>
      <c r="I17" s="10">
        <f>VLOOKUP($C17,VK!$B$3:$CG$295,32,FALSE)</f>
        <v>1</v>
      </c>
      <c r="J17" s="10" t="str">
        <f>VLOOKUP($C17,VK!$B$3:$CG$295,18,FALSE)</f>
        <v>161</v>
      </c>
      <c r="K17" s="10"/>
      <c r="L17" s="25">
        <f t="shared" si="0"/>
        <v>11717.470194029851</v>
      </c>
      <c r="M17" s="84">
        <f>1-VLOOKUP(C17,VK!$B$3:$ID$295,237,FALSE)</f>
        <v>0.65751032726398517</v>
      </c>
      <c r="N17" s="83">
        <f t="shared" si="1"/>
        <v>387</v>
      </c>
      <c r="O17" s="83">
        <f t="shared" si="2"/>
        <v>6</v>
      </c>
      <c r="P17" s="83">
        <f t="shared" si="3"/>
        <v>9</v>
      </c>
      <c r="Q17" s="83" t="str">
        <f t="shared" si="4"/>
        <v/>
      </c>
      <c r="R17" s="83">
        <f t="shared" si="5"/>
        <v>114</v>
      </c>
      <c r="S17" s="83">
        <f t="shared" si="6"/>
        <v>11004.082724550897</v>
      </c>
      <c r="T17" s="83">
        <f t="shared" si="7"/>
        <v>11594.900940963687</v>
      </c>
      <c r="U17" s="81"/>
      <c r="V17" s="81"/>
      <c r="W17" s="81"/>
      <c r="X17" s="81"/>
      <c r="Y17" s="81"/>
      <c r="Z17" s="81"/>
      <c r="AA17" s="81"/>
      <c r="AB17" s="81"/>
    </row>
    <row r="18" spans="1:28" x14ac:dyDescent="0.25">
      <c r="A18" s="19">
        <v>8</v>
      </c>
      <c r="B18" s="31" t="str">
        <f t="shared" si="8"/>
        <v>****</v>
      </c>
      <c r="C18" t="str">
        <f>VLOOKUP(A18,VK!$IE$3:$IG$295,3,FALSE)</f>
        <v>Eura</v>
      </c>
      <c r="D18" s="17">
        <f>VLOOKUP($C18,VK!$B$3:$CG$295,37,FALSE)</f>
        <v>0.71257485029940115</v>
      </c>
      <c r="E18" s="10">
        <f>VLOOKUP(C18,VK!$B$3:$CG$295,11,FALSE)</f>
        <v>141.19999999999999</v>
      </c>
      <c r="F18" s="25">
        <f>VLOOKUP($C18,VK!$B$3:$CG$295,59,FALSE)</f>
        <v>357</v>
      </c>
      <c r="G18" s="25">
        <f>VLOOKUP($C18,VK!$B$3:$CG$295,65,FALSE)</f>
        <v>27020.263501430614</v>
      </c>
      <c r="H18" s="17">
        <f>VLOOKUP($C18,VK!$B$3:$CG$295,55,FALSE)</f>
        <v>0.89075630252100846</v>
      </c>
      <c r="I18" s="10">
        <f>VLOOKUP($C18,VK!$B$3:$CG$295,32,FALSE)</f>
        <v>1</v>
      </c>
      <c r="J18" s="10" t="str">
        <f>VLOOKUP($C18,VK!$B$3:$CG$295,18,FALSE)</f>
        <v>254</v>
      </c>
      <c r="K18" s="10"/>
      <c r="L18" s="25">
        <f t="shared" si="0"/>
        <v>12967.401477045907</v>
      </c>
      <c r="M18" s="84">
        <f>1-VLOOKUP(C18,VK!$B$3:$ID$295,237,FALSE)</f>
        <v>0.65541474167402625</v>
      </c>
      <c r="N18" s="83">
        <f t="shared" si="1"/>
        <v>318</v>
      </c>
      <c r="O18" s="83" t="str">
        <f t="shared" si="2"/>
        <v/>
      </c>
      <c r="P18" s="83" t="str">
        <f t="shared" si="3"/>
        <v/>
      </c>
      <c r="Q18" s="83" t="str">
        <f t="shared" si="4"/>
        <v/>
      </c>
      <c r="R18" s="83">
        <f t="shared" si="5"/>
        <v>39</v>
      </c>
      <c r="S18" s="83">
        <f t="shared" si="6"/>
        <v>10931.421829710145</v>
      </c>
      <c r="T18" s="83">
        <f t="shared" si="7"/>
        <v>11594.900940963687</v>
      </c>
      <c r="U18" s="81"/>
      <c r="V18" s="81"/>
      <c r="W18" s="81"/>
      <c r="X18" s="81"/>
      <c r="Y18" s="81"/>
      <c r="Z18" s="81"/>
      <c r="AA18" s="81"/>
      <c r="AB18" s="81"/>
    </row>
    <row r="19" spans="1:28" x14ac:dyDescent="0.25">
      <c r="A19" s="19">
        <v>9</v>
      </c>
      <c r="B19" s="31" t="str">
        <f t="shared" si="8"/>
        <v>****</v>
      </c>
      <c r="C19" t="str">
        <f>VLOOKUP(A19,VK!$IE$3:$IG$295,3,FALSE)</f>
        <v>Uusikaupunki</v>
      </c>
      <c r="D19" s="17">
        <f>VLOOKUP($C19,VK!$B$3:$CG$295,37,FALSE)</f>
        <v>0.784037558685446</v>
      </c>
      <c r="E19" s="10">
        <f>VLOOKUP(C19,VK!$B$3:$CG$295,11,FALSE)</f>
        <v>143</v>
      </c>
      <c r="F19" s="25">
        <f>VLOOKUP($C19,VK!$B$3:$CG$295,59,FALSE)</f>
        <v>501</v>
      </c>
      <c r="G19" s="25">
        <f>VLOOKUP($C19,VK!$B$3:$CG$295,65,FALSE)</f>
        <v>27428.334984603025</v>
      </c>
      <c r="H19" s="17">
        <f>VLOOKUP($C19,VK!$B$3:$CG$295,55,FALSE)</f>
        <v>0.92814371257485029</v>
      </c>
      <c r="I19" s="10">
        <f>VLOOKUP($C19,VK!$B$3:$CG$295,32,FALSE)</f>
        <v>0</v>
      </c>
      <c r="J19" s="10" t="str">
        <f>VLOOKUP($C19,VK!$B$3:$CG$295,18,FALSE)</f>
        <v>224</v>
      </c>
      <c r="K19" s="10"/>
      <c r="L19" s="25">
        <f t="shared" si="0"/>
        <v>15982.465727699529</v>
      </c>
      <c r="M19" s="84">
        <f>1-VLOOKUP(C19,VK!$B$3:$ID$295,237,FALSE)</f>
        <v>0.64697997856100309</v>
      </c>
      <c r="N19" s="83">
        <f t="shared" si="1"/>
        <v>465</v>
      </c>
      <c r="O19" s="83" t="str">
        <f t="shared" si="2"/>
        <v/>
      </c>
      <c r="P19" s="83">
        <f t="shared" si="3"/>
        <v>6</v>
      </c>
      <c r="Q19" s="83" t="str">
        <f t="shared" si="4"/>
        <v/>
      </c>
      <c r="R19" s="83">
        <f t="shared" si="5"/>
        <v>30</v>
      </c>
      <c r="S19" s="83">
        <f t="shared" si="6"/>
        <v>13855.691714285718</v>
      </c>
      <c r="T19" s="83">
        <f t="shared" si="7"/>
        <v>11594.900940963687</v>
      </c>
      <c r="U19" s="81"/>
      <c r="V19" s="81"/>
      <c r="W19" s="81"/>
      <c r="X19" s="81"/>
      <c r="Y19" s="81"/>
      <c r="Z19" s="81"/>
      <c r="AA19" s="81"/>
      <c r="AB19" s="81"/>
    </row>
    <row r="20" spans="1:28" x14ac:dyDescent="0.25">
      <c r="A20" s="19">
        <v>10</v>
      </c>
      <c r="B20" s="31" t="str">
        <f t="shared" si="8"/>
        <v>****</v>
      </c>
      <c r="C20" t="str">
        <f>VLOOKUP(A20,VK!$IE$3:$IG$295,3,FALSE)</f>
        <v>Imatra</v>
      </c>
      <c r="D20" s="17">
        <f>VLOOKUP($C20,VK!$B$3:$CG$295,37,FALSE)</f>
        <v>0.68426966292134828</v>
      </c>
      <c r="E20" s="10">
        <f>VLOOKUP(C20,VK!$B$3:$CG$295,11,FALSE)</f>
        <v>174.7</v>
      </c>
      <c r="F20" s="25">
        <f>VLOOKUP($C20,VK!$B$3:$CG$295,59,FALSE)</f>
        <v>609</v>
      </c>
      <c r="G20" s="25">
        <f>VLOOKUP($C20,VK!$B$3:$CG$295,65,FALSE)</f>
        <v>27158.780328263572</v>
      </c>
      <c r="H20" s="17">
        <f>VLOOKUP($C20,VK!$B$3:$CG$295,55,FALSE)</f>
        <v>0.99014778325123154</v>
      </c>
      <c r="I20" s="10">
        <f>VLOOKUP($C20,VK!$B$3:$CG$295,32,FALSE)</f>
        <v>0</v>
      </c>
      <c r="J20" s="10" t="str">
        <f>VLOOKUP($C20,VK!$B$3:$CG$295,18,FALSE)</f>
        <v>66</v>
      </c>
      <c r="K20" s="10"/>
      <c r="L20" s="25">
        <f t="shared" si="0"/>
        <v>12493.173123595505</v>
      </c>
      <c r="M20" s="84">
        <f>1-VLOOKUP(C20,VK!$B$3:$ID$295,237,FALSE)</f>
        <v>0.64684154124081994</v>
      </c>
      <c r="N20" s="83">
        <f t="shared" si="1"/>
        <v>603</v>
      </c>
      <c r="O20" s="83" t="str">
        <f t="shared" si="2"/>
        <v/>
      </c>
      <c r="P20" s="83">
        <f t="shared" si="3"/>
        <v>2.5</v>
      </c>
      <c r="Q20" s="83">
        <f t="shared" si="4"/>
        <v>6</v>
      </c>
      <c r="R20" s="83" t="str">
        <f t="shared" si="5"/>
        <v/>
      </c>
      <c r="S20" s="83">
        <f t="shared" si="6"/>
        <v>11182.43199360341</v>
      </c>
      <c r="T20" s="83">
        <f t="shared" si="7"/>
        <v>11594.900940963687</v>
      </c>
      <c r="U20" s="81"/>
      <c r="V20" s="81"/>
      <c r="W20" s="81"/>
      <c r="X20" s="81"/>
      <c r="Y20" s="81"/>
      <c r="Z20" s="81"/>
      <c r="AA20" s="81"/>
      <c r="AB20" s="81"/>
    </row>
    <row r="21" spans="1:28" hidden="1" x14ac:dyDescent="0.25">
      <c r="A21" s="19">
        <v>11</v>
      </c>
      <c r="B21" s="31" t="str">
        <f t="shared" si="8"/>
        <v>****</v>
      </c>
      <c r="C21" t="str">
        <f>VLOOKUP(A21,VK!$IE$3:$IG$295,3,FALSE)</f>
        <v>Tyrnävä</v>
      </c>
      <c r="D21" s="17">
        <f>VLOOKUP($C21,VK!$B$3:$CG$295,37,FALSE)</f>
        <v>0.68680445151033387</v>
      </c>
      <c r="E21" s="10">
        <f>VLOOKUP(C21,VK!$B$3:$CG$295,11,FALSE)</f>
        <v>151.30000000000001</v>
      </c>
      <c r="F21" s="32">
        <f>VLOOKUP($C21,VK!$B$3:$CG$295,59,FALSE)</f>
        <v>432</v>
      </c>
      <c r="G21" s="25">
        <f>VLOOKUP($C21,VK!$B$3:$CG$295,65,FALSE)</f>
        <v>21936.693793103448</v>
      </c>
      <c r="H21" s="17">
        <f>VLOOKUP($C21,VK!$B$3:$CG$295,55,FALSE)</f>
        <v>0.75694444444444442</v>
      </c>
      <c r="I21" s="10">
        <f>VLOOKUP($C21,VK!$B$3:$CG$295,32,FALSE)</f>
        <v>0</v>
      </c>
      <c r="J21" s="10" t="str">
        <f>VLOOKUP($C21,VK!$B$3:$CG$295,18,FALSE)</f>
        <v>169</v>
      </c>
      <c r="K21" s="10"/>
      <c r="L21" s="25">
        <f t="shared" si="0"/>
        <v>8259.4628298887128</v>
      </c>
      <c r="M21" s="84">
        <f>1-VLOOKUP(C21,VK!$B$3:$ID$295,237,FALSE)</f>
        <v>0.64205832049039036</v>
      </c>
      <c r="N21" s="83">
        <f t="shared" si="1"/>
        <v>327</v>
      </c>
      <c r="O21" s="83" t="str">
        <f t="shared" si="2"/>
        <v/>
      </c>
      <c r="P21" s="83">
        <f t="shared" si="3"/>
        <v>2.5</v>
      </c>
      <c r="Q21" s="83" t="str">
        <f t="shared" si="4"/>
        <v/>
      </c>
      <c r="R21" s="83">
        <f t="shared" si="5"/>
        <v>102</v>
      </c>
      <c r="S21" s="83">
        <f t="shared" si="6"/>
        <v>7230.9866563944524</v>
      </c>
      <c r="T21" s="83">
        <f t="shared" si="7"/>
        <v>11594.900940963687</v>
      </c>
      <c r="U21" s="81"/>
      <c r="V21" s="81"/>
      <c r="W21" s="81"/>
      <c r="X21" s="81"/>
      <c r="Y21" s="81"/>
      <c r="Z21" s="81"/>
      <c r="AA21" s="81"/>
      <c r="AB21" s="81"/>
    </row>
    <row r="22" spans="1:28" hidden="1" x14ac:dyDescent="0.25">
      <c r="A22" s="19">
        <v>12</v>
      </c>
      <c r="B22" s="31" t="str">
        <f t="shared" si="8"/>
        <v>****</v>
      </c>
      <c r="C22" t="str">
        <f>VLOOKUP(A22,VK!$IE$3:$IG$295,3,FALSE)</f>
        <v>Ypäjä</v>
      </c>
      <c r="D22" s="17">
        <f>VLOOKUP($C22,VK!$B$3:$CG$295,37,FALSE)</f>
        <v>0.67105263157894735</v>
      </c>
      <c r="E22" s="10">
        <f>VLOOKUP(C22,VK!$B$3:$CG$295,11,FALSE)</f>
        <v>130.1</v>
      </c>
      <c r="F22" s="32">
        <f>VLOOKUP($C22,VK!$B$3:$CG$295,59,FALSE)</f>
        <v>51</v>
      </c>
      <c r="G22" s="25">
        <f>VLOOKUP($C22,VK!$B$3:$CG$295,65,FALSE)</f>
        <v>25591.135931128229</v>
      </c>
      <c r="H22" s="17">
        <f>VLOOKUP($C22,VK!$B$3:$CG$295,55,FALSE)</f>
        <v>1</v>
      </c>
      <c r="I22" s="10">
        <f>VLOOKUP($C22,VK!$B$3:$CG$295,32,FALSE)</f>
        <v>0</v>
      </c>
      <c r="J22" s="10" t="str">
        <f>VLOOKUP($C22,VK!$B$3:$CG$295,18,FALSE)</f>
        <v>94</v>
      </c>
      <c r="K22" s="10"/>
      <c r="L22" s="25">
        <f t="shared" si="0"/>
        <v>12197.641973684213</v>
      </c>
      <c r="M22" s="84">
        <f>1-VLOOKUP(C22,VK!$B$3:$ID$295,237,FALSE)</f>
        <v>0.64116598831873906</v>
      </c>
      <c r="N22" s="83">
        <f t="shared" si="1"/>
        <v>51</v>
      </c>
      <c r="O22" s="83" t="str">
        <f t="shared" si="2"/>
        <v/>
      </c>
      <c r="P22" s="83" t="str">
        <f t="shared" si="3"/>
        <v/>
      </c>
      <c r="Q22" s="83" t="str">
        <f t="shared" si="4"/>
        <v/>
      </c>
      <c r="R22" s="83" t="str">
        <f t="shared" si="5"/>
        <v/>
      </c>
      <c r="S22" s="83">
        <f t="shared" si="6"/>
        <v>11170.447499999998</v>
      </c>
      <c r="T22" s="83">
        <f t="shared" si="7"/>
        <v>11594.900940963687</v>
      </c>
      <c r="U22" s="81"/>
      <c r="V22" s="81"/>
      <c r="W22" s="81"/>
      <c r="X22" s="81"/>
      <c r="Y22" s="81"/>
      <c r="Z22" s="81"/>
      <c r="AA22" s="81"/>
      <c r="AB22" s="81"/>
    </row>
    <row r="23" spans="1:28" hidden="1" x14ac:dyDescent="0.25">
      <c r="A23" s="19">
        <v>13</v>
      </c>
      <c r="B23" s="31" t="str">
        <f t="shared" si="8"/>
        <v>****</v>
      </c>
      <c r="C23" t="str">
        <f>VLOOKUP(A23,VK!$IE$3:$IG$295,3,FALSE)</f>
        <v>Vöyri</v>
      </c>
      <c r="D23" s="17">
        <f>VLOOKUP($C23,VK!$B$3:$CG$295,37,FALSE)</f>
        <v>0.71573604060913709</v>
      </c>
      <c r="E23" s="10">
        <f>VLOOKUP(C23,VK!$B$3:$CG$295,11,FALSE)</f>
        <v>132.19999999999999</v>
      </c>
      <c r="F23" s="32">
        <f>VLOOKUP($C23,VK!$B$3:$CG$295,59,FALSE)</f>
        <v>282</v>
      </c>
      <c r="G23" s="25">
        <f>VLOOKUP($C23,VK!$B$3:$CG$295,65,FALSE)</f>
        <v>24920.395485614368</v>
      </c>
      <c r="H23" s="17">
        <f>VLOOKUP($C23,VK!$B$3:$CG$295,55,FALSE)</f>
        <v>1</v>
      </c>
      <c r="I23" s="10">
        <f>VLOOKUP($C23,VK!$B$3:$CG$295,32,FALSE)</f>
        <v>0</v>
      </c>
      <c r="J23" s="10" t="str">
        <f>VLOOKUP($C23,VK!$B$3:$CG$295,18,FALSE)</f>
        <v>275</v>
      </c>
      <c r="K23" s="10"/>
      <c r="L23" s="25">
        <f t="shared" si="0"/>
        <v>13489.665685279186</v>
      </c>
      <c r="M23" s="84">
        <f>1-VLOOKUP(C23,VK!$B$3:$ID$295,237,FALSE)</f>
        <v>0.62640430561535565</v>
      </c>
      <c r="N23" s="83">
        <f t="shared" si="1"/>
        <v>282</v>
      </c>
      <c r="O23" s="83" t="str">
        <f t="shared" si="2"/>
        <v/>
      </c>
      <c r="P23" s="83" t="str">
        <f t="shared" si="3"/>
        <v/>
      </c>
      <c r="Q23" s="83" t="str">
        <f t="shared" si="4"/>
        <v/>
      </c>
      <c r="R23" s="83" t="str">
        <f t="shared" si="5"/>
        <v/>
      </c>
      <c r="S23" s="83">
        <f t="shared" si="6"/>
        <v>9996.6378406169661</v>
      </c>
      <c r="T23" s="83">
        <f t="shared" si="7"/>
        <v>11594.900940963687</v>
      </c>
      <c r="U23" s="81"/>
      <c r="V23" s="81"/>
      <c r="W23" s="81"/>
      <c r="X23" s="81"/>
      <c r="Y23" s="81"/>
      <c r="Z23" s="81"/>
      <c r="AA23" s="81"/>
      <c r="AB23" s="81"/>
    </row>
    <row r="24" spans="1:28" hidden="1" x14ac:dyDescent="0.25">
      <c r="A24" s="19">
        <v>14</v>
      </c>
      <c r="B24" s="31" t="str">
        <f t="shared" si="8"/>
        <v>****</v>
      </c>
      <c r="C24" t="str">
        <f>VLOOKUP(A24,VK!$IE$3:$IG$295,3,FALSE)</f>
        <v>Pukkila</v>
      </c>
      <c r="D24" s="17">
        <f>VLOOKUP($C24,VK!$B$3:$CG$295,37,FALSE)</f>
        <v>0.68</v>
      </c>
      <c r="E24" s="10">
        <f>VLOOKUP(C24,VK!$B$3:$CG$295,11,FALSE)</f>
        <v>121.2</v>
      </c>
      <c r="F24" s="32">
        <f>VLOOKUP($C24,VK!$B$3:$CG$295,59,FALSE)</f>
        <v>51</v>
      </c>
      <c r="G24" s="25">
        <f>VLOOKUP($C24,VK!$B$3:$CG$295,65,FALSE)</f>
        <v>26876.761931499157</v>
      </c>
      <c r="H24" s="17">
        <f>VLOOKUP($C24,VK!$B$3:$CG$295,55,FALSE)</f>
        <v>1</v>
      </c>
      <c r="I24" s="10">
        <f>VLOOKUP($C24,VK!$B$3:$CG$295,32,FALSE)</f>
        <v>0</v>
      </c>
      <c r="J24" s="10" t="str">
        <f>VLOOKUP($C24,VK!$B$3:$CG$295,18,FALSE)</f>
        <v>64</v>
      </c>
      <c r="K24" s="10"/>
      <c r="L24" s="25">
        <f t="shared" si="0"/>
        <v>14174.911466666665</v>
      </c>
      <c r="M24" s="84">
        <f>1-VLOOKUP(C24,VK!$B$3:$ID$295,237,FALSE)</f>
        <v>0.62344666898886225</v>
      </c>
      <c r="N24" s="83">
        <f t="shared" si="1"/>
        <v>51</v>
      </c>
      <c r="O24" s="83" t="str">
        <f t="shared" si="2"/>
        <v/>
      </c>
      <c r="P24" s="83" t="str">
        <f t="shared" si="3"/>
        <v/>
      </c>
      <c r="Q24" s="83" t="str">
        <f t="shared" si="4"/>
        <v/>
      </c>
      <c r="R24" s="83" t="str">
        <f t="shared" si="5"/>
        <v/>
      </c>
      <c r="S24" s="83">
        <f t="shared" si="6"/>
        <v>11980.84517647059</v>
      </c>
      <c r="T24" s="83">
        <f t="shared" si="7"/>
        <v>11594.900940963687</v>
      </c>
      <c r="U24" s="81"/>
      <c r="V24" s="81"/>
      <c r="W24" s="81"/>
      <c r="X24" s="81"/>
      <c r="Y24" s="81"/>
      <c r="Z24" s="81"/>
      <c r="AA24" s="81"/>
      <c r="AB24" s="81"/>
    </row>
    <row r="25" spans="1:28" hidden="1" x14ac:dyDescent="0.25">
      <c r="A25" s="19">
        <v>15</v>
      </c>
      <c r="B25" s="31" t="str">
        <f t="shared" si="8"/>
        <v>****</v>
      </c>
      <c r="C25" t="str">
        <f>VLOOKUP(A25,VK!$IE$3:$IG$295,3,FALSE)</f>
        <v>Karkkila</v>
      </c>
      <c r="D25" s="17">
        <f>VLOOKUP($C25,VK!$B$3:$CG$295,37,FALSE)</f>
        <v>0.77777777777777779</v>
      </c>
      <c r="E25" s="10">
        <f>VLOOKUP(C25,VK!$B$3:$CG$295,11,FALSE)</f>
        <v>141.30000000000001</v>
      </c>
      <c r="F25" s="32">
        <f>VLOOKUP($C25,VK!$B$3:$CG$295,59,FALSE)</f>
        <v>273</v>
      </c>
      <c r="G25" s="25">
        <f>VLOOKUP($C25,VK!$B$3:$CG$295,65,FALSE)</f>
        <v>26217.883113856195</v>
      </c>
      <c r="H25" s="17">
        <f>VLOOKUP($C25,VK!$B$3:$CG$295,55,FALSE)</f>
        <v>0.78021978021978022</v>
      </c>
      <c r="I25" s="10">
        <f>VLOOKUP($C25,VK!$B$3:$CG$295,32,FALSE)</f>
        <v>0</v>
      </c>
      <c r="J25" s="10" t="str">
        <f>VLOOKUP($C25,VK!$B$3:$CG$295,18,FALSE)</f>
        <v>112</v>
      </c>
      <c r="K25" s="10"/>
      <c r="L25" s="25">
        <f t="shared" si="0"/>
        <v>14148.312108262107</v>
      </c>
      <c r="M25" s="84">
        <f>1-VLOOKUP(C25,VK!$B$3:$ID$295,237,FALSE)</f>
        <v>0.62153693914064845</v>
      </c>
      <c r="N25" s="83">
        <f t="shared" si="1"/>
        <v>213</v>
      </c>
      <c r="O25" s="83">
        <f t="shared" si="2"/>
        <v>6</v>
      </c>
      <c r="P25" s="83">
        <f t="shared" si="3"/>
        <v>6</v>
      </c>
      <c r="Q25" s="83" t="str">
        <f t="shared" si="4"/>
        <v/>
      </c>
      <c r="R25" s="83">
        <f t="shared" si="5"/>
        <v>54</v>
      </c>
      <c r="S25" s="83">
        <f t="shared" si="6"/>
        <v>12735.317796143254</v>
      </c>
      <c r="T25" s="83">
        <f t="shared" si="7"/>
        <v>11594.900940963687</v>
      </c>
      <c r="U25" s="81"/>
      <c r="V25" s="81"/>
      <c r="W25" s="81"/>
      <c r="X25" s="81"/>
      <c r="Y25" s="81"/>
      <c r="Z25" s="81"/>
      <c r="AA25" s="81"/>
      <c r="AB25" s="81"/>
    </row>
    <row r="26" spans="1:28" hidden="1" x14ac:dyDescent="0.25">
      <c r="A26" s="19">
        <v>16</v>
      </c>
      <c r="B26" s="31" t="str">
        <f t="shared" si="8"/>
        <v>****</v>
      </c>
      <c r="C26" t="str">
        <f>VLOOKUP(A26,VK!$IE$3:$IG$295,3,FALSE)</f>
        <v>Pedersören kunta</v>
      </c>
      <c r="D26" s="17">
        <f>VLOOKUP($C26,VK!$B$3:$CG$295,37,FALSE)</f>
        <v>0.68304914744232703</v>
      </c>
      <c r="E26" s="10">
        <f>VLOOKUP(C26,VK!$B$3:$CG$295,11,FALSE)</f>
        <v>115.7</v>
      </c>
      <c r="F26" s="32">
        <f>VLOOKUP($C26,VK!$B$3:$CG$295,59,FALSE)</f>
        <v>681</v>
      </c>
      <c r="G26" s="25">
        <f>VLOOKUP($C26,VK!$B$3:$CG$295,65,FALSE)</f>
        <v>23663.473496659244</v>
      </c>
      <c r="H26" s="17">
        <f>VLOOKUP($C26,VK!$B$3:$CG$295,55,FALSE)</f>
        <v>1</v>
      </c>
      <c r="I26" s="10">
        <f>VLOOKUP($C26,VK!$B$3:$CG$295,32,FALSE)</f>
        <v>0</v>
      </c>
      <c r="J26" s="10" t="str">
        <f>VLOOKUP($C26,VK!$B$3:$CG$295,18,FALSE)</f>
        <v>235</v>
      </c>
      <c r="K26" s="10"/>
      <c r="L26" s="25">
        <f t="shared" si="0"/>
        <v>9925.2129989969908</v>
      </c>
      <c r="M26" s="84">
        <f>1-VLOOKUP(C26,VK!$B$3:$ID$295,237,FALSE)</f>
        <v>0.61249359774830103</v>
      </c>
      <c r="N26" s="83">
        <f t="shared" si="1"/>
        <v>681</v>
      </c>
      <c r="O26" s="83" t="str">
        <f t="shared" si="2"/>
        <v/>
      </c>
      <c r="P26" s="83" t="str">
        <f t="shared" si="3"/>
        <v/>
      </c>
      <c r="Q26" s="83" t="str">
        <f t="shared" si="4"/>
        <v/>
      </c>
      <c r="R26" s="83" t="str">
        <f t="shared" si="5"/>
        <v/>
      </c>
      <c r="S26" s="83">
        <f t="shared" si="6"/>
        <v>7984.9584954864604</v>
      </c>
      <c r="T26" s="83">
        <f t="shared" si="7"/>
        <v>11594.900940963687</v>
      </c>
      <c r="U26" s="81"/>
      <c r="V26" s="81"/>
      <c r="W26" s="81"/>
      <c r="X26" s="81"/>
      <c r="Y26" s="81"/>
      <c r="Z26" s="81"/>
      <c r="AA26" s="81"/>
      <c r="AB26" s="81"/>
    </row>
    <row r="27" spans="1:28" hidden="1" x14ac:dyDescent="0.25">
      <c r="A27" s="19">
        <v>17</v>
      </c>
      <c r="B27" s="31" t="str">
        <f t="shared" si="8"/>
        <v>****</v>
      </c>
      <c r="C27" t="str">
        <f>VLOOKUP(A27,VK!$IE$3:$IG$295,3,FALSE)</f>
        <v>Kontiolahti</v>
      </c>
      <c r="D27" s="17">
        <f>VLOOKUP($C27,VK!$B$3:$CG$295,37,FALSE)</f>
        <v>0.76577437858508601</v>
      </c>
      <c r="E27" s="10">
        <f>VLOOKUP(C27,VK!$B$3:$CG$295,11,FALSE)</f>
        <v>124.5</v>
      </c>
      <c r="F27" s="32">
        <f>VLOOKUP($C27,VK!$B$3:$CG$295,59,FALSE)</f>
        <v>801</v>
      </c>
      <c r="G27" s="25">
        <f>VLOOKUP($C27,VK!$B$3:$CG$295,65,FALSE)</f>
        <v>26078.01288319239</v>
      </c>
      <c r="H27" s="17">
        <f>VLOOKUP($C27,VK!$B$3:$CG$295,55,FALSE)</f>
        <v>0.8314606741573034</v>
      </c>
      <c r="I27" s="10">
        <f>VLOOKUP($C27,VK!$B$3:$CG$295,32,FALSE)</f>
        <v>0</v>
      </c>
      <c r="J27" s="10" t="str">
        <f>VLOOKUP($C27,VK!$B$3:$CG$295,18,FALSE)</f>
        <v>278</v>
      </c>
      <c r="K27" s="10"/>
      <c r="L27" s="25">
        <f t="shared" si="0"/>
        <v>12059.551835564052</v>
      </c>
      <c r="M27" s="84">
        <f>1-VLOOKUP(C27,VK!$B$3:$ID$295,237,FALSE)</f>
        <v>0.59990693294999309</v>
      </c>
      <c r="N27" s="83">
        <f t="shared" si="1"/>
        <v>666</v>
      </c>
      <c r="O27" s="83" t="str">
        <f t="shared" si="2"/>
        <v/>
      </c>
      <c r="P27" s="83" t="str">
        <f t="shared" si="3"/>
        <v/>
      </c>
      <c r="Q27" s="83" t="str">
        <f t="shared" si="4"/>
        <v/>
      </c>
      <c r="R27" s="83">
        <f t="shared" si="5"/>
        <v>135</v>
      </c>
      <c r="S27" s="83">
        <f t="shared" si="6"/>
        <v>10460.679031078611</v>
      </c>
      <c r="T27" s="83">
        <f t="shared" si="7"/>
        <v>11594.900940963687</v>
      </c>
      <c r="U27" s="81"/>
      <c r="V27" s="81"/>
      <c r="W27" s="81"/>
      <c r="X27" s="81"/>
      <c r="Y27" s="81"/>
      <c r="Z27" s="81"/>
      <c r="AA27" s="81"/>
      <c r="AB27" s="81"/>
    </row>
    <row r="28" spans="1:28" hidden="1" x14ac:dyDescent="0.25">
      <c r="A28" s="19">
        <v>18</v>
      </c>
      <c r="B28" s="31" t="str">
        <f t="shared" si="8"/>
        <v>****</v>
      </c>
      <c r="C28" t="str">
        <f>VLOOKUP(A28,VK!$IE$3:$IG$295,3,FALSE)</f>
        <v>Kauhajoki</v>
      </c>
      <c r="D28" s="17">
        <f>VLOOKUP($C28,VK!$B$3:$CG$295,37,FALSE)</f>
        <v>0.63951473136915082</v>
      </c>
      <c r="E28" s="10">
        <f>VLOOKUP(C28,VK!$B$3:$CG$295,11,FALSE)</f>
        <v>154</v>
      </c>
      <c r="F28" s="32">
        <f>VLOOKUP($C28,VK!$B$3:$CG$295,59,FALSE)</f>
        <v>369</v>
      </c>
      <c r="G28" s="25">
        <f>VLOOKUP($C28,VK!$B$3:$CG$295,65,FALSE)</f>
        <v>23933.434696465367</v>
      </c>
      <c r="H28" s="17">
        <f>VLOOKUP($C28,VK!$B$3:$CG$295,55,FALSE)</f>
        <v>0.85365853658536583</v>
      </c>
      <c r="I28" s="10">
        <f>VLOOKUP($C28,VK!$B$3:$CG$295,32,FALSE)</f>
        <v>0</v>
      </c>
      <c r="J28" s="10" t="str">
        <f>VLOOKUP($C28,VK!$B$3:$CG$295,18,FALSE)</f>
        <v>351</v>
      </c>
      <c r="K28" s="10"/>
      <c r="L28" s="25">
        <f t="shared" si="0"/>
        <v>12457.19097053726</v>
      </c>
      <c r="M28" s="84">
        <f>1-VLOOKUP(C28,VK!$B$3:$ID$295,237,FALSE)</f>
        <v>0.59645056730626345</v>
      </c>
      <c r="N28" s="83">
        <f t="shared" si="1"/>
        <v>315</v>
      </c>
      <c r="O28" s="83" t="str">
        <f t="shared" si="2"/>
        <v/>
      </c>
      <c r="P28" s="83" t="str">
        <f t="shared" si="3"/>
        <v/>
      </c>
      <c r="Q28" s="83" t="str">
        <f t="shared" si="4"/>
        <v/>
      </c>
      <c r="R28" s="83">
        <f t="shared" si="5"/>
        <v>54</v>
      </c>
      <c r="S28" s="83">
        <f t="shared" si="6"/>
        <v>11476.108456591639</v>
      </c>
      <c r="T28" s="83">
        <f t="shared" si="7"/>
        <v>11594.900940963687</v>
      </c>
      <c r="U28" s="81"/>
      <c r="V28" s="81"/>
      <c r="W28" s="81"/>
      <c r="X28" s="81"/>
      <c r="Y28" s="81"/>
      <c r="Z28" s="81"/>
      <c r="AA28" s="81"/>
      <c r="AB28" s="81"/>
    </row>
    <row r="29" spans="1:28" hidden="1" x14ac:dyDescent="0.25">
      <c r="A29" s="19">
        <v>19</v>
      </c>
      <c r="B29" s="31" t="str">
        <f t="shared" si="8"/>
        <v>****</v>
      </c>
      <c r="C29" t="str">
        <f>VLOOKUP(A29,VK!$IE$3:$IG$295,3,FALSE)</f>
        <v>Vehmaa</v>
      </c>
      <c r="D29" s="17">
        <f>VLOOKUP($C29,VK!$B$3:$CG$295,37,FALSE)</f>
        <v>0.6964285714285714</v>
      </c>
      <c r="E29" s="10">
        <f>VLOOKUP(C29,VK!$B$3:$CG$295,11,FALSE)</f>
        <v>140.9</v>
      </c>
      <c r="F29" s="32">
        <f>VLOOKUP($C29,VK!$B$3:$CG$295,59,FALSE)</f>
        <v>78</v>
      </c>
      <c r="G29" s="25">
        <f>VLOOKUP($C29,VK!$B$3:$CG$295,65,FALSE)</f>
        <v>24690.153674832964</v>
      </c>
      <c r="H29" s="17">
        <f>VLOOKUP($C29,VK!$B$3:$CG$295,55,FALSE)</f>
        <v>1</v>
      </c>
      <c r="I29" s="10">
        <f>VLOOKUP($C29,VK!$B$3:$CG$295,32,FALSE)</f>
        <v>0</v>
      </c>
      <c r="J29" s="10" t="str">
        <f>VLOOKUP($C29,VK!$B$3:$CG$295,18,FALSE)</f>
        <v>95</v>
      </c>
      <c r="K29" s="10"/>
      <c r="L29" s="25">
        <f t="shared" si="0"/>
        <v>11915.437499999998</v>
      </c>
      <c r="M29" s="84">
        <f>1-VLOOKUP(C29,VK!$B$3:$ID$295,237,FALSE)</f>
        <v>0.59451542538488311</v>
      </c>
      <c r="N29" s="83">
        <f t="shared" si="1"/>
        <v>78</v>
      </c>
      <c r="O29" s="83" t="str">
        <f t="shared" si="2"/>
        <v/>
      </c>
      <c r="P29" s="83" t="str">
        <f t="shared" si="3"/>
        <v/>
      </c>
      <c r="Q29" s="83" t="str">
        <f t="shared" si="4"/>
        <v/>
      </c>
      <c r="R29" s="83" t="str">
        <f t="shared" si="5"/>
        <v/>
      </c>
      <c r="S29" s="83">
        <f t="shared" si="6"/>
        <v>11796.566972477065</v>
      </c>
      <c r="T29" s="83">
        <f t="shared" si="7"/>
        <v>11594.900940963687</v>
      </c>
      <c r="U29" s="81"/>
      <c r="V29" s="81"/>
      <c r="W29" s="81"/>
      <c r="X29" s="81"/>
      <c r="Y29" s="81"/>
      <c r="Z29" s="81"/>
      <c r="AA29" s="81"/>
      <c r="AB29" s="81"/>
    </row>
    <row r="30" spans="1:28" hidden="1" x14ac:dyDescent="0.25">
      <c r="A30" s="19">
        <v>20</v>
      </c>
      <c r="B30" s="31" t="str">
        <f t="shared" si="8"/>
        <v>****</v>
      </c>
      <c r="C30" t="str">
        <f>VLOOKUP(A30,VK!$IE$3:$IG$295,3,FALSE)</f>
        <v>Kärkölä</v>
      </c>
      <c r="D30" s="17">
        <f>VLOOKUP($C30,VK!$B$3:$CG$295,37,FALSE)</f>
        <v>0.66467065868263475</v>
      </c>
      <c r="E30" s="10">
        <f>VLOOKUP(C30,VK!$B$3:$CG$295,11,FALSE)</f>
        <v>142.5</v>
      </c>
      <c r="F30" s="32">
        <f>VLOOKUP($C30,VK!$B$3:$CG$295,59,FALSE)</f>
        <v>111</v>
      </c>
      <c r="G30" s="25">
        <f>VLOOKUP($C30,VK!$B$3:$CG$295,65,FALSE)</f>
        <v>26347.098201263976</v>
      </c>
      <c r="H30" s="17">
        <f>VLOOKUP($C30,VK!$B$3:$CG$295,55,FALSE)</f>
        <v>0.97297297297297303</v>
      </c>
      <c r="I30" s="10">
        <f>VLOOKUP($C30,VK!$B$3:$CG$295,32,FALSE)</f>
        <v>1</v>
      </c>
      <c r="J30" s="10" t="str">
        <f>VLOOKUP($C30,VK!$B$3:$CG$295,18,FALSE)</f>
        <v>120</v>
      </c>
      <c r="K30" s="10"/>
      <c r="L30" s="25">
        <f t="shared" si="0"/>
        <v>11961.458622754491</v>
      </c>
      <c r="M30" s="84">
        <f>1-VLOOKUP(C30,VK!$B$3:$ID$295,237,FALSE)</f>
        <v>0.58967870247746512</v>
      </c>
      <c r="N30" s="83">
        <f t="shared" si="1"/>
        <v>108</v>
      </c>
      <c r="O30" s="83" t="str">
        <f t="shared" si="2"/>
        <v/>
      </c>
      <c r="P30" s="83">
        <f t="shared" si="3"/>
        <v>2.5</v>
      </c>
      <c r="Q30" s="83" t="str">
        <f t="shared" si="4"/>
        <v/>
      </c>
      <c r="R30" s="83" t="str">
        <f t="shared" si="5"/>
        <v/>
      </c>
      <c r="S30" s="83">
        <f t="shared" si="6"/>
        <v>11581.213373493976</v>
      </c>
      <c r="T30" s="83">
        <f t="shared" si="7"/>
        <v>11594.900940963687</v>
      </c>
      <c r="U30" s="81"/>
      <c r="V30" s="81"/>
      <c r="W30" s="81"/>
      <c r="X30" s="81"/>
      <c r="Y30" s="81"/>
      <c r="Z30" s="81"/>
      <c r="AA30" s="81"/>
      <c r="AB30" s="81"/>
    </row>
    <row r="31" spans="1:28" hidden="1" x14ac:dyDescent="0.25">
      <c r="A31" s="19">
        <v>21</v>
      </c>
      <c r="B31" s="31" t="str">
        <f t="shared" si="8"/>
        <v>****</v>
      </c>
      <c r="C31" t="str">
        <f>VLOOKUP(A31,VK!$IE$3:$IG$295,3,FALSE)</f>
        <v>Isokyrö</v>
      </c>
      <c r="D31" s="17">
        <f>VLOOKUP($C31,VK!$B$3:$CG$295,37,FALSE)</f>
        <v>0.67741935483870963</v>
      </c>
      <c r="E31" s="10">
        <f>VLOOKUP(C31,VK!$B$3:$CG$295,11,FALSE)</f>
        <v>145.9</v>
      </c>
      <c r="F31" s="32">
        <f>VLOOKUP($C31,VK!$B$3:$CG$295,59,FALSE)</f>
        <v>126</v>
      </c>
      <c r="G31" s="25">
        <f>VLOOKUP($C31,VK!$B$3:$CG$295,65,FALSE)</f>
        <v>25380.527886160202</v>
      </c>
      <c r="H31" s="17">
        <f>VLOOKUP($C31,VK!$B$3:$CG$295,55,FALSE)</f>
        <v>0.47619047619047616</v>
      </c>
      <c r="I31" s="10">
        <f>VLOOKUP($C31,VK!$B$3:$CG$295,32,FALSE)</f>
        <v>0</v>
      </c>
      <c r="J31" s="10" t="str">
        <f>VLOOKUP($C31,VK!$B$3:$CG$295,18,FALSE)</f>
        <v>174</v>
      </c>
      <c r="K31" s="10"/>
      <c r="L31" s="25">
        <f t="shared" si="0"/>
        <v>12975.795161290322</v>
      </c>
      <c r="M31" s="84">
        <f>1-VLOOKUP(C31,VK!$B$3:$ID$295,237,FALSE)</f>
        <v>0.58610025878910665</v>
      </c>
      <c r="N31" s="83">
        <f t="shared" si="1"/>
        <v>60</v>
      </c>
      <c r="O31" s="83" t="str">
        <f t="shared" si="2"/>
        <v/>
      </c>
      <c r="P31" s="83" t="str">
        <f t="shared" si="3"/>
        <v/>
      </c>
      <c r="Q31" s="83" t="str">
        <f t="shared" si="4"/>
        <v/>
      </c>
      <c r="R31" s="83">
        <f t="shared" si="5"/>
        <v>66</v>
      </c>
      <c r="S31" s="83">
        <f t="shared" si="6"/>
        <v>11196.160445544556</v>
      </c>
      <c r="T31" s="83">
        <f t="shared" si="7"/>
        <v>11594.900940963687</v>
      </c>
      <c r="U31" s="81"/>
      <c r="V31" s="81"/>
      <c r="W31" s="81"/>
      <c r="X31" s="81"/>
      <c r="Y31" s="81"/>
      <c r="Z31" s="81"/>
      <c r="AA31" s="81"/>
      <c r="AB31" s="81"/>
    </row>
    <row r="32" spans="1:28" hidden="1" x14ac:dyDescent="0.25">
      <c r="A32" s="19">
        <v>22</v>
      </c>
      <c r="B32" s="31" t="str">
        <f t="shared" si="8"/>
        <v>****</v>
      </c>
      <c r="C32" t="str">
        <f>VLOOKUP(A32,VK!$IE$3:$IG$295,3,FALSE)</f>
        <v>Närpiö</v>
      </c>
      <c r="D32" s="17">
        <f>VLOOKUP($C32,VK!$B$3:$CG$295,37,FALSE)</f>
        <v>0.73015873015873012</v>
      </c>
      <c r="E32" s="10">
        <f>VLOOKUP(C32,VK!$B$3:$CG$295,11,FALSE)</f>
        <v>127.7</v>
      </c>
      <c r="F32" s="32">
        <f>VLOOKUP($C32,VK!$B$3:$CG$295,59,FALSE)</f>
        <v>414</v>
      </c>
      <c r="G32" s="25">
        <f>VLOOKUP($C32,VK!$B$3:$CG$295,65,FALSE)</f>
        <v>24135.144683504834</v>
      </c>
      <c r="H32" s="17">
        <f>VLOOKUP($C32,VK!$B$3:$CG$295,55,FALSE)</f>
        <v>0.94202898550724634</v>
      </c>
      <c r="I32" s="10">
        <f>VLOOKUP($C32,VK!$B$3:$CG$295,32,FALSE)</f>
        <v>0</v>
      </c>
      <c r="J32" s="10" t="str">
        <f>VLOOKUP($C32,VK!$B$3:$CG$295,18,FALSE)</f>
        <v>400</v>
      </c>
      <c r="K32" s="10"/>
      <c r="L32" s="25">
        <f t="shared" si="0"/>
        <v>13716.852275132276</v>
      </c>
      <c r="M32" s="84">
        <f>1-VLOOKUP(C32,VK!$B$3:$ID$295,237,FALSE)</f>
        <v>0.58255374658938019</v>
      </c>
      <c r="N32" s="83">
        <f t="shared" si="1"/>
        <v>390</v>
      </c>
      <c r="O32" s="83" t="str">
        <f t="shared" si="2"/>
        <v/>
      </c>
      <c r="P32" s="83">
        <f t="shared" si="3"/>
        <v>24</v>
      </c>
      <c r="Q32" s="83" t="str">
        <f t="shared" si="4"/>
        <v/>
      </c>
      <c r="R32" s="83" t="str">
        <f t="shared" si="5"/>
        <v/>
      </c>
      <c r="S32" s="83">
        <f t="shared" si="6"/>
        <v>11893.788538205981</v>
      </c>
      <c r="T32" s="83">
        <f t="shared" si="7"/>
        <v>11594.900940963687</v>
      </c>
      <c r="U32" s="81"/>
      <c r="V32" s="81"/>
      <c r="W32" s="81"/>
      <c r="X32" s="81"/>
      <c r="Y32" s="81"/>
      <c r="Z32" s="81"/>
      <c r="AA32" s="81"/>
      <c r="AB32" s="81"/>
    </row>
    <row r="33" spans="1:28" hidden="1" x14ac:dyDescent="0.25">
      <c r="A33" s="19">
        <v>23</v>
      </c>
      <c r="B33" s="31" t="str">
        <f t="shared" si="8"/>
        <v>****</v>
      </c>
      <c r="C33" t="str">
        <f>VLOOKUP(A33,VK!$IE$3:$IG$295,3,FALSE)</f>
        <v>Laitila</v>
      </c>
      <c r="D33" s="17">
        <f>VLOOKUP($C33,VK!$B$3:$CG$295,37,FALSE)</f>
        <v>0.75886524822695034</v>
      </c>
      <c r="E33" s="10">
        <f>VLOOKUP(C33,VK!$B$3:$CG$295,11,FALSE)</f>
        <v>129.69999999999999</v>
      </c>
      <c r="F33" s="32">
        <f>VLOOKUP($C33,VK!$B$3:$CG$295,59,FALSE)</f>
        <v>321</v>
      </c>
      <c r="G33" s="25">
        <f>VLOOKUP($C33,VK!$B$3:$CG$295,65,FALSE)</f>
        <v>25434.35706669826</v>
      </c>
      <c r="H33" s="17">
        <f>VLOOKUP($C33,VK!$B$3:$CG$295,55,FALSE)</f>
        <v>1</v>
      </c>
      <c r="I33" s="10">
        <f>VLOOKUP($C33,VK!$B$3:$CG$295,32,FALSE)</f>
        <v>0</v>
      </c>
      <c r="J33" s="10" t="str">
        <f>VLOOKUP($C33,VK!$B$3:$CG$295,18,FALSE)</f>
        <v>231</v>
      </c>
      <c r="K33" s="10"/>
      <c r="L33" s="25">
        <f t="shared" si="0"/>
        <v>12905.722505910164</v>
      </c>
      <c r="M33" s="84">
        <f>1-VLOOKUP(C33,VK!$B$3:$ID$295,237,FALSE)</f>
        <v>0.57562648636441449</v>
      </c>
      <c r="N33" s="83">
        <f t="shared" si="1"/>
        <v>321</v>
      </c>
      <c r="O33" s="83" t="str">
        <f t="shared" si="2"/>
        <v/>
      </c>
      <c r="P33" s="83" t="str">
        <f t="shared" si="3"/>
        <v/>
      </c>
      <c r="Q33" s="83" t="str">
        <f t="shared" si="4"/>
        <v/>
      </c>
      <c r="R33" s="83" t="str">
        <f t="shared" si="5"/>
        <v/>
      </c>
      <c r="S33" s="83">
        <f t="shared" si="6"/>
        <v>11441.55621076233</v>
      </c>
      <c r="T33" s="83">
        <f t="shared" si="7"/>
        <v>11594.900940963687</v>
      </c>
      <c r="U33" s="81"/>
      <c r="V33" s="81"/>
      <c r="W33" s="81"/>
      <c r="X33" s="81"/>
      <c r="Y33" s="81"/>
      <c r="Z33" s="81"/>
      <c r="AA33" s="81"/>
      <c r="AB33" s="81"/>
    </row>
    <row r="34" spans="1:28" hidden="1" x14ac:dyDescent="0.25">
      <c r="A34" s="19">
        <v>24</v>
      </c>
      <c r="B34" s="31" t="str">
        <f t="shared" si="8"/>
        <v>****</v>
      </c>
      <c r="C34" t="str">
        <f>VLOOKUP(A34,VK!$IE$3:$IG$295,3,FALSE)</f>
        <v>Muurame</v>
      </c>
      <c r="D34" s="17">
        <f>VLOOKUP($C34,VK!$B$3:$CG$295,37,FALSE)</f>
        <v>0.79943899018232822</v>
      </c>
      <c r="E34" s="10">
        <f>VLOOKUP(C34,VK!$B$3:$CG$295,11,FALSE)</f>
        <v>126.9</v>
      </c>
      <c r="F34" s="32">
        <f>VLOOKUP($C34,VK!$B$3:$CG$295,59,FALSE)</f>
        <v>570</v>
      </c>
      <c r="G34" s="25">
        <f>VLOOKUP($C34,VK!$B$3:$CG$295,65,FALSE)</f>
        <v>28238.931475689507</v>
      </c>
      <c r="H34" s="17">
        <f>VLOOKUP($C34,VK!$B$3:$CG$295,55,FALSE)</f>
        <v>0.73684210526315785</v>
      </c>
      <c r="I34" s="10">
        <f>VLOOKUP($C34,VK!$B$3:$CG$295,32,FALSE)</f>
        <v>0</v>
      </c>
      <c r="J34" s="10" t="str">
        <f>VLOOKUP($C34,VK!$B$3:$CG$295,18,FALSE)</f>
        <v>65</v>
      </c>
      <c r="K34" s="10"/>
      <c r="L34" s="25">
        <f t="shared" si="0"/>
        <v>12059.337531556803</v>
      </c>
      <c r="M34" s="84">
        <f>1-VLOOKUP(C34,VK!$B$3:$ID$295,237,FALSE)</f>
        <v>0.57452199571540596</v>
      </c>
      <c r="N34" s="83">
        <f t="shared" si="1"/>
        <v>420</v>
      </c>
      <c r="O34" s="83" t="str">
        <f t="shared" si="2"/>
        <v/>
      </c>
      <c r="P34" s="83" t="str">
        <f t="shared" si="3"/>
        <v/>
      </c>
      <c r="Q34" s="83" t="str">
        <f t="shared" si="4"/>
        <v/>
      </c>
      <c r="R34" s="83">
        <f t="shared" si="5"/>
        <v>150</v>
      </c>
      <c r="S34" s="83">
        <f t="shared" si="6"/>
        <v>10090.031363004173</v>
      </c>
      <c r="T34" s="83">
        <f t="shared" si="7"/>
        <v>11594.900940963687</v>
      </c>
      <c r="U34" s="81"/>
      <c r="V34" s="81"/>
      <c r="W34" s="81"/>
      <c r="X34" s="81"/>
      <c r="Y34" s="81"/>
      <c r="Z34" s="81"/>
      <c r="AA34" s="81"/>
      <c r="AB34" s="81"/>
    </row>
    <row r="35" spans="1:28" hidden="1" x14ac:dyDescent="0.25">
      <c r="A35" s="19">
        <v>25</v>
      </c>
      <c r="B35" s="31" t="str">
        <f t="shared" si="8"/>
        <v>****</v>
      </c>
      <c r="C35" t="str">
        <f>VLOOKUP(A35,VK!$IE$3:$IG$295,3,FALSE)</f>
        <v>Loviisa</v>
      </c>
      <c r="D35" s="17">
        <f>VLOOKUP($C35,VK!$B$3:$CG$295,37,FALSE)</f>
        <v>0.77355371900826442</v>
      </c>
      <c r="E35" s="10">
        <f>VLOOKUP(C35,VK!$B$3:$CG$295,11,FALSE)</f>
        <v>144.5</v>
      </c>
      <c r="F35" s="32">
        <f>VLOOKUP($C35,VK!$B$3:$CG$295,59,FALSE)</f>
        <v>468</v>
      </c>
      <c r="G35" s="25">
        <f>VLOOKUP($C35,VK!$B$3:$CG$295,65,FALSE)</f>
        <v>27709.194701895143</v>
      </c>
      <c r="H35" s="17">
        <f>VLOOKUP($C35,VK!$B$3:$CG$295,55,FALSE)</f>
        <v>0.98717948717948723</v>
      </c>
      <c r="I35" s="10">
        <f>VLOOKUP($C35,VK!$B$3:$CG$295,32,FALSE)</f>
        <v>0</v>
      </c>
      <c r="J35" s="10" t="str">
        <f>VLOOKUP($C35,VK!$B$3:$CG$295,18,FALSE)</f>
        <v>358</v>
      </c>
      <c r="K35" s="10"/>
      <c r="L35" s="25">
        <f t="shared" si="0"/>
        <v>15374.992297520665</v>
      </c>
      <c r="M35" s="84">
        <f>1-VLOOKUP(C35,VK!$B$3:$ID$295,237,FALSE)</f>
        <v>0.57320450501646669</v>
      </c>
      <c r="N35" s="83">
        <f t="shared" si="1"/>
        <v>462</v>
      </c>
      <c r="O35" s="83" t="str">
        <f t="shared" si="2"/>
        <v/>
      </c>
      <c r="P35" s="83">
        <f t="shared" si="3"/>
        <v>2.5</v>
      </c>
      <c r="Q35" s="83">
        <f t="shared" si="4"/>
        <v>6</v>
      </c>
      <c r="R35" s="83" t="str">
        <f t="shared" si="5"/>
        <v/>
      </c>
      <c r="S35" s="83">
        <f t="shared" si="6"/>
        <v>13183.519148264984</v>
      </c>
      <c r="T35" s="83">
        <f t="shared" si="7"/>
        <v>11594.900940963687</v>
      </c>
      <c r="U35" s="81"/>
      <c r="V35" s="81"/>
      <c r="W35" s="81"/>
      <c r="X35" s="81"/>
      <c r="Y35" s="81"/>
      <c r="Z35" s="81"/>
      <c r="AA35" s="81"/>
      <c r="AB35" s="81"/>
    </row>
    <row r="36" spans="1:28" hidden="1" x14ac:dyDescent="0.25">
      <c r="A36" s="19">
        <v>26</v>
      </c>
      <c r="B36" s="31" t="str">
        <f t="shared" si="8"/>
        <v>****</v>
      </c>
      <c r="C36" t="str">
        <f>VLOOKUP(A36,VK!$IE$3:$IG$295,3,FALSE)</f>
        <v>Juupajoki</v>
      </c>
      <c r="D36" s="17">
        <f>VLOOKUP($C36,VK!$B$3:$CG$295,37,FALSE)</f>
        <v>0.66176470588235292</v>
      </c>
      <c r="E36" s="10">
        <f>VLOOKUP(C36,VK!$B$3:$CG$295,11,FALSE)</f>
        <v>151.1</v>
      </c>
      <c r="F36" s="32">
        <f>VLOOKUP($C36,VK!$B$3:$CG$295,59,FALSE)</f>
        <v>45</v>
      </c>
      <c r="G36" s="25">
        <f>VLOOKUP($C36,VK!$B$3:$CG$295,65,FALSE)</f>
        <v>25341.490046838408</v>
      </c>
      <c r="H36" s="17">
        <f>VLOOKUP($C36,VK!$B$3:$CG$295,55,FALSE)</f>
        <v>1</v>
      </c>
      <c r="I36" s="10">
        <f>VLOOKUP($C36,VK!$B$3:$CG$295,32,FALSE)</f>
        <v>0</v>
      </c>
      <c r="J36" s="10" t="str">
        <f>VLOOKUP($C36,VK!$B$3:$CG$295,18,FALSE)</f>
        <v>113</v>
      </c>
      <c r="K36" s="10"/>
      <c r="L36" s="25">
        <f t="shared" si="0"/>
        <v>11958.819558823528</v>
      </c>
      <c r="M36" s="84">
        <f>1-VLOOKUP(C36,VK!$B$3:$ID$295,237,FALSE)</f>
        <v>0.57158207575763975</v>
      </c>
      <c r="N36" s="83">
        <f t="shared" si="1"/>
        <v>45</v>
      </c>
      <c r="O36" s="83" t="str">
        <f t="shared" si="2"/>
        <v/>
      </c>
      <c r="P36" s="83" t="str">
        <f t="shared" si="3"/>
        <v/>
      </c>
      <c r="Q36" s="83" t="str">
        <f t="shared" si="4"/>
        <v/>
      </c>
      <c r="R36" s="83" t="str">
        <f t="shared" si="5"/>
        <v/>
      </c>
      <c r="S36" s="83">
        <f t="shared" si="6"/>
        <v>11117.904929577464</v>
      </c>
      <c r="T36" s="83">
        <f t="shared" si="7"/>
        <v>11594.900940963687</v>
      </c>
      <c r="U36" s="81"/>
      <c r="V36" s="81"/>
      <c r="W36" s="81"/>
      <c r="X36" s="81"/>
      <c r="Y36" s="81"/>
      <c r="Z36" s="81"/>
      <c r="AA36" s="81"/>
      <c r="AB36" s="81"/>
    </row>
    <row r="37" spans="1:28" hidden="1" x14ac:dyDescent="0.25">
      <c r="A37" s="19">
        <v>27</v>
      </c>
      <c r="B37" s="31" t="str">
        <f t="shared" si="8"/>
        <v>****</v>
      </c>
      <c r="C37" t="str">
        <f>VLOOKUP(A37,VK!$IE$3:$IG$295,3,FALSE)</f>
        <v>Marttila</v>
      </c>
      <c r="D37" s="17">
        <f>VLOOKUP($C37,VK!$B$3:$CG$295,37,FALSE)</f>
        <v>0.71134020618556704</v>
      </c>
      <c r="E37" s="10">
        <f>VLOOKUP(C37,VK!$B$3:$CG$295,11,FALSE)</f>
        <v>143.30000000000001</v>
      </c>
      <c r="F37" s="32">
        <f>VLOOKUP($C37,VK!$B$3:$CG$295,59,FALSE)</f>
        <v>69</v>
      </c>
      <c r="G37" s="25">
        <f>VLOOKUP($C37,VK!$B$3:$CG$295,65,FALSE)</f>
        <v>25374.754922279793</v>
      </c>
      <c r="H37" s="17">
        <f>VLOOKUP($C37,VK!$B$3:$CG$295,55,FALSE)</f>
        <v>1</v>
      </c>
      <c r="I37" s="10">
        <f>VLOOKUP($C37,VK!$B$3:$CG$295,32,FALSE)</f>
        <v>0</v>
      </c>
      <c r="J37" s="10" t="str">
        <f>VLOOKUP($C37,VK!$B$3:$CG$295,18,FALSE)</f>
        <v>75</v>
      </c>
      <c r="K37" s="10"/>
      <c r="L37" s="25">
        <f t="shared" si="0"/>
        <v>12805.361855670102</v>
      </c>
      <c r="M37" s="84">
        <f>1-VLOOKUP(C37,VK!$B$3:$ID$295,237,FALSE)</f>
        <v>0.56959082953017159</v>
      </c>
      <c r="N37" s="83">
        <f t="shared" si="1"/>
        <v>69</v>
      </c>
      <c r="O37" s="83" t="str">
        <f t="shared" si="2"/>
        <v/>
      </c>
      <c r="P37" s="83">
        <f t="shared" si="3"/>
        <v>2.5</v>
      </c>
      <c r="Q37" s="83" t="str">
        <f t="shared" si="4"/>
        <v/>
      </c>
      <c r="R37" s="83" t="str">
        <f t="shared" si="5"/>
        <v/>
      </c>
      <c r="S37" s="83">
        <f t="shared" si="6"/>
        <v>10238.674910714286</v>
      </c>
      <c r="T37" s="83">
        <f t="shared" si="7"/>
        <v>11594.900940963687</v>
      </c>
      <c r="U37" s="81"/>
      <c r="V37" s="81"/>
      <c r="W37" s="81"/>
      <c r="X37" s="81"/>
      <c r="Y37" s="81"/>
      <c r="Z37" s="81"/>
      <c r="AA37" s="81"/>
      <c r="AB37" s="81"/>
    </row>
    <row r="38" spans="1:28" hidden="1" x14ac:dyDescent="0.25">
      <c r="A38" s="19">
        <v>28</v>
      </c>
      <c r="B38" s="31" t="str">
        <f t="shared" si="8"/>
        <v>****</v>
      </c>
      <c r="C38" t="str">
        <f>VLOOKUP(A38,VK!$IE$3:$IG$295,3,FALSE)</f>
        <v>Jokioinen</v>
      </c>
      <c r="D38" s="17">
        <f>VLOOKUP($C38,VK!$B$3:$CG$295,37,FALSE)</f>
        <v>0.77464788732394363</v>
      </c>
      <c r="E38" s="10">
        <f>VLOOKUP(C38,VK!$B$3:$CG$295,11,FALSE)</f>
        <v>138.19999999999999</v>
      </c>
      <c r="F38" s="32">
        <f>VLOOKUP($C38,VK!$B$3:$CG$295,59,FALSE)</f>
        <v>165</v>
      </c>
      <c r="G38" s="25">
        <f>VLOOKUP($C38,VK!$B$3:$CG$295,65,FALSE)</f>
        <v>26660.440398698127</v>
      </c>
      <c r="H38" s="17">
        <f>VLOOKUP($C38,VK!$B$3:$CG$295,55,FALSE)</f>
        <v>1</v>
      </c>
      <c r="I38" s="10">
        <f>VLOOKUP($C38,VK!$B$3:$CG$295,32,FALSE)</f>
        <v>0</v>
      </c>
      <c r="J38" s="10" t="str">
        <f>VLOOKUP($C38,VK!$B$3:$CG$295,18,FALSE)</f>
        <v>117</v>
      </c>
      <c r="K38" s="10"/>
      <c r="L38" s="25">
        <f t="shared" si="0"/>
        <v>15746.709014084507</v>
      </c>
      <c r="M38" s="84">
        <f>1-VLOOKUP(C38,VK!$B$3:$ID$295,237,FALSE)</f>
        <v>0.56942997275224339</v>
      </c>
      <c r="N38" s="83">
        <f t="shared" si="1"/>
        <v>165</v>
      </c>
      <c r="O38" s="83" t="str">
        <f t="shared" si="2"/>
        <v/>
      </c>
      <c r="P38" s="83" t="str">
        <f t="shared" si="3"/>
        <v/>
      </c>
      <c r="Q38" s="83" t="str">
        <f t="shared" si="4"/>
        <v/>
      </c>
      <c r="R38" s="83" t="str">
        <f t="shared" si="5"/>
        <v/>
      </c>
      <c r="S38" s="83">
        <f t="shared" si="6"/>
        <v>13776.078863636363</v>
      </c>
      <c r="T38" s="83">
        <f t="shared" si="7"/>
        <v>11594.900940963687</v>
      </c>
      <c r="U38" s="81"/>
      <c r="V38" s="81"/>
      <c r="W38" s="81"/>
      <c r="X38" s="81"/>
      <c r="Y38" s="81"/>
      <c r="Z38" s="81"/>
      <c r="AA38" s="81"/>
      <c r="AB38" s="81"/>
    </row>
    <row r="39" spans="1:28" hidden="1" x14ac:dyDescent="0.25">
      <c r="A39" s="19">
        <v>29</v>
      </c>
      <c r="B39" s="31" t="str">
        <f t="shared" si="8"/>
        <v>****</v>
      </c>
      <c r="C39" t="str">
        <f>VLOOKUP(A39,VK!$IE$3:$IG$295,3,FALSE)</f>
        <v>Ii</v>
      </c>
      <c r="D39" s="17">
        <f>VLOOKUP($C39,VK!$B$3:$CG$295,37,FALSE)</f>
        <v>0.70438472418670439</v>
      </c>
      <c r="E39" s="10">
        <f>VLOOKUP(C39,VK!$B$3:$CG$295,11,FALSE)</f>
        <v>165.4</v>
      </c>
      <c r="F39" s="32">
        <f>VLOOKUP($C39,VK!$B$3:$CG$295,59,FALSE)</f>
        <v>498</v>
      </c>
      <c r="G39" s="25">
        <f>VLOOKUP($C39,VK!$B$3:$CG$295,65,FALSE)</f>
        <v>24163.980135162808</v>
      </c>
      <c r="H39" s="17">
        <f>VLOOKUP($C39,VK!$B$3:$CG$295,55,FALSE)</f>
        <v>0.6987951807228916</v>
      </c>
      <c r="I39" s="10">
        <f>VLOOKUP($C39,VK!$B$3:$CG$295,32,FALSE)</f>
        <v>0</v>
      </c>
      <c r="J39" s="10" t="str">
        <f>VLOOKUP($C39,VK!$B$3:$CG$295,18,FALSE)</f>
        <v>349</v>
      </c>
      <c r="K39" s="10"/>
      <c r="L39" s="25">
        <f t="shared" si="0"/>
        <v>12512.762164073551</v>
      </c>
      <c r="M39" s="84">
        <f>1-VLOOKUP(C39,VK!$B$3:$ID$295,237,FALSE)</f>
        <v>0.56782887004731264</v>
      </c>
      <c r="N39" s="83">
        <f t="shared" si="1"/>
        <v>348</v>
      </c>
      <c r="O39" s="83" t="str">
        <f t="shared" si="2"/>
        <v/>
      </c>
      <c r="P39" s="83" t="str">
        <f t="shared" si="3"/>
        <v/>
      </c>
      <c r="Q39" s="83" t="str">
        <f t="shared" si="4"/>
        <v/>
      </c>
      <c r="R39" s="83">
        <f t="shared" si="5"/>
        <v>156</v>
      </c>
      <c r="S39" s="83">
        <f t="shared" si="6"/>
        <v>11987.256787634409</v>
      </c>
      <c r="T39" s="83">
        <f t="shared" si="7"/>
        <v>11594.900940963687</v>
      </c>
      <c r="U39" s="81"/>
      <c r="V39" s="81"/>
      <c r="W39" s="81"/>
      <c r="X39" s="81"/>
      <c r="Y39" s="81"/>
      <c r="Z39" s="81"/>
      <c r="AA39" s="81"/>
      <c r="AB39" s="81"/>
    </row>
    <row r="40" spans="1:28" hidden="1" x14ac:dyDescent="0.25">
      <c r="A40" s="19">
        <v>30</v>
      </c>
      <c r="B40" s="31" t="str">
        <f t="shared" si="8"/>
        <v>****</v>
      </c>
      <c r="C40" t="str">
        <f>VLOOKUP(A40,VK!$IE$3:$IG$295,3,FALSE)</f>
        <v>Vieremä</v>
      </c>
      <c r="D40" s="17">
        <f>VLOOKUP($C40,VK!$B$3:$CG$295,37,FALSE)</f>
        <v>0.65693430656934304</v>
      </c>
      <c r="E40" s="10">
        <f>VLOOKUP(C40,VK!$B$3:$CG$295,11,FALSE)</f>
        <v>131.19999999999999</v>
      </c>
      <c r="F40" s="32">
        <f>VLOOKUP($C40,VK!$B$3:$CG$295,59,FALSE)</f>
        <v>90</v>
      </c>
      <c r="G40" s="25">
        <f>VLOOKUP($C40,VK!$B$3:$CG$295,65,FALSE)</f>
        <v>24426.302627694124</v>
      </c>
      <c r="H40" s="17">
        <f>VLOOKUP($C40,VK!$B$3:$CG$295,55,FALSE)</f>
        <v>1</v>
      </c>
      <c r="I40" s="10">
        <f>VLOOKUP($C40,VK!$B$3:$CG$295,32,FALSE)</f>
        <v>0</v>
      </c>
      <c r="J40" s="10" t="str">
        <f>VLOOKUP($C40,VK!$B$3:$CG$295,18,FALSE)</f>
        <v>288</v>
      </c>
      <c r="K40" s="10"/>
      <c r="L40" s="25">
        <f t="shared" si="0"/>
        <v>13679.061167883208</v>
      </c>
      <c r="M40" s="84">
        <f>1-VLOOKUP(C40,VK!$B$3:$ID$295,237,FALSE)</f>
        <v>0.56681290012841457</v>
      </c>
      <c r="N40" s="83">
        <f t="shared" si="1"/>
        <v>90</v>
      </c>
      <c r="O40" s="83" t="str">
        <f t="shared" si="2"/>
        <v/>
      </c>
      <c r="P40" s="83" t="str">
        <f t="shared" si="3"/>
        <v/>
      </c>
      <c r="Q40" s="83" t="str">
        <f t="shared" si="4"/>
        <v/>
      </c>
      <c r="R40" s="83" t="str">
        <f t="shared" si="5"/>
        <v/>
      </c>
      <c r="S40" s="83">
        <f t="shared" si="6"/>
        <v>11168.028291139244</v>
      </c>
      <c r="T40" s="83">
        <f t="shared" si="7"/>
        <v>11594.900940963687</v>
      </c>
      <c r="U40" s="81"/>
      <c r="V40" s="81"/>
      <c r="W40" s="81"/>
      <c r="X40" s="81"/>
      <c r="Y40" s="81"/>
      <c r="Z40" s="81"/>
      <c r="AA40" s="81"/>
      <c r="AB40" s="81"/>
    </row>
    <row r="41" spans="1:28" hidden="1" x14ac:dyDescent="0.25">
      <c r="A41" s="19">
        <v>31</v>
      </c>
      <c r="B41" s="31" t="str">
        <f t="shared" si="8"/>
        <v>****</v>
      </c>
      <c r="C41" t="str">
        <f>VLOOKUP(A41,VK!$IE$3:$IG$295,3,FALSE)</f>
        <v>Pyhäranta</v>
      </c>
      <c r="D41" s="17">
        <f>VLOOKUP($C41,VK!$B$3:$CG$295,37,FALSE)</f>
        <v>0.66990291262135926</v>
      </c>
      <c r="E41" s="10">
        <f>VLOOKUP(C41,VK!$B$3:$CG$295,11,FALSE)</f>
        <v>139.69999999999999</v>
      </c>
      <c r="F41" s="32">
        <f>VLOOKUP($C41,VK!$B$3:$CG$295,59,FALSE)</f>
        <v>69</v>
      </c>
      <c r="G41" s="25">
        <f>VLOOKUP($C41,VK!$B$3:$CG$295,65,FALSE)</f>
        <v>27258.520207253885</v>
      </c>
      <c r="H41" s="17">
        <f>VLOOKUP($C41,VK!$B$3:$CG$295,55,FALSE)</f>
        <v>1</v>
      </c>
      <c r="I41" s="10">
        <f>VLOOKUP($C41,VK!$B$3:$CG$295,32,FALSE)</f>
        <v>1</v>
      </c>
      <c r="J41" s="10" t="str">
        <f>VLOOKUP($C41,VK!$B$3:$CG$295,18,FALSE)</f>
        <v>56</v>
      </c>
      <c r="K41" s="10"/>
      <c r="L41" s="25">
        <f t="shared" si="0"/>
        <v>11806.874854368931</v>
      </c>
      <c r="M41" s="84">
        <f>1-VLOOKUP(C41,VK!$B$3:$ID$295,237,FALSE)</f>
        <v>0.5616041343290592</v>
      </c>
      <c r="N41" s="83">
        <f t="shared" si="1"/>
        <v>69</v>
      </c>
      <c r="O41" s="83" t="str">
        <f t="shared" si="2"/>
        <v/>
      </c>
      <c r="P41" s="83" t="str">
        <f t="shared" si="3"/>
        <v/>
      </c>
      <c r="Q41" s="83" t="str">
        <f t="shared" si="4"/>
        <v/>
      </c>
      <c r="R41" s="83" t="str">
        <f t="shared" si="5"/>
        <v/>
      </c>
      <c r="S41" s="83">
        <f t="shared" si="6"/>
        <v>10862.023366336633</v>
      </c>
      <c r="T41" s="83">
        <f t="shared" si="7"/>
        <v>11594.900940963687</v>
      </c>
      <c r="U41" s="81"/>
      <c r="V41" s="81"/>
      <c r="W41" s="81"/>
      <c r="X41" s="81"/>
      <c r="Y41" s="81"/>
      <c r="Z41" s="81"/>
      <c r="AA41" s="81"/>
      <c r="AB41" s="81"/>
    </row>
    <row r="42" spans="1:28" hidden="1" x14ac:dyDescent="0.25">
      <c r="A42" s="19">
        <v>32</v>
      </c>
      <c r="B42" s="31" t="str">
        <f t="shared" si="8"/>
        <v>****</v>
      </c>
      <c r="C42" t="str">
        <f>VLOOKUP(A42,VK!$IE$3:$IG$295,3,FALSE)</f>
        <v>Janakkala</v>
      </c>
      <c r="D42" s="17">
        <f>VLOOKUP($C42,VK!$B$3:$CG$295,37,FALSE)</f>
        <v>0.80208333333333337</v>
      </c>
      <c r="E42" s="10">
        <f>VLOOKUP(C42,VK!$B$3:$CG$295,11,FALSE)</f>
        <v>129.30000000000001</v>
      </c>
      <c r="F42" s="32">
        <f>VLOOKUP($C42,VK!$B$3:$CG$295,59,FALSE)</f>
        <v>693</v>
      </c>
      <c r="G42" s="25">
        <f>VLOOKUP($C42,VK!$B$3:$CG$295,65,FALSE)</f>
        <v>28061.977857718786</v>
      </c>
      <c r="H42" s="17">
        <f>VLOOKUP($C42,VK!$B$3:$CG$295,55,FALSE)</f>
        <v>0.80086580086580084</v>
      </c>
      <c r="I42" s="10">
        <f>VLOOKUP($C42,VK!$B$3:$CG$295,32,FALSE)</f>
        <v>0</v>
      </c>
      <c r="J42" s="10" t="str">
        <f>VLOOKUP($C42,VK!$B$3:$CG$295,18,FALSE)</f>
        <v>267</v>
      </c>
      <c r="K42" s="10"/>
      <c r="L42" s="25">
        <f t="shared" si="0"/>
        <v>13481.636006944444</v>
      </c>
      <c r="M42" s="84">
        <f>1-VLOOKUP(C42,VK!$B$3:$ID$295,237,FALSE)</f>
        <v>0.5603505943756204</v>
      </c>
      <c r="N42" s="83">
        <f t="shared" si="1"/>
        <v>555</v>
      </c>
      <c r="O42" s="83" t="str">
        <f t="shared" si="2"/>
        <v/>
      </c>
      <c r="P42" s="83" t="str">
        <f t="shared" si="3"/>
        <v/>
      </c>
      <c r="Q42" s="83" t="str">
        <f t="shared" si="4"/>
        <v/>
      </c>
      <c r="R42" s="83">
        <f t="shared" si="5"/>
        <v>138</v>
      </c>
      <c r="S42" s="83">
        <f t="shared" si="6"/>
        <v>11988.571928251122</v>
      </c>
      <c r="T42" s="83">
        <f t="shared" si="7"/>
        <v>11594.900940963687</v>
      </c>
      <c r="U42" s="81"/>
      <c r="V42" s="81"/>
      <c r="W42" s="81"/>
      <c r="X42" s="81"/>
      <c r="Y42" s="81"/>
      <c r="Z42" s="81"/>
      <c r="AA42" s="81"/>
      <c r="AB42" s="81"/>
    </row>
    <row r="43" spans="1:28" hidden="1" x14ac:dyDescent="0.25">
      <c r="A43" s="19">
        <v>33</v>
      </c>
      <c r="B43" s="31" t="str">
        <f t="shared" si="8"/>
        <v>****</v>
      </c>
      <c r="C43" t="str">
        <f>VLOOKUP(A43,VK!$IE$3:$IG$295,3,FALSE)</f>
        <v>Nivala</v>
      </c>
      <c r="D43" s="17">
        <f>VLOOKUP($C43,VK!$B$3:$CG$295,37,FALSE)</f>
        <v>0.67255434782608692</v>
      </c>
      <c r="E43" s="10">
        <f>VLOOKUP(C43,VK!$B$3:$CG$295,11,FALSE)</f>
        <v>156.5</v>
      </c>
      <c r="F43" s="32">
        <f>VLOOKUP($C43,VK!$B$3:$CG$295,59,FALSE)</f>
        <v>495</v>
      </c>
      <c r="G43" s="25">
        <f>VLOOKUP($C43,VK!$B$3:$CG$295,65,FALSE)</f>
        <v>22292.394203175816</v>
      </c>
      <c r="H43" s="17">
        <f>VLOOKUP($C43,VK!$B$3:$CG$295,55,FALSE)</f>
        <v>0.8606060606060606</v>
      </c>
      <c r="I43" s="10">
        <f>VLOOKUP($C43,VK!$B$3:$CG$295,32,FALSE)</f>
        <v>1</v>
      </c>
      <c r="J43" s="10" t="str">
        <f>VLOOKUP($C43,VK!$B$3:$CG$295,18,FALSE)</f>
        <v>229</v>
      </c>
      <c r="K43" s="10"/>
      <c r="L43" s="25">
        <f t="shared" si="0"/>
        <v>9748.9786413043475</v>
      </c>
      <c r="M43" s="84">
        <f>1-VLOOKUP(C43,VK!$B$3:$ID$295,237,FALSE)</f>
        <v>0.5565685039713737</v>
      </c>
      <c r="N43" s="83">
        <f t="shared" si="1"/>
        <v>426</v>
      </c>
      <c r="O43" s="83" t="str">
        <f t="shared" si="2"/>
        <v/>
      </c>
      <c r="P43" s="83" t="str">
        <f t="shared" si="3"/>
        <v/>
      </c>
      <c r="Q43" s="83" t="str">
        <f t="shared" si="4"/>
        <v/>
      </c>
      <c r="R43" s="83">
        <f t="shared" si="5"/>
        <v>69</v>
      </c>
      <c r="S43" s="83">
        <f t="shared" si="6"/>
        <v>8616.5919350473614</v>
      </c>
      <c r="T43" s="83">
        <f t="shared" si="7"/>
        <v>11594.900940963687</v>
      </c>
      <c r="U43" s="81"/>
      <c r="V43" s="81"/>
      <c r="W43" s="81"/>
      <c r="X43" s="81"/>
      <c r="Y43" s="81"/>
      <c r="Z43" s="81"/>
      <c r="AA43" s="81"/>
      <c r="AB43" s="81"/>
    </row>
    <row r="44" spans="1:28" hidden="1" x14ac:dyDescent="0.25">
      <c r="A44" s="19">
        <v>34</v>
      </c>
      <c r="B44" s="31" t="str">
        <f t="shared" si="8"/>
        <v>****</v>
      </c>
      <c r="C44" t="str">
        <f>VLOOKUP(A44,VK!$IE$3:$IG$295,3,FALSE)</f>
        <v>Hausjärvi</v>
      </c>
      <c r="D44" s="17">
        <f>VLOOKUP($C44,VK!$B$3:$CG$295,37,FALSE)</f>
        <v>0.76884422110552764</v>
      </c>
      <c r="E44" s="10">
        <f>VLOOKUP(C44,VK!$B$3:$CG$295,11,FALSE)</f>
        <v>123</v>
      </c>
      <c r="F44" s="32">
        <f>VLOOKUP($C44,VK!$B$3:$CG$295,59,FALSE)</f>
        <v>306</v>
      </c>
      <c r="G44" s="25">
        <f>VLOOKUP($C44,VK!$B$3:$CG$295,65,FALSE)</f>
        <v>27780.654538634659</v>
      </c>
      <c r="H44" s="17">
        <f>VLOOKUP($C44,VK!$B$3:$CG$295,55,FALSE)</f>
        <v>0.69607843137254899</v>
      </c>
      <c r="I44" s="10">
        <f>VLOOKUP($C44,VK!$B$3:$CG$295,32,FALSE)</f>
        <v>0</v>
      </c>
      <c r="J44" s="10" t="str">
        <f>VLOOKUP($C44,VK!$B$3:$CG$295,18,FALSE)</f>
        <v>175</v>
      </c>
      <c r="K44" s="10"/>
      <c r="L44" s="25">
        <f t="shared" si="0"/>
        <v>12096.547763819095</v>
      </c>
      <c r="M44" s="84">
        <f>1-VLOOKUP(C44,VK!$B$3:$ID$295,237,FALSE)</f>
        <v>0.55592069886723217</v>
      </c>
      <c r="N44" s="83">
        <f t="shared" si="1"/>
        <v>213</v>
      </c>
      <c r="O44" s="83">
        <f t="shared" si="2"/>
        <v>2.5</v>
      </c>
      <c r="P44" s="83">
        <f t="shared" si="3"/>
        <v>2.5</v>
      </c>
      <c r="Q44" s="83" t="str">
        <f t="shared" si="4"/>
        <v/>
      </c>
      <c r="R44" s="83">
        <f t="shared" si="5"/>
        <v>96</v>
      </c>
      <c r="S44" s="83">
        <f t="shared" si="6"/>
        <v>10682.306835443038</v>
      </c>
      <c r="T44" s="83">
        <f t="shared" si="7"/>
        <v>11594.900940963687</v>
      </c>
      <c r="U44" s="81"/>
      <c r="V44" s="81"/>
      <c r="W44" s="81"/>
      <c r="X44" s="81"/>
      <c r="Y44" s="81"/>
      <c r="Z44" s="81"/>
      <c r="AA44" s="81"/>
      <c r="AB44" s="81"/>
    </row>
    <row r="45" spans="1:28" hidden="1" x14ac:dyDescent="0.25">
      <c r="A45" s="19">
        <v>35</v>
      </c>
      <c r="B45" s="31" t="str">
        <f t="shared" si="8"/>
        <v>****</v>
      </c>
      <c r="C45" t="str">
        <f>VLOOKUP(A45,VK!$IE$3:$IG$295,3,FALSE)</f>
        <v>Kemiönsaari</v>
      </c>
      <c r="D45" s="17">
        <f>VLOOKUP($C45,VK!$B$3:$CG$295,37,FALSE)</f>
        <v>0.68339768339768336</v>
      </c>
      <c r="E45" s="10">
        <f>VLOOKUP(C45,VK!$B$3:$CG$295,11,FALSE)</f>
        <v>158.9</v>
      </c>
      <c r="F45" s="32">
        <f>VLOOKUP($C45,VK!$B$3:$CG$295,59,FALSE)</f>
        <v>177</v>
      </c>
      <c r="G45" s="25">
        <f>VLOOKUP($C45,VK!$B$3:$CG$295,65,FALSE)</f>
        <v>25902.74373259053</v>
      </c>
      <c r="H45" s="17">
        <f>VLOOKUP($C45,VK!$B$3:$CG$295,55,FALSE)</f>
        <v>0.88135593220338981</v>
      </c>
      <c r="I45" s="10">
        <f>VLOOKUP($C45,VK!$B$3:$CG$295,32,FALSE)</f>
        <v>1</v>
      </c>
      <c r="J45" s="10" t="str">
        <f>VLOOKUP($C45,VK!$B$3:$CG$295,18,FALSE)</f>
        <v>220</v>
      </c>
      <c r="K45" s="10"/>
      <c r="L45" s="25">
        <f t="shared" si="0"/>
        <v>13851.785289575289</v>
      </c>
      <c r="M45" s="84">
        <f>1-VLOOKUP(C45,VK!$B$3:$ID$295,237,FALSE)</f>
        <v>0.54682053069362579</v>
      </c>
      <c r="N45" s="83">
        <f t="shared" si="1"/>
        <v>156</v>
      </c>
      <c r="O45" s="83" t="str">
        <f t="shared" si="2"/>
        <v/>
      </c>
      <c r="P45" s="83">
        <f t="shared" si="3"/>
        <v>2.5</v>
      </c>
      <c r="Q45" s="83">
        <f t="shared" si="4"/>
        <v>2.5</v>
      </c>
      <c r="R45" s="83">
        <f t="shared" si="5"/>
        <v>18</v>
      </c>
      <c r="S45" s="83">
        <f t="shared" si="6"/>
        <v>11960.680807692306</v>
      </c>
      <c r="T45" s="83">
        <f t="shared" si="7"/>
        <v>11594.900940963687</v>
      </c>
      <c r="U45" s="81"/>
      <c r="V45" s="81"/>
      <c r="W45" s="81"/>
      <c r="X45" s="81"/>
      <c r="Y45" s="81"/>
      <c r="Z45" s="81"/>
      <c r="AA45" s="81"/>
      <c r="AB45" s="81"/>
    </row>
    <row r="46" spans="1:28" hidden="1" x14ac:dyDescent="0.25">
      <c r="A46" s="19">
        <v>36</v>
      </c>
      <c r="B46" s="31" t="str">
        <f t="shared" si="8"/>
        <v>****</v>
      </c>
      <c r="C46" t="str">
        <f>VLOOKUP(A46,VK!$IE$3:$IG$295,3,FALSE)</f>
        <v>Nakkila</v>
      </c>
      <c r="D46" s="17">
        <f>VLOOKUP($C46,VK!$B$3:$CG$295,37,FALSE)</f>
        <v>0.75401069518716579</v>
      </c>
      <c r="E46" s="10">
        <f>VLOOKUP(C46,VK!$B$3:$CG$295,11,FALSE)</f>
        <v>149</v>
      </c>
      <c r="F46" s="32">
        <f>VLOOKUP($C46,VK!$B$3:$CG$295,59,FALSE)</f>
        <v>141</v>
      </c>
      <c r="G46" s="25">
        <f>VLOOKUP($C46,VK!$B$3:$CG$295,65,FALSE)</f>
        <v>26714.418848167541</v>
      </c>
      <c r="H46" s="17">
        <f>VLOOKUP($C46,VK!$B$3:$CG$295,55,FALSE)</f>
        <v>1</v>
      </c>
      <c r="I46" s="10">
        <f>VLOOKUP($C46,VK!$B$3:$CG$295,32,FALSE)</f>
        <v>0</v>
      </c>
      <c r="J46" s="10" t="str">
        <f>VLOOKUP($C46,VK!$B$3:$CG$295,18,FALSE)</f>
        <v>93</v>
      </c>
      <c r="K46" s="10"/>
      <c r="L46" s="25">
        <f t="shared" si="0"/>
        <v>14567.855614973259</v>
      </c>
      <c r="M46" s="84">
        <f>1-VLOOKUP(C46,VK!$B$3:$ID$295,237,FALSE)</f>
        <v>0.53907099683317139</v>
      </c>
      <c r="N46" s="83">
        <f t="shared" si="1"/>
        <v>141</v>
      </c>
      <c r="O46" s="83" t="str">
        <f t="shared" si="2"/>
        <v/>
      </c>
      <c r="P46" s="83" t="str">
        <f t="shared" si="3"/>
        <v/>
      </c>
      <c r="Q46" s="83" t="str">
        <f t="shared" si="4"/>
        <v/>
      </c>
      <c r="R46" s="83" t="str">
        <f t="shared" si="5"/>
        <v/>
      </c>
      <c r="S46" s="83">
        <f t="shared" si="6"/>
        <v>11532.82495145631</v>
      </c>
      <c r="T46" s="83">
        <f t="shared" si="7"/>
        <v>11594.900940963687</v>
      </c>
      <c r="U46" s="81"/>
      <c r="V46" s="81"/>
      <c r="W46" s="81"/>
      <c r="X46" s="81"/>
      <c r="Y46" s="81"/>
      <c r="Z46" s="81"/>
      <c r="AA46" s="81"/>
      <c r="AB46" s="81"/>
    </row>
    <row r="47" spans="1:28" hidden="1" x14ac:dyDescent="0.25">
      <c r="A47" s="19">
        <v>37</v>
      </c>
      <c r="B47" s="31" t="str">
        <f t="shared" si="8"/>
        <v>****</v>
      </c>
      <c r="C47" t="str">
        <f>VLOOKUP(A47,VK!$IE$3:$IG$295,3,FALSE)</f>
        <v>Kristiinankaupunki</v>
      </c>
      <c r="D47" s="17">
        <f>VLOOKUP($C47,VK!$B$3:$CG$295,37,FALSE)</f>
        <v>0.74427480916030531</v>
      </c>
      <c r="E47" s="10">
        <f>VLOOKUP(C47,VK!$B$3:$CG$295,11,FALSE)</f>
        <v>152.69999999999999</v>
      </c>
      <c r="F47" s="32">
        <f>VLOOKUP($C47,VK!$B$3:$CG$295,59,FALSE)</f>
        <v>195</v>
      </c>
      <c r="G47" s="25">
        <f>VLOOKUP($C47,VK!$B$3:$CG$295,65,FALSE)</f>
        <v>26203.070495241169</v>
      </c>
      <c r="H47" s="17">
        <f>VLOOKUP($C47,VK!$B$3:$CG$295,55,FALSE)</f>
        <v>1</v>
      </c>
      <c r="I47" s="10">
        <f>VLOOKUP($C47,VK!$B$3:$CG$295,32,FALSE)</f>
        <v>0</v>
      </c>
      <c r="J47" s="10" t="str">
        <f>VLOOKUP($C47,VK!$B$3:$CG$295,18,FALSE)</f>
        <v>229</v>
      </c>
      <c r="K47" s="10"/>
      <c r="L47" s="25">
        <f t="shared" si="0"/>
        <v>14508.931488549617</v>
      </c>
      <c r="M47" s="84">
        <f>1-VLOOKUP(C47,VK!$B$3:$ID$295,237,FALSE)</f>
        <v>0.53520518026782182</v>
      </c>
      <c r="N47" s="83">
        <f t="shared" si="1"/>
        <v>195</v>
      </c>
      <c r="O47" s="83" t="str">
        <f t="shared" si="2"/>
        <v/>
      </c>
      <c r="P47" s="83" t="str">
        <f t="shared" si="3"/>
        <v/>
      </c>
      <c r="Q47" s="83" t="str">
        <f t="shared" si="4"/>
        <v/>
      </c>
      <c r="R47" s="83" t="str">
        <f t="shared" si="5"/>
        <v/>
      </c>
      <c r="S47" s="83">
        <f t="shared" si="6"/>
        <v>14814.653284671533</v>
      </c>
      <c r="T47" s="83">
        <f t="shared" si="7"/>
        <v>11594.900940963687</v>
      </c>
      <c r="U47" s="81"/>
      <c r="V47" s="81"/>
      <c r="W47" s="81"/>
      <c r="X47" s="81"/>
      <c r="Y47" s="81"/>
      <c r="Z47" s="81"/>
      <c r="AA47" s="81"/>
      <c r="AB47" s="81"/>
    </row>
    <row r="48" spans="1:28" hidden="1" x14ac:dyDescent="0.25">
      <c r="A48" s="19">
        <v>38</v>
      </c>
      <c r="B48" s="31" t="str">
        <f t="shared" si="8"/>
        <v>****</v>
      </c>
      <c r="C48" t="str">
        <f>VLOOKUP(A48,VK!$IE$3:$IG$295,3,FALSE)</f>
        <v>Eurajoki</v>
      </c>
      <c r="D48" s="17">
        <f>VLOOKUP($C48,VK!$B$3:$CG$295,37,FALSE)</f>
        <v>0.74353448275862066</v>
      </c>
      <c r="E48" s="10">
        <f>VLOOKUP(C48,VK!$B$3:$CG$295,11,FALSE)</f>
        <v>138.6</v>
      </c>
      <c r="F48" s="32">
        <f>VLOOKUP($C48,VK!$B$3:$CG$295,59,FALSE)</f>
        <v>345</v>
      </c>
      <c r="G48" s="25">
        <f>VLOOKUP($C48,VK!$B$3:$CG$295,65,FALSE)</f>
        <v>28017.593131357324</v>
      </c>
      <c r="H48" s="17">
        <f>VLOOKUP($C48,VK!$B$3:$CG$295,55,FALSE)</f>
        <v>1</v>
      </c>
      <c r="I48" s="10">
        <f>VLOOKUP($C48,VK!$B$3:$CG$295,32,FALSE)</f>
        <v>1</v>
      </c>
      <c r="J48" s="10" t="str">
        <f>VLOOKUP($C48,VK!$B$3:$CG$295,18,FALSE)</f>
        <v>208</v>
      </c>
      <c r="K48" s="10"/>
      <c r="L48" s="25">
        <f t="shared" si="0"/>
        <v>18197.164051724139</v>
      </c>
      <c r="M48" s="84">
        <f>1-VLOOKUP(C48,VK!$B$3:$ID$295,237,FALSE)</f>
        <v>0.53324231235151487</v>
      </c>
      <c r="N48" s="83">
        <f t="shared" si="1"/>
        <v>345</v>
      </c>
      <c r="O48" s="83" t="str">
        <f t="shared" si="2"/>
        <v/>
      </c>
      <c r="P48" s="83">
        <f t="shared" si="3"/>
        <v>2.5</v>
      </c>
      <c r="Q48" s="83" t="str">
        <f t="shared" si="4"/>
        <v/>
      </c>
      <c r="R48" s="83" t="str">
        <f t="shared" si="5"/>
        <v/>
      </c>
      <c r="S48" s="83">
        <f t="shared" si="6"/>
        <v>15569.790616016428</v>
      </c>
      <c r="T48" s="83">
        <f t="shared" si="7"/>
        <v>11594.900940963687</v>
      </c>
      <c r="U48" s="81"/>
      <c r="V48" s="81"/>
      <c r="W48" s="81"/>
      <c r="X48" s="81"/>
      <c r="Y48" s="81"/>
      <c r="Z48" s="81"/>
      <c r="AA48" s="81"/>
      <c r="AB48" s="81"/>
    </row>
    <row r="49" spans="1:28" hidden="1" x14ac:dyDescent="0.25">
      <c r="A49" s="19">
        <v>39</v>
      </c>
      <c r="B49" s="31" t="str">
        <f t="shared" si="8"/>
        <v>****</v>
      </c>
      <c r="C49" t="str">
        <f>VLOOKUP(A49,VK!$IE$3:$IG$295,3,FALSE)</f>
        <v>Inkoo</v>
      </c>
      <c r="D49" s="17">
        <f>VLOOKUP($C49,VK!$B$3:$CG$295,37,FALSE)</f>
        <v>0.67045454545454541</v>
      </c>
      <c r="E49" s="10">
        <f>VLOOKUP(C49,VK!$B$3:$CG$295,11,FALSE)</f>
        <v>121.6</v>
      </c>
      <c r="F49" s="32">
        <f>VLOOKUP($C49,VK!$B$3:$CG$295,59,FALSE)</f>
        <v>177</v>
      </c>
      <c r="G49" s="25">
        <f>VLOOKUP($C49,VK!$B$3:$CG$295,65,FALSE)</f>
        <v>31105.101134039785</v>
      </c>
      <c r="H49" s="17">
        <f>VLOOKUP($C49,VK!$B$3:$CG$295,55,FALSE)</f>
        <v>1</v>
      </c>
      <c r="I49" s="10">
        <f>VLOOKUP($C49,VK!$B$3:$CG$295,32,FALSE)</f>
        <v>0</v>
      </c>
      <c r="J49" s="10" t="str">
        <f>VLOOKUP($C49,VK!$B$3:$CG$295,18,FALSE)</f>
        <v>144</v>
      </c>
      <c r="K49" s="10"/>
      <c r="L49" s="25">
        <f t="shared" si="0"/>
        <v>14158.916212121212</v>
      </c>
      <c r="M49" s="84">
        <f>1-VLOOKUP(C49,VK!$B$3:$ID$295,237,FALSE)</f>
        <v>0.53237808527373853</v>
      </c>
      <c r="N49" s="83">
        <f t="shared" si="1"/>
        <v>177</v>
      </c>
      <c r="O49" s="83" t="str">
        <f t="shared" si="2"/>
        <v/>
      </c>
      <c r="P49" s="83" t="str">
        <f t="shared" si="3"/>
        <v/>
      </c>
      <c r="Q49" s="83" t="str">
        <f t="shared" si="4"/>
        <v/>
      </c>
      <c r="R49" s="83" t="str">
        <f t="shared" si="5"/>
        <v/>
      </c>
      <c r="S49" s="83">
        <f t="shared" si="6"/>
        <v>11983.328167938929</v>
      </c>
      <c r="T49" s="83">
        <f t="shared" si="7"/>
        <v>11594.900940963687</v>
      </c>
      <c r="U49" s="81"/>
      <c r="V49" s="81"/>
      <c r="W49" s="81"/>
      <c r="X49" s="81"/>
      <c r="Y49" s="81"/>
      <c r="Z49" s="81"/>
      <c r="AA49" s="81"/>
      <c r="AB49" s="81"/>
    </row>
    <row r="50" spans="1:28" hidden="1" x14ac:dyDescent="0.25">
      <c r="A50" s="19">
        <v>40</v>
      </c>
      <c r="B50" s="31" t="str">
        <f t="shared" si="8"/>
        <v>****</v>
      </c>
      <c r="C50" t="str">
        <f>VLOOKUP(A50,VK!$IE$3:$IG$295,3,FALSE)</f>
        <v>Lapinlahti</v>
      </c>
      <c r="D50" s="17">
        <f>VLOOKUP($C50,VK!$B$3:$CG$295,37,FALSE)</f>
        <v>0.70632911392405062</v>
      </c>
      <c r="E50" s="10">
        <f>VLOOKUP(C50,VK!$B$3:$CG$295,11,FALSE)</f>
        <v>155.9</v>
      </c>
      <c r="F50" s="32">
        <f>VLOOKUP($C50,VK!$B$3:$CG$295,59,FALSE)</f>
        <v>279</v>
      </c>
      <c r="G50" s="25">
        <f>VLOOKUP($C50,VK!$B$3:$CG$295,65,FALSE)</f>
        <v>24192.880557103064</v>
      </c>
      <c r="H50" s="17">
        <f>VLOOKUP($C50,VK!$B$3:$CG$295,55,FALSE)</f>
        <v>0.88172043010752688</v>
      </c>
      <c r="I50" s="10">
        <f>VLOOKUP($C50,VK!$B$3:$CG$295,32,FALSE)</f>
        <v>0</v>
      </c>
      <c r="J50" s="10" t="str">
        <f>VLOOKUP($C50,VK!$B$3:$CG$295,18,FALSE)</f>
        <v>471</v>
      </c>
      <c r="K50" s="10"/>
      <c r="L50" s="25">
        <f t="shared" si="0"/>
        <v>6493.3302025316452</v>
      </c>
      <c r="M50" s="84">
        <f>1-VLOOKUP(C50,VK!$B$3:$ID$295,237,FALSE)</f>
        <v>0.52736303257657346</v>
      </c>
      <c r="N50" s="83">
        <f t="shared" si="1"/>
        <v>246</v>
      </c>
      <c r="O50" s="83" t="str">
        <f t="shared" si="2"/>
        <v/>
      </c>
      <c r="P50" s="83">
        <f t="shared" si="3"/>
        <v>30</v>
      </c>
      <c r="Q50" s="83" t="str">
        <f t="shared" si="4"/>
        <v/>
      </c>
      <c r="R50" s="83" t="str">
        <f t="shared" si="5"/>
        <v/>
      </c>
      <c r="S50" s="83">
        <f t="shared" si="6"/>
        <v>9112.7282352941165</v>
      </c>
      <c r="T50" s="83">
        <f t="shared" si="7"/>
        <v>11594.900940963687</v>
      </c>
      <c r="U50" s="81"/>
      <c r="V50" s="81"/>
      <c r="W50" s="81"/>
      <c r="X50" s="81"/>
      <c r="Y50" s="81"/>
      <c r="Z50" s="81"/>
      <c r="AA50" s="81"/>
      <c r="AB50" s="81"/>
    </row>
    <row r="51" spans="1:28" hidden="1" x14ac:dyDescent="0.25">
      <c r="A51" s="19">
        <v>41</v>
      </c>
      <c r="B51" s="31" t="str">
        <f t="shared" si="8"/>
        <v>****</v>
      </c>
      <c r="C51" t="str">
        <f>VLOOKUP(A51,VK!$IE$3:$IG$295,3,FALSE)</f>
        <v>Parainen</v>
      </c>
      <c r="D51" s="17">
        <f>VLOOKUP($C51,VK!$B$3:$CG$295,37,FALSE)</f>
        <v>0.82773722627737223</v>
      </c>
      <c r="E51" s="10">
        <f>VLOOKUP(C51,VK!$B$3:$CG$295,11,FALSE)</f>
        <v>133.80000000000001</v>
      </c>
      <c r="F51" s="32">
        <f>VLOOKUP($C51,VK!$B$3:$CG$295,59,FALSE)</f>
        <v>567</v>
      </c>
      <c r="G51" s="25">
        <f>VLOOKUP($C51,VK!$B$3:$CG$295,65,FALSE)</f>
        <v>29506.528835255685</v>
      </c>
      <c r="H51" s="17">
        <f>VLOOKUP($C51,VK!$B$3:$CG$295,55,FALSE)</f>
        <v>0.80952380952380953</v>
      </c>
      <c r="I51" s="10">
        <f>VLOOKUP($C51,VK!$B$3:$CG$295,32,FALSE)</f>
        <v>0</v>
      </c>
      <c r="J51" s="10" t="str">
        <f>VLOOKUP($C51,VK!$B$3:$CG$295,18,FALSE)</f>
        <v>290</v>
      </c>
      <c r="K51" s="10"/>
      <c r="L51" s="25">
        <f t="shared" si="0"/>
        <v>17800.172102189783</v>
      </c>
      <c r="M51" s="84">
        <f>1-VLOOKUP(C51,VK!$B$3:$ID$295,237,FALSE)</f>
        <v>0.52294249541772841</v>
      </c>
      <c r="N51" s="83">
        <f t="shared" si="1"/>
        <v>459</v>
      </c>
      <c r="O51" s="83" t="str">
        <f t="shared" si="2"/>
        <v/>
      </c>
      <c r="P51" s="83" t="str">
        <f t="shared" si="3"/>
        <v/>
      </c>
      <c r="Q51" s="83">
        <f t="shared" si="4"/>
        <v>108</v>
      </c>
      <c r="R51" s="83" t="str">
        <f t="shared" si="5"/>
        <v/>
      </c>
      <c r="S51" s="83">
        <f t="shared" si="6"/>
        <v>15751.240558739259</v>
      </c>
      <c r="T51" s="83">
        <f t="shared" si="7"/>
        <v>11594.900940963687</v>
      </c>
      <c r="U51" s="81"/>
      <c r="V51" s="81"/>
      <c r="W51" s="81"/>
      <c r="X51" s="81"/>
      <c r="Y51" s="81"/>
      <c r="Z51" s="81"/>
      <c r="AA51" s="81"/>
      <c r="AB51" s="81"/>
    </row>
    <row r="52" spans="1:28" hidden="1" x14ac:dyDescent="0.25">
      <c r="A52" s="19">
        <v>42</v>
      </c>
      <c r="B52" s="31" t="str">
        <f t="shared" si="8"/>
        <v>****</v>
      </c>
      <c r="C52" t="str">
        <f>VLOOKUP(A52,VK!$IE$3:$IG$295,3,FALSE)</f>
        <v>Hamina</v>
      </c>
      <c r="D52" s="17">
        <f>VLOOKUP($C52,VK!$B$3:$CG$295,37,FALSE)</f>
        <v>0.81891891891891888</v>
      </c>
      <c r="E52" s="10">
        <f>VLOOKUP(C52,VK!$B$3:$CG$295,11,FALSE)</f>
        <v>158.9</v>
      </c>
      <c r="F52" s="32">
        <f>VLOOKUP($C52,VK!$B$3:$CG$295,59,FALSE)</f>
        <v>606</v>
      </c>
      <c r="G52" s="25">
        <f>VLOOKUP($C52,VK!$B$3:$CG$295,65,FALSE)</f>
        <v>27362.125575918912</v>
      </c>
      <c r="H52" s="17">
        <f>VLOOKUP($C52,VK!$B$3:$CG$295,55,FALSE)</f>
        <v>0.85148514851485146</v>
      </c>
      <c r="I52" s="10">
        <f>VLOOKUP($C52,VK!$B$3:$CG$295,32,FALSE)</f>
        <v>0</v>
      </c>
      <c r="J52" s="10" t="str">
        <f>VLOOKUP($C52,VK!$B$3:$CG$295,18,FALSE)</f>
        <v>230</v>
      </c>
      <c r="K52" s="10"/>
      <c r="L52" s="25">
        <f t="shared" si="0"/>
        <v>15433.550216216216</v>
      </c>
      <c r="M52" s="84">
        <f>1-VLOOKUP(C52,VK!$B$3:$ID$295,237,FALSE)</f>
        <v>0.51754586156048821</v>
      </c>
      <c r="N52" s="83">
        <f t="shared" si="1"/>
        <v>516</v>
      </c>
      <c r="O52" s="83" t="str">
        <f t="shared" si="2"/>
        <v/>
      </c>
      <c r="P52" s="83" t="str">
        <f t="shared" si="3"/>
        <v/>
      </c>
      <c r="Q52" s="83" t="str">
        <f t="shared" si="4"/>
        <v/>
      </c>
      <c r="R52" s="83">
        <f t="shared" si="5"/>
        <v>87</v>
      </c>
      <c r="S52" s="83">
        <f t="shared" si="6"/>
        <v>13755.437349551858</v>
      </c>
      <c r="T52" s="83">
        <f t="shared" si="7"/>
        <v>11594.900940963687</v>
      </c>
      <c r="U52" s="81"/>
      <c r="V52" s="81"/>
      <c r="W52" s="81"/>
      <c r="X52" s="81"/>
      <c r="Y52" s="81"/>
      <c r="Z52" s="81"/>
      <c r="AA52" s="81"/>
      <c r="AB52" s="81"/>
    </row>
    <row r="53" spans="1:28" hidden="1" x14ac:dyDescent="0.25">
      <c r="A53" s="19">
        <v>43</v>
      </c>
      <c r="B53" s="31" t="str">
        <f t="shared" si="8"/>
        <v>****</v>
      </c>
      <c r="C53" t="str">
        <f>VLOOKUP(A53,VK!$IE$3:$IG$295,3,FALSE)</f>
        <v>Veteli</v>
      </c>
      <c r="D53" s="17">
        <f>VLOOKUP($C53,VK!$B$3:$CG$295,37,FALSE)</f>
        <v>0.66923076923076918</v>
      </c>
      <c r="E53" s="10">
        <f>VLOOKUP(C53,VK!$B$3:$CG$295,11,FALSE)</f>
        <v>155.1</v>
      </c>
      <c r="F53" s="32">
        <f>VLOOKUP($C53,VK!$B$3:$CG$295,59,FALSE)</f>
        <v>87</v>
      </c>
      <c r="G53" s="25">
        <f>VLOOKUP($C53,VK!$B$3:$CG$295,65,FALSE)</f>
        <v>23374.021117166212</v>
      </c>
      <c r="H53" s="17">
        <f>VLOOKUP($C53,VK!$B$3:$CG$295,55,FALSE)</f>
        <v>1</v>
      </c>
      <c r="I53" s="10">
        <f>VLOOKUP($C53,VK!$B$3:$CG$295,32,FALSE)</f>
        <v>0</v>
      </c>
      <c r="J53" s="10" t="str">
        <f>VLOOKUP($C53,VK!$B$3:$CG$295,18,FALSE)</f>
        <v>145</v>
      </c>
      <c r="K53" s="10"/>
      <c r="L53" s="25">
        <f t="shared" si="0"/>
        <v>12475.555999999999</v>
      </c>
      <c r="M53" s="84">
        <f>1-VLOOKUP(C53,VK!$B$3:$ID$295,237,FALSE)</f>
        <v>0.51532436315097629</v>
      </c>
      <c r="N53" s="83">
        <f t="shared" si="1"/>
        <v>87</v>
      </c>
      <c r="O53" s="83" t="str">
        <f t="shared" si="2"/>
        <v/>
      </c>
      <c r="P53" s="83" t="str">
        <f t="shared" si="3"/>
        <v/>
      </c>
      <c r="Q53" s="83" t="str">
        <f t="shared" si="4"/>
        <v/>
      </c>
      <c r="R53" s="83" t="str">
        <f t="shared" si="5"/>
        <v/>
      </c>
      <c r="S53" s="83">
        <f t="shared" si="6"/>
        <v>11649.390703125002</v>
      </c>
      <c r="T53" s="83">
        <f t="shared" si="7"/>
        <v>11594.900940963687</v>
      </c>
      <c r="U53" s="81"/>
      <c r="V53" s="81"/>
      <c r="W53" s="81"/>
      <c r="X53" s="81"/>
      <c r="Y53" s="81"/>
      <c r="Z53" s="81"/>
      <c r="AA53" s="81"/>
      <c r="AB53" s="81"/>
    </row>
    <row r="54" spans="1:28" hidden="1" x14ac:dyDescent="0.25">
      <c r="A54" s="19">
        <v>44</v>
      </c>
      <c r="B54" s="31" t="str">
        <f t="shared" si="8"/>
        <v>****</v>
      </c>
      <c r="C54" t="str">
        <f>VLOOKUP(A54,VK!$IE$3:$IG$295,3,FALSE)</f>
        <v>Leppävirta</v>
      </c>
      <c r="D54" s="17">
        <f>VLOOKUP($C54,VK!$B$3:$CG$295,37,FALSE)</f>
        <v>0.75174013921113692</v>
      </c>
      <c r="E54" s="10">
        <f>VLOOKUP(C54,VK!$B$3:$CG$295,11,FALSE)</f>
        <v>157.6</v>
      </c>
      <c r="F54" s="32">
        <f>VLOOKUP($C54,VK!$B$3:$CG$295,59,FALSE)</f>
        <v>324</v>
      </c>
      <c r="G54" s="25">
        <f>VLOOKUP($C54,VK!$B$3:$CG$295,65,FALSE)</f>
        <v>26363.486904630347</v>
      </c>
      <c r="H54" s="17">
        <f>VLOOKUP($C54,VK!$B$3:$CG$295,55,FALSE)</f>
        <v>1</v>
      </c>
      <c r="I54" s="10">
        <f>VLOOKUP($C54,VK!$B$3:$CG$295,32,FALSE)</f>
        <v>0</v>
      </c>
      <c r="J54" s="10" t="str">
        <f>VLOOKUP($C54,VK!$B$3:$CG$295,18,FALSE)</f>
        <v>350</v>
      </c>
      <c r="K54" s="10"/>
      <c r="L54" s="25">
        <f t="shared" si="0"/>
        <v>10964.40939675174</v>
      </c>
      <c r="M54" s="84">
        <f>1-VLOOKUP(C54,VK!$B$3:$ID$295,237,FALSE)</f>
        <v>0.51508360791134533</v>
      </c>
      <c r="N54" s="83">
        <f t="shared" si="1"/>
        <v>324</v>
      </c>
      <c r="O54" s="83" t="str">
        <f t="shared" si="2"/>
        <v/>
      </c>
      <c r="P54" s="83" t="str">
        <f t="shared" si="3"/>
        <v/>
      </c>
      <c r="Q54" s="83" t="str">
        <f t="shared" si="4"/>
        <v/>
      </c>
      <c r="R54" s="83" t="str">
        <f t="shared" si="5"/>
        <v/>
      </c>
      <c r="S54" s="83">
        <f t="shared" si="6"/>
        <v>10412.84496420048</v>
      </c>
      <c r="T54" s="83">
        <f t="shared" si="7"/>
        <v>11594.900940963687</v>
      </c>
      <c r="U54" s="81"/>
      <c r="V54" s="81"/>
      <c r="W54" s="81"/>
      <c r="X54" s="81"/>
      <c r="Y54" s="81"/>
      <c r="Z54" s="81"/>
      <c r="AA54" s="81"/>
      <c r="AB54" s="81"/>
    </row>
    <row r="55" spans="1:28" hidden="1" x14ac:dyDescent="0.25">
      <c r="A55" s="19">
        <v>45</v>
      </c>
      <c r="B55" s="31" t="str">
        <f t="shared" si="8"/>
        <v>****</v>
      </c>
      <c r="C55" t="str">
        <f>VLOOKUP(A55,VK!$IE$3:$IG$295,3,FALSE)</f>
        <v>Myrskylä</v>
      </c>
      <c r="D55" s="17">
        <f>VLOOKUP($C55,VK!$B$3:$CG$295,37,FALSE)</f>
        <v>0.72972972972972971</v>
      </c>
      <c r="E55" s="10">
        <f>VLOOKUP(C55,VK!$B$3:$CG$295,11,FALSE)</f>
        <v>150.19999999999999</v>
      </c>
      <c r="F55" s="32">
        <f>VLOOKUP($C55,VK!$B$3:$CG$295,59,FALSE)</f>
        <v>54</v>
      </c>
      <c r="G55" s="25">
        <f>VLOOKUP($C55,VK!$B$3:$CG$295,65,FALSE)</f>
        <v>25860.050145772595</v>
      </c>
      <c r="H55" s="17">
        <f>VLOOKUP($C55,VK!$B$3:$CG$295,55,FALSE)</f>
        <v>1</v>
      </c>
      <c r="I55" s="10">
        <f>VLOOKUP($C55,VK!$B$3:$CG$295,32,FALSE)</f>
        <v>0</v>
      </c>
      <c r="J55" s="10" t="str">
        <f>VLOOKUP($C55,VK!$B$3:$CG$295,18,FALSE)</f>
        <v>84</v>
      </c>
      <c r="K55" s="10"/>
      <c r="L55" s="25">
        <f t="shared" si="0"/>
        <v>16273.250540540541</v>
      </c>
      <c r="M55" s="84">
        <f>1-VLOOKUP(C55,VK!$B$3:$ID$295,237,FALSE)</f>
        <v>0.5127750170882035</v>
      </c>
      <c r="N55" s="83">
        <f t="shared" si="1"/>
        <v>54</v>
      </c>
      <c r="O55" s="83" t="str">
        <f t="shared" si="2"/>
        <v/>
      </c>
      <c r="P55" s="83" t="str">
        <f t="shared" si="3"/>
        <v/>
      </c>
      <c r="Q55" s="83" t="str">
        <f t="shared" si="4"/>
        <v/>
      </c>
      <c r="R55" s="83" t="str">
        <f t="shared" si="5"/>
        <v/>
      </c>
      <c r="S55" s="83">
        <f t="shared" si="6"/>
        <v>15302.334383561645</v>
      </c>
      <c r="T55" s="83">
        <f t="shared" si="7"/>
        <v>11594.900940963687</v>
      </c>
      <c r="U55" s="81"/>
      <c r="V55" s="81"/>
      <c r="W55" s="81"/>
      <c r="X55" s="81"/>
      <c r="Y55" s="81"/>
      <c r="Z55" s="81"/>
      <c r="AA55" s="81"/>
      <c r="AB55" s="81"/>
    </row>
    <row r="56" spans="1:28" hidden="1" x14ac:dyDescent="0.25">
      <c r="A56" s="19">
        <v>46</v>
      </c>
      <c r="B56" s="31" t="str">
        <f t="shared" si="8"/>
        <v>***</v>
      </c>
      <c r="C56" t="str">
        <f>VLOOKUP(A56,VK!$IE$3:$IG$295,3,FALSE)</f>
        <v>Loppi</v>
      </c>
      <c r="D56" s="17">
        <f>VLOOKUP($C56,VK!$B$3:$CG$295,37,FALSE)</f>
        <v>0.76595744680851063</v>
      </c>
      <c r="E56" s="10">
        <f>VLOOKUP(C56,VK!$B$3:$CG$295,11,FALSE)</f>
        <v>131.4</v>
      </c>
      <c r="F56" s="32">
        <f>VLOOKUP($C56,VK!$B$3:$CG$295,59,FALSE)</f>
        <v>288</v>
      </c>
      <c r="G56" s="25">
        <f>VLOOKUP($C56,VK!$B$3:$CG$295,65,FALSE)</f>
        <v>27024.743239729589</v>
      </c>
      <c r="H56" s="17">
        <f>VLOOKUP($C56,VK!$B$3:$CG$295,55,FALSE)</f>
        <v>0.96875</v>
      </c>
      <c r="I56" s="10">
        <f>VLOOKUP($C56,VK!$B$3:$CG$295,32,FALSE)</f>
        <v>1</v>
      </c>
      <c r="J56" s="10" t="str">
        <f>VLOOKUP($C56,VK!$B$3:$CG$295,18,FALSE)</f>
        <v>232</v>
      </c>
      <c r="K56" s="10"/>
      <c r="L56" s="25">
        <f t="shared" si="0"/>
        <v>14384.445984042553</v>
      </c>
      <c r="M56" s="84">
        <f>1-VLOOKUP(C56,VK!$B$3:$ID$295,237,FALSE)</f>
        <v>0.49784443762099029</v>
      </c>
      <c r="N56" s="83">
        <f t="shared" si="1"/>
        <v>279</v>
      </c>
      <c r="O56" s="83" t="str">
        <f t="shared" si="2"/>
        <v/>
      </c>
      <c r="P56" s="83">
        <f t="shared" si="3"/>
        <v>9</v>
      </c>
      <c r="Q56" s="83" t="str">
        <f t="shared" si="4"/>
        <v/>
      </c>
      <c r="R56" s="83" t="str">
        <f t="shared" si="5"/>
        <v/>
      </c>
      <c r="S56" s="83">
        <f t="shared" si="6"/>
        <v>12252.637812499999</v>
      </c>
      <c r="T56" s="83">
        <f t="shared" si="7"/>
        <v>11594.900940963687</v>
      </c>
      <c r="U56" s="81"/>
      <c r="V56" s="81"/>
      <c r="W56" s="81"/>
      <c r="X56" s="81"/>
      <c r="Y56" s="81"/>
      <c r="Z56" s="81"/>
      <c r="AA56" s="81"/>
      <c r="AB56" s="81"/>
    </row>
    <row r="57" spans="1:28" hidden="1" x14ac:dyDescent="0.25">
      <c r="A57" s="19">
        <v>47</v>
      </c>
      <c r="B57" s="31" t="str">
        <f t="shared" si="8"/>
        <v>***</v>
      </c>
      <c r="C57" t="str">
        <f>VLOOKUP(A57,VK!$IE$3:$IG$295,3,FALSE)</f>
        <v>Hollola</v>
      </c>
      <c r="D57" s="17">
        <f>VLOOKUP($C57,VK!$B$3:$CG$295,37,FALSE)</f>
        <v>0.78680611423974256</v>
      </c>
      <c r="E57" s="10">
        <f>VLOOKUP(C57,VK!$B$3:$CG$295,11,FALSE)</f>
        <v>138</v>
      </c>
      <c r="F57" s="32">
        <f>VLOOKUP($C57,VK!$B$3:$CG$295,59,FALSE)</f>
        <v>978</v>
      </c>
      <c r="G57" s="25">
        <f>VLOOKUP($C57,VK!$B$3:$CG$295,65,FALSE)</f>
        <v>27812.338081712911</v>
      </c>
      <c r="H57" s="17">
        <f>VLOOKUP($C57,VK!$B$3:$CG$295,55,FALSE)</f>
        <v>0.8404907975460123</v>
      </c>
      <c r="I57" s="10">
        <f>VLOOKUP($C57,VK!$B$3:$CG$295,32,FALSE)</f>
        <v>0</v>
      </c>
      <c r="J57" s="10" t="str">
        <f>VLOOKUP($C57,VK!$B$3:$CG$295,18,FALSE)</f>
        <v>370</v>
      </c>
      <c r="K57" s="10"/>
      <c r="L57" s="25">
        <f t="shared" si="0"/>
        <v>12392.523201930813</v>
      </c>
      <c r="M57" s="84">
        <f>1-VLOOKUP(C57,VK!$B$3:$ID$295,237,FALSE)</f>
        <v>0.49541416559236096</v>
      </c>
      <c r="N57" s="83">
        <f t="shared" si="1"/>
        <v>822</v>
      </c>
      <c r="O57" s="83">
        <f t="shared" si="2"/>
        <v>2.5</v>
      </c>
      <c r="P57" s="83">
        <f t="shared" si="3"/>
        <v>39</v>
      </c>
      <c r="Q57" s="83">
        <f t="shared" si="4"/>
        <v>2.5</v>
      </c>
      <c r="R57" s="83">
        <f t="shared" si="5"/>
        <v>117</v>
      </c>
      <c r="S57" s="83">
        <f t="shared" si="6"/>
        <v>11669.99681523501</v>
      </c>
      <c r="T57" s="83">
        <f t="shared" si="7"/>
        <v>11594.900940963687</v>
      </c>
      <c r="U57" s="81"/>
      <c r="V57" s="81"/>
      <c r="W57" s="81"/>
      <c r="X57" s="81"/>
      <c r="Y57" s="81"/>
      <c r="Z57" s="81"/>
      <c r="AA57" s="81"/>
      <c r="AB57" s="81"/>
    </row>
    <row r="58" spans="1:28" hidden="1" x14ac:dyDescent="0.25">
      <c r="A58" s="19">
        <v>48</v>
      </c>
      <c r="B58" s="31" t="str">
        <f t="shared" si="8"/>
        <v>***</v>
      </c>
      <c r="C58" t="str">
        <f>VLOOKUP(A58,VK!$IE$3:$IG$295,3,FALSE)</f>
        <v>Kankaanpää</v>
      </c>
      <c r="D58" s="17">
        <f>VLOOKUP($C58,VK!$B$3:$CG$295,37,FALSE)</f>
        <v>0.78040540540540537</v>
      </c>
      <c r="E58" s="10">
        <f>VLOOKUP(C58,VK!$B$3:$CG$295,11,FALSE)</f>
        <v>158.5</v>
      </c>
      <c r="F58" s="32">
        <f>VLOOKUP($C58,VK!$B$3:$CG$295,59,FALSE)</f>
        <v>462</v>
      </c>
      <c r="G58" s="25">
        <f>VLOOKUP($C58,VK!$B$3:$CG$295,65,FALSE)</f>
        <v>24446.509117314828</v>
      </c>
      <c r="H58" s="17">
        <f>VLOOKUP($C58,VK!$B$3:$CG$295,55,FALSE)</f>
        <v>0.79870129870129869</v>
      </c>
      <c r="I58" s="10">
        <f>VLOOKUP($C58,VK!$B$3:$CG$295,32,FALSE)</f>
        <v>0</v>
      </c>
      <c r="J58" s="10" t="str">
        <f>VLOOKUP($C58,VK!$B$3:$CG$295,18,FALSE)</f>
        <v>341</v>
      </c>
      <c r="K58" s="10"/>
      <c r="L58" s="25">
        <f t="shared" si="0"/>
        <v>12131.828344594594</v>
      </c>
      <c r="M58" s="84">
        <f>1-VLOOKUP(C58,VK!$B$3:$ID$295,237,FALSE)</f>
        <v>0.49512559056327199</v>
      </c>
      <c r="N58" s="83">
        <f t="shared" si="1"/>
        <v>369</v>
      </c>
      <c r="O58" s="83" t="str">
        <f t="shared" si="2"/>
        <v/>
      </c>
      <c r="P58" s="83" t="str">
        <f t="shared" si="3"/>
        <v/>
      </c>
      <c r="Q58" s="83" t="str">
        <f t="shared" si="4"/>
        <v/>
      </c>
      <c r="R58" s="83">
        <f t="shared" si="5"/>
        <v>90</v>
      </c>
      <c r="S58" s="83">
        <f t="shared" si="6"/>
        <v>9826.902504118616</v>
      </c>
      <c r="T58" s="83">
        <f t="shared" si="7"/>
        <v>11594.900940963687</v>
      </c>
      <c r="U58" s="81"/>
      <c r="V58" s="81"/>
      <c r="W58" s="81"/>
      <c r="X58" s="81"/>
      <c r="Y58" s="81"/>
      <c r="Z58" s="81"/>
      <c r="AA58" s="81"/>
      <c r="AB58" s="81"/>
    </row>
    <row r="59" spans="1:28" hidden="1" x14ac:dyDescent="0.25">
      <c r="A59" s="19">
        <v>49</v>
      </c>
      <c r="B59" s="31" t="str">
        <f t="shared" si="8"/>
        <v>***</v>
      </c>
      <c r="C59" t="str">
        <f>VLOOKUP(A59,VK!$IE$3:$IG$295,3,FALSE)</f>
        <v>Keminmaa</v>
      </c>
      <c r="D59" s="17">
        <f>VLOOKUP($C59,VK!$B$3:$CG$295,37,FALSE)</f>
        <v>0.770573566084788</v>
      </c>
      <c r="E59" s="10">
        <f>VLOOKUP(C59,VK!$B$3:$CG$295,11,FALSE)</f>
        <v>143.5</v>
      </c>
      <c r="F59" s="32">
        <f>VLOOKUP($C59,VK!$B$3:$CG$295,59,FALSE)</f>
        <v>309</v>
      </c>
      <c r="G59" s="25">
        <f>VLOOKUP($C59,VK!$B$3:$CG$295,65,FALSE)</f>
        <v>28867.370302951502</v>
      </c>
      <c r="H59" s="17">
        <f>VLOOKUP($C59,VK!$B$3:$CG$295,55,FALSE)</f>
        <v>0.82524271844660191</v>
      </c>
      <c r="I59" s="10">
        <f>VLOOKUP($C59,VK!$B$3:$CG$295,32,FALSE)</f>
        <v>1</v>
      </c>
      <c r="J59" s="10" t="str">
        <f>VLOOKUP($C59,VK!$B$3:$CG$295,18,FALSE)</f>
        <v>153</v>
      </c>
      <c r="K59" s="10"/>
      <c r="L59" s="25">
        <f t="shared" si="0"/>
        <v>9772.50897755611</v>
      </c>
      <c r="M59" s="84">
        <f>1-VLOOKUP(C59,VK!$B$3:$ID$295,237,FALSE)</f>
        <v>0.49457120365446972</v>
      </c>
      <c r="N59" s="83">
        <f t="shared" si="1"/>
        <v>255</v>
      </c>
      <c r="O59" s="83" t="str">
        <f t="shared" si="2"/>
        <v/>
      </c>
      <c r="P59" s="83" t="str">
        <f t="shared" si="3"/>
        <v/>
      </c>
      <c r="Q59" s="83" t="str">
        <f t="shared" si="4"/>
        <v/>
      </c>
      <c r="R59" s="83">
        <f t="shared" si="5"/>
        <v>54</v>
      </c>
      <c r="S59" s="83">
        <f t="shared" si="6"/>
        <v>8405.9483023255834</v>
      </c>
      <c r="T59" s="83">
        <f t="shared" si="7"/>
        <v>11594.900940963687</v>
      </c>
      <c r="U59" s="81"/>
      <c r="V59" s="81"/>
      <c r="W59" s="81"/>
      <c r="X59" s="81"/>
      <c r="Y59" s="81"/>
      <c r="Z59" s="81"/>
      <c r="AA59" s="81"/>
      <c r="AB59" s="81"/>
    </row>
    <row r="60" spans="1:28" hidden="1" x14ac:dyDescent="0.25">
      <c r="A60" s="19">
        <v>50</v>
      </c>
      <c r="B60" s="31" t="str">
        <f t="shared" si="8"/>
        <v>***</v>
      </c>
      <c r="C60" t="str">
        <f>VLOOKUP(A60,VK!$IE$3:$IG$295,3,FALSE)</f>
        <v>Evijärvi</v>
      </c>
      <c r="D60" s="17">
        <f>VLOOKUP($C60,VK!$B$3:$CG$295,37,FALSE)</f>
        <v>0.65</v>
      </c>
      <c r="E60" s="10">
        <f>VLOOKUP(C60,VK!$B$3:$CG$295,11,FALSE)</f>
        <v>152.80000000000001</v>
      </c>
      <c r="F60" s="32">
        <f>VLOOKUP($C60,VK!$B$3:$CG$295,59,FALSE)</f>
        <v>78</v>
      </c>
      <c r="G60" s="25">
        <f>VLOOKUP($C60,VK!$B$3:$CG$295,65,FALSE)</f>
        <v>23608.139616055847</v>
      </c>
      <c r="H60" s="17">
        <f>VLOOKUP($C60,VK!$B$3:$CG$295,55,FALSE)</f>
        <v>1</v>
      </c>
      <c r="I60" s="10">
        <f>VLOOKUP($C60,VK!$B$3:$CG$295,32,FALSE)</f>
        <v>0</v>
      </c>
      <c r="J60" s="10" t="str">
        <f>VLOOKUP($C60,VK!$B$3:$CG$295,18,FALSE)</f>
        <v>139</v>
      </c>
      <c r="K60" s="10"/>
      <c r="L60" s="25">
        <f t="shared" si="0"/>
        <v>10610.83475</v>
      </c>
      <c r="M60" s="84">
        <f>1-VLOOKUP(C60,VK!$B$3:$ID$295,237,FALSE)</f>
        <v>0.49327635027183236</v>
      </c>
      <c r="N60" s="83">
        <f t="shared" si="1"/>
        <v>78</v>
      </c>
      <c r="O60" s="83" t="str">
        <f t="shared" si="2"/>
        <v/>
      </c>
      <c r="P60" s="83" t="str">
        <f t="shared" si="3"/>
        <v/>
      </c>
      <c r="Q60" s="83" t="str">
        <f t="shared" si="4"/>
        <v/>
      </c>
      <c r="R60" s="83" t="str">
        <f t="shared" si="5"/>
        <v/>
      </c>
      <c r="S60" s="83">
        <f t="shared" si="6"/>
        <v>8562.6</v>
      </c>
      <c r="T60" s="83">
        <f t="shared" si="7"/>
        <v>11594.900940963687</v>
      </c>
      <c r="U60" s="81"/>
      <c r="V60" s="81"/>
      <c r="W60" s="81"/>
      <c r="X60" s="81"/>
      <c r="Y60" s="81"/>
      <c r="Z60" s="81"/>
      <c r="AA60" s="81"/>
      <c r="AB60" s="81"/>
    </row>
    <row r="61" spans="1:28" hidden="1" x14ac:dyDescent="0.25">
      <c r="A61" s="19">
        <v>51</v>
      </c>
      <c r="B61" s="31" t="str">
        <f t="shared" si="8"/>
        <v>***</v>
      </c>
      <c r="C61" t="str">
        <f>VLOOKUP(A61,VK!$IE$3:$IG$295,3,FALSE)</f>
        <v>Liperi</v>
      </c>
      <c r="D61" s="17">
        <f>VLOOKUP($C61,VK!$B$3:$CG$295,37,FALSE)</f>
        <v>0.83431952662721898</v>
      </c>
      <c r="E61" s="10">
        <f>VLOOKUP(C61,VK!$B$3:$CG$295,11,FALSE)</f>
        <v>139</v>
      </c>
      <c r="F61" s="32">
        <f>VLOOKUP($C61,VK!$B$3:$CG$295,59,FALSE)</f>
        <v>564</v>
      </c>
      <c r="G61" s="25">
        <f>VLOOKUP($C61,VK!$B$3:$CG$295,65,FALSE)</f>
        <v>24802.290249812013</v>
      </c>
      <c r="H61" s="17">
        <f>VLOOKUP($C61,VK!$B$3:$CG$295,55,FALSE)</f>
        <v>0.9521276595744681</v>
      </c>
      <c r="I61" s="10">
        <f>VLOOKUP($C61,VK!$B$3:$CG$295,32,FALSE)</f>
        <v>0</v>
      </c>
      <c r="J61" s="10" t="str">
        <f>VLOOKUP($C61,VK!$B$3:$CG$295,18,FALSE)</f>
        <v>324</v>
      </c>
      <c r="K61" s="10"/>
      <c r="L61" s="25">
        <f t="shared" si="0"/>
        <v>11611.780946745563</v>
      </c>
      <c r="M61" s="84">
        <f>1-VLOOKUP(C61,VK!$B$3:$ID$295,237,FALSE)</f>
        <v>0.49037889556831504</v>
      </c>
      <c r="N61" s="83">
        <f t="shared" si="1"/>
        <v>537</v>
      </c>
      <c r="O61" s="83" t="str">
        <f t="shared" si="2"/>
        <v/>
      </c>
      <c r="P61" s="83">
        <f t="shared" si="3"/>
        <v>30</v>
      </c>
      <c r="Q61" s="83" t="str">
        <f t="shared" si="4"/>
        <v/>
      </c>
      <c r="R61" s="83" t="str">
        <f t="shared" si="5"/>
        <v/>
      </c>
      <c r="S61" s="83">
        <f t="shared" si="6"/>
        <v>11098.86814447592</v>
      </c>
      <c r="T61" s="83">
        <f t="shared" si="7"/>
        <v>11594.900940963687</v>
      </c>
      <c r="U61" s="81"/>
      <c r="V61" s="81"/>
      <c r="W61" s="81"/>
      <c r="X61" s="81"/>
      <c r="Y61" s="81"/>
      <c r="Z61" s="81"/>
      <c r="AA61" s="81"/>
      <c r="AB61" s="81"/>
    </row>
    <row r="62" spans="1:28" hidden="1" x14ac:dyDescent="0.25">
      <c r="A62" s="19">
        <v>52</v>
      </c>
      <c r="B62" s="31" t="str">
        <f t="shared" si="8"/>
        <v>***</v>
      </c>
      <c r="C62" t="str">
        <f>VLOOKUP(A62,VK!$IE$3:$IG$295,3,FALSE)</f>
        <v>Huittinen</v>
      </c>
      <c r="D62" s="17">
        <f>VLOOKUP($C62,VK!$B$3:$CG$295,37,FALSE)</f>
        <v>0.82830626450116007</v>
      </c>
      <c r="E62" s="10">
        <f>VLOOKUP(C62,VK!$B$3:$CG$295,11,FALSE)</f>
        <v>142.69999999999999</v>
      </c>
      <c r="F62" s="32">
        <f>VLOOKUP($C62,VK!$B$3:$CG$295,59,FALSE)</f>
        <v>357</v>
      </c>
      <c r="G62" s="25">
        <f>VLOOKUP($C62,VK!$B$3:$CG$295,65,FALSE)</f>
        <v>25080.494401824591</v>
      </c>
      <c r="H62" s="17">
        <f>VLOOKUP($C62,VK!$B$3:$CG$295,55,FALSE)</f>
        <v>0.83193277310924374</v>
      </c>
      <c r="I62" s="10">
        <f>VLOOKUP($C62,VK!$B$3:$CG$295,32,FALSE)</f>
        <v>0</v>
      </c>
      <c r="J62" s="10" t="str">
        <f>VLOOKUP($C62,VK!$B$3:$CG$295,18,FALSE)</f>
        <v>299</v>
      </c>
      <c r="K62" s="10"/>
      <c r="L62" s="25">
        <f t="shared" si="0"/>
        <v>14048.180092807423</v>
      </c>
      <c r="M62" s="84">
        <f>1-VLOOKUP(C62,VK!$B$3:$ID$295,237,FALSE)</f>
        <v>0.49021697571736567</v>
      </c>
      <c r="N62" s="83">
        <f t="shared" si="1"/>
        <v>297</v>
      </c>
      <c r="O62" s="83" t="str">
        <f t="shared" si="2"/>
        <v/>
      </c>
      <c r="P62" s="83" t="str">
        <f t="shared" si="3"/>
        <v/>
      </c>
      <c r="Q62" s="83" t="str">
        <f t="shared" si="4"/>
        <v/>
      </c>
      <c r="R62" s="83">
        <f t="shared" si="5"/>
        <v>60</v>
      </c>
      <c r="S62" s="83">
        <f t="shared" si="6"/>
        <v>12345.191113490364</v>
      </c>
      <c r="T62" s="83">
        <f t="shared" si="7"/>
        <v>11594.900940963687</v>
      </c>
      <c r="U62" s="81"/>
      <c r="V62" s="81"/>
      <c r="W62" s="81"/>
      <c r="X62" s="81"/>
      <c r="Y62" s="81"/>
      <c r="Z62" s="81"/>
      <c r="AA62" s="81"/>
      <c r="AB62" s="81"/>
    </row>
    <row r="63" spans="1:28" hidden="1" x14ac:dyDescent="0.25">
      <c r="A63" s="19">
        <v>53</v>
      </c>
      <c r="B63" s="31" t="str">
        <f t="shared" si="8"/>
        <v>***</v>
      </c>
      <c r="C63" t="str">
        <f>VLOOKUP(A63,VK!$IE$3:$IG$295,3,FALSE)</f>
        <v>Lapua</v>
      </c>
      <c r="D63" s="17">
        <f>VLOOKUP($C63,VK!$B$3:$CG$295,37,FALSE)</f>
        <v>0.85771276595744683</v>
      </c>
      <c r="E63" s="10">
        <f>VLOOKUP(C63,VK!$B$3:$CG$295,11,FALSE)</f>
        <v>138.30000000000001</v>
      </c>
      <c r="F63" s="32">
        <f>VLOOKUP($C63,VK!$B$3:$CG$295,59,FALSE)</f>
        <v>645</v>
      </c>
      <c r="G63" s="25">
        <f>VLOOKUP($C63,VK!$B$3:$CG$295,65,FALSE)</f>
        <v>25361.223759269822</v>
      </c>
      <c r="H63" s="17">
        <f>VLOOKUP($C63,VK!$B$3:$CG$295,55,FALSE)</f>
        <v>0.77209302325581397</v>
      </c>
      <c r="I63" s="10">
        <f>VLOOKUP($C63,VK!$B$3:$CG$295,32,FALSE)</f>
        <v>0</v>
      </c>
      <c r="J63" s="10" t="str">
        <f>VLOOKUP($C63,VK!$B$3:$CG$295,18,FALSE)</f>
        <v>252</v>
      </c>
      <c r="K63" s="10"/>
      <c r="L63" s="25">
        <f t="shared" si="0"/>
        <v>13049.356236702126</v>
      </c>
      <c r="M63" s="84">
        <f>1-VLOOKUP(C63,VK!$B$3:$ID$295,237,FALSE)</f>
        <v>0.48790246247260849</v>
      </c>
      <c r="N63" s="83">
        <f t="shared" si="1"/>
        <v>498</v>
      </c>
      <c r="O63" s="83" t="str">
        <f t="shared" si="2"/>
        <v/>
      </c>
      <c r="P63" s="83" t="str">
        <f t="shared" si="3"/>
        <v/>
      </c>
      <c r="Q63" s="83" t="str">
        <f t="shared" si="4"/>
        <v/>
      </c>
      <c r="R63" s="83">
        <f t="shared" si="5"/>
        <v>150</v>
      </c>
      <c r="S63" s="83">
        <f t="shared" si="6"/>
        <v>11111.716993865033</v>
      </c>
      <c r="T63" s="83">
        <f t="shared" si="7"/>
        <v>11594.900940963687</v>
      </c>
      <c r="U63" s="81"/>
      <c r="V63" s="81"/>
      <c r="W63" s="81"/>
      <c r="X63" s="81"/>
      <c r="Y63" s="81"/>
      <c r="Z63" s="81"/>
      <c r="AA63" s="81"/>
      <c r="AB63" s="81"/>
    </row>
    <row r="64" spans="1:28" hidden="1" x14ac:dyDescent="0.25">
      <c r="A64" s="19">
        <v>54</v>
      </c>
      <c r="B64" s="31" t="str">
        <f t="shared" si="8"/>
        <v>***</v>
      </c>
      <c r="C64" t="str">
        <f>VLOOKUP(A64,VK!$IE$3:$IG$295,3,FALSE)</f>
        <v>Suonenjoki</v>
      </c>
      <c r="D64" s="17">
        <f>VLOOKUP($C64,VK!$B$3:$CG$295,37,FALSE)</f>
        <v>0.66044776119402981</v>
      </c>
      <c r="E64" s="10">
        <f>VLOOKUP(C64,VK!$B$3:$CG$295,11,FALSE)</f>
        <v>169.5</v>
      </c>
      <c r="F64" s="32">
        <f>VLOOKUP($C64,VK!$B$3:$CG$295,59,FALSE)</f>
        <v>177</v>
      </c>
      <c r="G64" s="25">
        <f>VLOOKUP($C64,VK!$B$3:$CG$295,65,FALSE)</f>
        <v>24498.632379248658</v>
      </c>
      <c r="H64" s="17">
        <f>VLOOKUP($C64,VK!$B$3:$CG$295,55,FALSE)</f>
        <v>0.67796610169491522</v>
      </c>
      <c r="I64" s="10">
        <f>VLOOKUP($C64,VK!$B$3:$CG$295,32,FALSE)</f>
        <v>0</v>
      </c>
      <c r="J64" s="10" t="str">
        <f>VLOOKUP($C64,VK!$B$3:$CG$295,18,FALSE)</f>
        <v>243</v>
      </c>
      <c r="K64" s="10"/>
      <c r="L64" s="25">
        <f t="shared" si="0"/>
        <v>14413.294179104478</v>
      </c>
      <c r="M64" s="84">
        <f>1-VLOOKUP(C64,VK!$B$3:$ID$295,237,FALSE)</f>
        <v>0.48502015646603092</v>
      </c>
      <c r="N64" s="83">
        <f t="shared" si="1"/>
        <v>120</v>
      </c>
      <c r="O64" s="83" t="str">
        <f t="shared" si="2"/>
        <v/>
      </c>
      <c r="P64" s="83" t="str">
        <f t="shared" si="3"/>
        <v/>
      </c>
      <c r="Q64" s="83" t="str">
        <f t="shared" si="4"/>
        <v/>
      </c>
      <c r="R64" s="83">
        <f t="shared" si="5"/>
        <v>57</v>
      </c>
      <c r="S64" s="83">
        <f t="shared" si="6"/>
        <v>11653.198648648649</v>
      </c>
      <c r="T64" s="83">
        <f t="shared" si="7"/>
        <v>11594.900940963687</v>
      </c>
      <c r="U64" s="81"/>
      <c r="V64" s="81"/>
      <c r="W64" s="81"/>
      <c r="X64" s="81"/>
      <c r="Y64" s="81"/>
      <c r="Z64" s="81"/>
      <c r="AA64" s="81"/>
      <c r="AB64" s="81"/>
    </row>
    <row r="65" spans="1:28" hidden="1" x14ac:dyDescent="0.25">
      <c r="A65" s="19">
        <v>55</v>
      </c>
      <c r="B65" s="31" t="str">
        <f t="shared" si="8"/>
        <v>***</v>
      </c>
      <c r="C65" t="str">
        <f>VLOOKUP(A65,VK!$IE$3:$IG$295,3,FALSE)</f>
        <v>Mynämäki</v>
      </c>
      <c r="D65" s="17">
        <f>VLOOKUP($C65,VK!$B$3:$CG$295,37,FALSE)</f>
        <v>0.87623762376237624</v>
      </c>
      <c r="E65" s="10">
        <f>VLOOKUP(C65,VK!$B$3:$CG$295,11,FALSE)</f>
        <v>131.1</v>
      </c>
      <c r="F65" s="32">
        <f>VLOOKUP($C65,VK!$B$3:$CG$295,59,FALSE)</f>
        <v>354</v>
      </c>
      <c r="G65" s="25">
        <f>VLOOKUP($C65,VK!$B$3:$CG$295,65,FALSE)</f>
        <v>26643.382967398535</v>
      </c>
      <c r="H65" s="17">
        <f>VLOOKUP($C65,VK!$B$3:$CG$295,55,FALSE)</f>
        <v>0.82203389830508478</v>
      </c>
      <c r="I65" s="10">
        <f>VLOOKUP($C65,VK!$B$3:$CG$295,32,FALSE)</f>
        <v>0</v>
      </c>
      <c r="J65" s="10" t="str">
        <f>VLOOKUP($C65,VK!$B$3:$CG$295,18,FALSE)</f>
        <v>213</v>
      </c>
      <c r="K65" s="10"/>
      <c r="L65" s="25">
        <f t="shared" si="0"/>
        <v>12944.919554455446</v>
      </c>
      <c r="M65" s="84">
        <f>1-VLOOKUP(C65,VK!$B$3:$ID$295,237,FALSE)</f>
        <v>0.48497487593728761</v>
      </c>
      <c r="N65" s="83">
        <f t="shared" si="1"/>
        <v>291</v>
      </c>
      <c r="O65" s="83" t="str">
        <f t="shared" si="2"/>
        <v/>
      </c>
      <c r="P65" s="83" t="str">
        <f t="shared" si="3"/>
        <v/>
      </c>
      <c r="Q65" s="83" t="str">
        <f t="shared" si="4"/>
        <v/>
      </c>
      <c r="R65" s="83">
        <f t="shared" si="5"/>
        <v>63</v>
      </c>
      <c r="S65" s="83">
        <f t="shared" si="6"/>
        <v>10881.765652173912</v>
      </c>
      <c r="T65" s="83">
        <f t="shared" si="7"/>
        <v>11594.900940963687</v>
      </c>
      <c r="U65" s="81"/>
      <c r="V65" s="81"/>
      <c r="W65" s="81"/>
      <c r="X65" s="81"/>
      <c r="Y65" s="81"/>
      <c r="Z65" s="81"/>
      <c r="AA65" s="81"/>
      <c r="AB65" s="81"/>
    </row>
    <row r="66" spans="1:28" hidden="1" x14ac:dyDescent="0.25">
      <c r="A66" s="19">
        <v>56</v>
      </c>
      <c r="B66" s="31" t="str">
        <f t="shared" si="8"/>
        <v>***</v>
      </c>
      <c r="C66" t="str">
        <f>VLOOKUP(A66,VK!$IE$3:$IG$295,3,FALSE)</f>
        <v>Lemi</v>
      </c>
      <c r="D66" s="17">
        <f>VLOOKUP($C66,VK!$B$3:$CG$295,37,FALSE)</f>
        <v>0.63265306122448983</v>
      </c>
      <c r="E66" s="10">
        <f>VLOOKUP(C66,VK!$B$3:$CG$295,11,FALSE)</f>
        <v>140.9</v>
      </c>
      <c r="F66" s="32">
        <f>VLOOKUP($C66,VK!$B$3:$CG$295,59,FALSE)</f>
        <v>93</v>
      </c>
      <c r="G66" s="25">
        <f>VLOOKUP($C66,VK!$B$3:$CG$295,65,FALSE)</f>
        <v>25744.236897274634</v>
      </c>
      <c r="H66" s="17">
        <f>VLOOKUP($C66,VK!$B$3:$CG$295,55,FALSE)</f>
        <v>1</v>
      </c>
      <c r="I66" s="10">
        <f>VLOOKUP($C66,VK!$B$3:$CG$295,32,FALSE)</f>
        <v>1</v>
      </c>
      <c r="J66" s="10" t="str">
        <f>VLOOKUP($C66,VK!$B$3:$CG$295,18,FALSE)</f>
        <v>89</v>
      </c>
      <c r="K66" s="10"/>
      <c r="L66" s="25">
        <f t="shared" si="0"/>
        <v>13747.253877551018</v>
      </c>
      <c r="M66" s="84">
        <f>1-VLOOKUP(C66,VK!$B$3:$ID$295,237,FALSE)</f>
        <v>0.48488517630430217</v>
      </c>
      <c r="N66" s="83">
        <f t="shared" si="1"/>
        <v>93</v>
      </c>
      <c r="O66" s="83" t="str">
        <f t="shared" si="2"/>
        <v/>
      </c>
      <c r="P66" s="83" t="str">
        <f t="shared" si="3"/>
        <v/>
      </c>
      <c r="Q66" s="83" t="str">
        <f t="shared" si="4"/>
        <v/>
      </c>
      <c r="R66" s="83" t="str">
        <f t="shared" si="5"/>
        <v/>
      </c>
      <c r="S66" s="83">
        <f t="shared" si="6"/>
        <v>11232.23622754491</v>
      </c>
      <c r="T66" s="83">
        <f t="shared" si="7"/>
        <v>11594.900940963687</v>
      </c>
      <c r="U66" s="81"/>
      <c r="V66" s="81"/>
      <c r="W66" s="81"/>
      <c r="X66" s="81"/>
      <c r="Y66" s="81"/>
      <c r="Z66" s="81"/>
      <c r="AA66" s="81"/>
      <c r="AB66" s="81"/>
    </row>
    <row r="67" spans="1:28" hidden="1" x14ac:dyDescent="0.25">
      <c r="A67" s="19">
        <v>57</v>
      </c>
      <c r="B67" s="31" t="str">
        <f t="shared" si="8"/>
        <v>***</v>
      </c>
      <c r="C67" t="str">
        <f>VLOOKUP(A67,VK!$IE$3:$IG$295,3,FALSE)</f>
        <v>Toivakka</v>
      </c>
      <c r="D67" s="17">
        <f>VLOOKUP($C67,VK!$B$3:$CG$295,37,FALSE)</f>
        <v>0.63414634146341464</v>
      </c>
      <c r="E67" s="10">
        <f>VLOOKUP(C67,VK!$B$3:$CG$295,11,FALSE)</f>
        <v>158.80000000000001</v>
      </c>
      <c r="F67" s="32">
        <f>VLOOKUP($C67,VK!$B$3:$CG$295,59,FALSE)</f>
        <v>78</v>
      </c>
      <c r="G67" s="25">
        <f>VLOOKUP($C67,VK!$B$3:$CG$295,65,FALSE)</f>
        <v>24582.008868243243</v>
      </c>
      <c r="H67" s="17">
        <f>VLOOKUP($C67,VK!$B$3:$CG$295,55,FALSE)</f>
        <v>0.96153846153846156</v>
      </c>
      <c r="I67" s="10">
        <f>VLOOKUP($C67,VK!$B$3:$CG$295,32,FALSE)</f>
        <v>0</v>
      </c>
      <c r="J67" s="10" t="str">
        <f>VLOOKUP($C67,VK!$B$3:$CG$295,18,FALSE)</f>
        <v>136</v>
      </c>
      <c r="K67" s="10"/>
      <c r="L67" s="25">
        <f t="shared" si="0"/>
        <v>12731.566260162599</v>
      </c>
      <c r="M67" s="84">
        <f>1-VLOOKUP(C67,VK!$B$3:$ID$295,237,FALSE)</f>
        <v>0.48306242484519568</v>
      </c>
      <c r="N67" s="83">
        <f t="shared" si="1"/>
        <v>75</v>
      </c>
      <c r="O67" s="83" t="str">
        <f t="shared" si="2"/>
        <v/>
      </c>
      <c r="P67" s="83" t="str">
        <f t="shared" si="3"/>
        <v/>
      </c>
      <c r="Q67" s="83" t="str">
        <f t="shared" si="4"/>
        <v/>
      </c>
      <c r="R67" s="83">
        <f t="shared" si="5"/>
        <v>2.5</v>
      </c>
      <c r="S67" s="83">
        <f t="shared" si="6"/>
        <v>11525.951102362205</v>
      </c>
      <c r="T67" s="83">
        <f t="shared" si="7"/>
        <v>11594.900940963687</v>
      </c>
      <c r="U67" s="81"/>
      <c r="V67" s="81"/>
      <c r="W67" s="81"/>
      <c r="X67" s="81"/>
      <c r="Y67" s="81"/>
      <c r="Z67" s="81"/>
      <c r="AA67" s="81"/>
      <c r="AB67" s="81"/>
    </row>
    <row r="68" spans="1:28" hidden="1" x14ac:dyDescent="0.25">
      <c r="A68" s="19">
        <v>58</v>
      </c>
      <c r="B68" s="31" t="str">
        <f t="shared" si="8"/>
        <v>***</v>
      </c>
      <c r="C68" t="str">
        <f>VLOOKUP(A68,VK!$IE$3:$IG$295,3,FALSE)</f>
        <v>Pälkäne</v>
      </c>
      <c r="D68" s="17">
        <f>VLOOKUP($C68,VK!$B$3:$CG$295,37,FALSE)</f>
        <v>0.79569892473118276</v>
      </c>
      <c r="E68" s="10">
        <f>VLOOKUP(C68,VK!$B$3:$CG$295,11,FALSE)</f>
        <v>144</v>
      </c>
      <c r="F68" s="32">
        <f>VLOOKUP($C68,VK!$B$3:$CG$295,59,FALSE)</f>
        <v>222</v>
      </c>
      <c r="G68" s="25">
        <f>VLOOKUP($C68,VK!$B$3:$CG$295,65,FALSE)</f>
        <v>25928.089001104625</v>
      </c>
      <c r="H68" s="17">
        <f>VLOOKUP($C68,VK!$B$3:$CG$295,55,FALSE)</f>
        <v>0.98648648648648651</v>
      </c>
      <c r="I68" s="10">
        <f>VLOOKUP($C68,VK!$B$3:$CG$295,32,FALSE)</f>
        <v>0</v>
      </c>
      <c r="J68" s="10" t="str">
        <f>VLOOKUP($C68,VK!$B$3:$CG$295,18,FALSE)</f>
        <v>243</v>
      </c>
      <c r="K68" s="10"/>
      <c r="L68" s="25">
        <f t="shared" si="0"/>
        <v>12331.746415770609</v>
      </c>
      <c r="M68" s="84">
        <f>1-VLOOKUP(C68,VK!$B$3:$ID$295,237,FALSE)</f>
        <v>0.48072528223201771</v>
      </c>
      <c r="N68" s="83">
        <f t="shared" si="1"/>
        <v>219</v>
      </c>
      <c r="O68" s="83">
        <f t="shared" si="2"/>
        <v>2.5</v>
      </c>
      <c r="P68" s="83">
        <f t="shared" si="3"/>
        <v>2.5</v>
      </c>
      <c r="Q68" s="83" t="str">
        <f t="shared" si="4"/>
        <v/>
      </c>
      <c r="R68" s="83" t="str">
        <f t="shared" si="5"/>
        <v/>
      </c>
      <c r="S68" s="83">
        <f t="shared" si="6"/>
        <v>10946.787847682121</v>
      </c>
      <c r="T68" s="83">
        <f t="shared" si="7"/>
        <v>11594.900940963687</v>
      </c>
      <c r="U68" s="81"/>
      <c r="V68" s="81"/>
      <c r="W68" s="81"/>
      <c r="X68" s="81"/>
      <c r="Y68" s="81"/>
      <c r="Z68" s="81"/>
      <c r="AA68" s="81"/>
      <c r="AB68" s="81"/>
    </row>
    <row r="69" spans="1:28" hidden="1" x14ac:dyDescent="0.25">
      <c r="A69" s="19">
        <v>59</v>
      </c>
      <c r="B69" s="31" t="str">
        <f t="shared" si="8"/>
        <v>***</v>
      </c>
      <c r="C69" t="str">
        <f>VLOOKUP(A69,VK!$IE$3:$IG$295,3,FALSE)</f>
        <v>Pietarsaari</v>
      </c>
      <c r="D69" s="17">
        <f>VLOOKUP($C69,VK!$B$3:$CG$295,37,FALSE)</f>
        <v>0.82414448669201523</v>
      </c>
      <c r="E69" s="10">
        <f>VLOOKUP(C69,VK!$B$3:$CG$295,11,FALSE)</f>
        <v>135.4</v>
      </c>
      <c r="F69" s="32">
        <f>VLOOKUP($C69,VK!$B$3:$CG$295,59,FALSE)</f>
        <v>867</v>
      </c>
      <c r="G69" s="25">
        <f>VLOOKUP($C69,VK!$B$3:$CG$295,65,FALSE)</f>
        <v>26411.002464698333</v>
      </c>
      <c r="H69" s="17">
        <f>VLOOKUP($C69,VK!$B$3:$CG$295,55,FALSE)</f>
        <v>0.95501730103806226</v>
      </c>
      <c r="I69" s="10">
        <f>VLOOKUP($C69,VK!$B$3:$CG$295,32,FALSE)</f>
        <v>0</v>
      </c>
      <c r="J69" s="10" t="str">
        <f>VLOOKUP($C69,VK!$B$3:$CG$295,18,FALSE)</f>
        <v>32</v>
      </c>
      <c r="K69" s="10"/>
      <c r="L69" s="25">
        <f t="shared" si="0"/>
        <v>12882.568412547529</v>
      </c>
      <c r="M69" s="84">
        <f>1-VLOOKUP(C69,VK!$B$3:$ID$295,237,FALSE)</f>
        <v>0.47999229618481343</v>
      </c>
      <c r="N69" s="83">
        <f t="shared" si="1"/>
        <v>828</v>
      </c>
      <c r="O69" s="83">
        <f t="shared" si="2"/>
        <v>9</v>
      </c>
      <c r="P69" s="83">
        <f t="shared" si="3"/>
        <v>9</v>
      </c>
      <c r="Q69" s="83">
        <f t="shared" si="4"/>
        <v>30</v>
      </c>
      <c r="R69" s="83" t="str">
        <f t="shared" si="5"/>
        <v/>
      </c>
      <c r="S69" s="83">
        <f t="shared" si="6"/>
        <v>11380.519643861293</v>
      </c>
      <c r="T69" s="83">
        <f t="shared" si="7"/>
        <v>11594.900940963687</v>
      </c>
      <c r="U69" s="81"/>
      <c r="V69" s="81"/>
      <c r="W69" s="81"/>
      <c r="X69" s="81"/>
      <c r="Y69" s="81"/>
      <c r="Z69" s="81"/>
      <c r="AA69" s="81"/>
      <c r="AB69" s="81"/>
    </row>
    <row r="70" spans="1:28" hidden="1" x14ac:dyDescent="0.25">
      <c r="A70" s="19">
        <v>60</v>
      </c>
      <c r="B70" s="31" t="str">
        <f t="shared" si="8"/>
        <v>***</v>
      </c>
      <c r="C70" t="str">
        <f>VLOOKUP(A70,VK!$IE$3:$IG$295,3,FALSE)</f>
        <v>Lempäälä</v>
      </c>
      <c r="D70" s="17">
        <f>VLOOKUP($C70,VK!$B$3:$CG$295,37,FALSE)</f>
        <v>0.63709215798511731</v>
      </c>
      <c r="E70" s="10">
        <f>VLOOKUP(C70,VK!$B$3:$CG$295,11,FALSE)</f>
        <v>115.3</v>
      </c>
      <c r="F70" s="32">
        <f>VLOOKUP($C70,VK!$B$3:$CG$295,59,FALSE)</f>
        <v>1113</v>
      </c>
      <c r="G70" s="25">
        <f>VLOOKUP($C70,VK!$B$3:$CG$295,65,FALSE)</f>
        <v>29253.964145522237</v>
      </c>
      <c r="H70" s="17">
        <f>VLOOKUP($C70,VK!$B$3:$CG$295,55,FALSE)</f>
        <v>0.77358490566037741</v>
      </c>
      <c r="I70" s="10">
        <f>VLOOKUP($C70,VK!$B$3:$CG$295,32,FALSE)</f>
        <v>0</v>
      </c>
      <c r="J70" s="10" t="str">
        <f>VLOOKUP($C70,VK!$B$3:$CG$295,18,FALSE)</f>
        <v>144</v>
      </c>
      <c r="K70" s="10"/>
      <c r="L70" s="25">
        <f t="shared" si="0"/>
        <v>12786.465186033198</v>
      </c>
      <c r="M70" s="84">
        <f>1-VLOOKUP(C70,VK!$B$3:$ID$295,237,FALSE)</f>
        <v>0.47374098085073835</v>
      </c>
      <c r="N70" s="83">
        <f t="shared" si="1"/>
        <v>861</v>
      </c>
      <c r="O70" s="83" t="str">
        <f t="shared" si="2"/>
        <v/>
      </c>
      <c r="P70" s="83">
        <f t="shared" si="3"/>
        <v>45</v>
      </c>
      <c r="Q70" s="83" t="str">
        <f t="shared" si="4"/>
        <v/>
      </c>
      <c r="R70" s="83">
        <f t="shared" si="5"/>
        <v>210</v>
      </c>
      <c r="S70" s="83">
        <f t="shared" si="6"/>
        <v>11093.747982261642</v>
      </c>
      <c r="T70" s="83">
        <f t="shared" si="7"/>
        <v>11594.900940963687</v>
      </c>
      <c r="U70" s="81"/>
      <c r="V70" s="81"/>
      <c r="W70" s="81"/>
      <c r="X70" s="81"/>
      <c r="Y70" s="81"/>
      <c r="Z70" s="81"/>
      <c r="AA70" s="81"/>
      <c r="AB70" s="81"/>
    </row>
    <row r="71" spans="1:28" hidden="1" x14ac:dyDescent="0.25">
      <c r="A71" s="19">
        <v>61</v>
      </c>
      <c r="B71" s="31" t="str">
        <f t="shared" si="8"/>
        <v>***</v>
      </c>
      <c r="C71" t="str">
        <f>VLOOKUP(A71,VK!$IE$3:$IG$295,3,FALSE)</f>
        <v>Raisio</v>
      </c>
      <c r="D71" s="17">
        <f>VLOOKUP($C71,VK!$B$3:$CG$295,37,FALSE)</f>
        <v>0.72821576763485474</v>
      </c>
      <c r="E71" s="10">
        <f>VLOOKUP(C71,VK!$B$3:$CG$295,11,FALSE)</f>
        <v>119.6</v>
      </c>
      <c r="F71" s="32">
        <f>VLOOKUP($C71,VK!$B$3:$CG$295,59,FALSE)</f>
        <v>1053</v>
      </c>
      <c r="G71" s="25">
        <f>VLOOKUP($C71,VK!$B$3:$CG$295,65,FALSE)</f>
        <v>28868.382100982984</v>
      </c>
      <c r="H71" s="17">
        <f>VLOOKUP($C71,VK!$B$3:$CG$295,55,FALSE)</f>
        <v>0.88888888888888884</v>
      </c>
      <c r="I71" s="10">
        <f>VLOOKUP($C71,VK!$B$3:$CG$295,32,FALSE)</f>
        <v>0</v>
      </c>
      <c r="J71" s="10" t="str">
        <f>VLOOKUP($C71,VK!$B$3:$CG$295,18,FALSE)</f>
        <v>34</v>
      </c>
      <c r="K71" s="10"/>
      <c r="L71" s="25">
        <f t="shared" si="0"/>
        <v>14335.829266943292</v>
      </c>
      <c r="M71" s="84">
        <f>1-VLOOKUP(C71,VK!$B$3:$ID$295,237,FALSE)</f>
        <v>0.47227819632226231</v>
      </c>
      <c r="N71" s="83">
        <f t="shared" si="1"/>
        <v>936</v>
      </c>
      <c r="O71" s="83">
        <f t="shared" si="2"/>
        <v>2.5</v>
      </c>
      <c r="P71" s="83">
        <f t="shared" si="3"/>
        <v>36</v>
      </c>
      <c r="Q71" s="83" t="str">
        <f t="shared" si="4"/>
        <v/>
      </c>
      <c r="R71" s="83">
        <f t="shared" si="5"/>
        <v>81</v>
      </c>
      <c r="S71" s="83">
        <f t="shared" si="6"/>
        <v>12499.794360955055</v>
      </c>
      <c r="T71" s="83">
        <f t="shared" si="7"/>
        <v>11594.900940963687</v>
      </c>
      <c r="U71" s="81"/>
      <c r="V71" s="81"/>
      <c r="W71" s="81"/>
      <c r="X71" s="81"/>
      <c r="Y71" s="81"/>
      <c r="Z71" s="81"/>
      <c r="AA71" s="81"/>
      <c r="AB71" s="81"/>
    </row>
    <row r="72" spans="1:28" hidden="1" x14ac:dyDescent="0.25">
      <c r="A72" s="19">
        <v>62</v>
      </c>
      <c r="B72" s="31" t="str">
        <f t="shared" si="8"/>
        <v>***</v>
      </c>
      <c r="C72" t="str">
        <f>VLOOKUP(A72,VK!$IE$3:$IG$295,3,FALSE)</f>
        <v>Hattula</v>
      </c>
      <c r="D72" s="17">
        <f>VLOOKUP($C72,VK!$B$3:$CG$295,37,FALSE)</f>
        <v>0.75875486381322954</v>
      </c>
      <c r="E72" s="10">
        <f>VLOOKUP(C72,VK!$B$3:$CG$295,11,FALSE)</f>
        <v>123.5</v>
      </c>
      <c r="F72" s="32">
        <f>VLOOKUP($C72,VK!$B$3:$CG$295,59,FALSE)</f>
        <v>390</v>
      </c>
      <c r="G72" s="25">
        <f>VLOOKUP($C72,VK!$B$3:$CG$295,65,FALSE)</f>
        <v>28695.803329420552</v>
      </c>
      <c r="H72" s="17">
        <f>VLOOKUP($C72,VK!$B$3:$CG$295,55,FALSE)</f>
        <v>0.96923076923076923</v>
      </c>
      <c r="I72" s="10">
        <f>VLOOKUP($C72,VK!$B$3:$CG$295,32,FALSE)</f>
        <v>1</v>
      </c>
      <c r="J72" s="10" t="str">
        <f>VLOOKUP($C72,VK!$B$3:$CG$295,18,FALSE)</f>
        <v>143</v>
      </c>
      <c r="K72" s="10"/>
      <c r="L72" s="25">
        <f t="shared" si="0"/>
        <v>11513.717256809341</v>
      </c>
      <c r="M72" s="84">
        <f>1-VLOOKUP(C72,VK!$B$3:$ID$295,237,FALSE)</f>
        <v>0.46592115443904447</v>
      </c>
      <c r="N72" s="83">
        <f t="shared" si="1"/>
        <v>378</v>
      </c>
      <c r="O72" s="83" t="str">
        <f t="shared" si="2"/>
        <v/>
      </c>
      <c r="P72" s="83">
        <f t="shared" si="3"/>
        <v>18</v>
      </c>
      <c r="Q72" s="83" t="str">
        <f t="shared" si="4"/>
        <v/>
      </c>
      <c r="R72" s="83" t="str">
        <f t="shared" si="5"/>
        <v/>
      </c>
      <c r="S72" s="83">
        <f t="shared" si="6"/>
        <v>10475.857315689978</v>
      </c>
      <c r="T72" s="83">
        <f t="shared" si="7"/>
        <v>11594.900940963687</v>
      </c>
      <c r="U72" s="81"/>
      <c r="V72" s="81"/>
      <c r="W72" s="81"/>
      <c r="X72" s="81"/>
      <c r="Y72" s="81"/>
      <c r="Z72" s="81"/>
      <c r="AA72" s="81"/>
      <c r="AB72" s="81"/>
    </row>
    <row r="73" spans="1:28" hidden="1" x14ac:dyDescent="0.25">
      <c r="A73" s="19">
        <v>63</v>
      </c>
      <c r="B73" s="31" t="str">
        <f t="shared" si="8"/>
        <v>***</v>
      </c>
      <c r="C73" t="str">
        <f>VLOOKUP(A73,VK!$IE$3:$IG$295,3,FALSE)</f>
        <v>Nousiainen</v>
      </c>
      <c r="D73" s="17">
        <f>VLOOKUP($C73,VK!$B$3:$CG$295,37,FALSE)</f>
        <v>0.78787878787878785</v>
      </c>
      <c r="E73" s="10">
        <f>VLOOKUP(C73,VK!$B$3:$CG$295,11,FALSE)</f>
        <v>116.8</v>
      </c>
      <c r="F73" s="32">
        <f>VLOOKUP($C73,VK!$B$3:$CG$295,59,FALSE)</f>
        <v>234</v>
      </c>
      <c r="G73" s="25">
        <f>VLOOKUP($C73,VK!$B$3:$CG$295,65,FALSE)</f>
        <v>27380.75101171459</v>
      </c>
      <c r="H73" s="17">
        <f>VLOOKUP($C73,VK!$B$3:$CG$295,55,FALSE)</f>
        <v>0.97435897435897434</v>
      </c>
      <c r="I73" s="10">
        <f>VLOOKUP($C73,VK!$B$3:$CG$295,32,FALSE)</f>
        <v>0</v>
      </c>
      <c r="J73" s="10" t="str">
        <f>VLOOKUP($C73,VK!$B$3:$CG$295,18,FALSE)</f>
        <v>122</v>
      </c>
      <c r="K73" s="10"/>
      <c r="L73" s="25">
        <f t="shared" si="0"/>
        <v>13522.187138047138</v>
      </c>
      <c r="M73" s="84">
        <f>1-VLOOKUP(C73,VK!$B$3:$ID$295,237,FALSE)</f>
        <v>0.46574010323550852</v>
      </c>
      <c r="N73" s="83">
        <f t="shared" si="1"/>
        <v>228</v>
      </c>
      <c r="O73" s="83" t="str">
        <f t="shared" si="2"/>
        <v/>
      </c>
      <c r="P73" s="83" t="str">
        <f t="shared" si="3"/>
        <v/>
      </c>
      <c r="Q73" s="83">
        <f t="shared" si="4"/>
        <v>6</v>
      </c>
      <c r="R73" s="83" t="str">
        <f t="shared" si="5"/>
        <v/>
      </c>
      <c r="S73" s="83">
        <f t="shared" si="6"/>
        <v>12352.874539007093</v>
      </c>
      <c r="T73" s="83">
        <f t="shared" si="7"/>
        <v>11594.900940963687</v>
      </c>
      <c r="U73" s="81"/>
      <c r="V73" s="81"/>
      <c r="W73" s="81"/>
      <c r="X73" s="81"/>
      <c r="Y73" s="81"/>
      <c r="Z73" s="81"/>
      <c r="AA73" s="81"/>
      <c r="AB73" s="81"/>
    </row>
    <row r="74" spans="1:28" hidden="1" x14ac:dyDescent="0.25">
      <c r="A74" s="19">
        <v>64</v>
      </c>
      <c r="B74" s="31" t="str">
        <f t="shared" si="8"/>
        <v>***</v>
      </c>
      <c r="C74" t="str">
        <f>VLOOKUP(A74,VK!$IE$3:$IG$295,3,FALSE)</f>
        <v>Karvia</v>
      </c>
      <c r="D74" s="17">
        <f>VLOOKUP($C74,VK!$B$3:$CG$295,37,FALSE)</f>
        <v>0.68316831683168322</v>
      </c>
      <c r="E74" s="10">
        <f>VLOOKUP(C74,VK!$B$3:$CG$295,11,FALSE)</f>
        <v>161.1</v>
      </c>
      <c r="F74" s="32">
        <f>VLOOKUP($C74,VK!$B$3:$CG$295,59,FALSE)</f>
        <v>69</v>
      </c>
      <c r="G74" s="25">
        <f>VLOOKUP($C74,VK!$B$3:$CG$295,65,FALSE)</f>
        <v>23179.812725631768</v>
      </c>
      <c r="H74" s="17">
        <f>VLOOKUP($C74,VK!$B$3:$CG$295,55,FALSE)</f>
        <v>1</v>
      </c>
      <c r="I74" s="10">
        <f>VLOOKUP($C74,VK!$B$3:$CG$295,32,FALSE)</f>
        <v>0</v>
      </c>
      <c r="J74" s="10" t="str">
        <f>VLOOKUP($C74,VK!$B$3:$CG$295,18,FALSE)</f>
        <v>169</v>
      </c>
      <c r="K74" s="10"/>
      <c r="L74" s="25">
        <f t="shared" si="0"/>
        <v>13221.467326732671</v>
      </c>
      <c r="M74" s="84">
        <f>1-VLOOKUP(C74,VK!$B$3:$ID$295,237,FALSE)</f>
        <v>0.46539409175553426</v>
      </c>
      <c r="N74" s="83">
        <f t="shared" si="1"/>
        <v>69</v>
      </c>
      <c r="O74" s="83" t="str">
        <f t="shared" si="2"/>
        <v/>
      </c>
      <c r="P74" s="83" t="str">
        <f t="shared" si="3"/>
        <v/>
      </c>
      <c r="Q74" s="83" t="str">
        <f t="shared" si="4"/>
        <v/>
      </c>
      <c r="R74" s="83" t="str">
        <f t="shared" si="5"/>
        <v/>
      </c>
      <c r="S74" s="83">
        <f t="shared" si="6"/>
        <v>11823.815510204084</v>
      </c>
      <c r="T74" s="83">
        <f t="shared" si="7"/>
        <v>11594.900940963687</v>
      </c>
      <c r="U74" s="81"/>
      <c r="V74" s="81"/>
      <c r="W74" s="81"/>
      <c r="X74" s="81"/>
      <c r="Y74" s="81"/>
      <c r="Z74" s="81"/>
      <c r="AA74" s="81"/>
      <c r="AB74" s="81"/>
    </row>
    <row r="75" spans="1:28" hidden="1" x14ac:dyDescent="0.25">
      <c r="A75" s="19">
        <v>65</v>
      </c>
      <c r="B75" s="31" t="str">
        <f t="shared" si="8"/>
        <v>***</v>
      </c>
      <c r="C75" t="str">
        <f>VLOOKUP(A75,VK!$IE$3:$IG$295,3,FALSE)</f>
        <v>Muonio</v>
      </c>
      <c r="D75" s="17">
        <f>VLOOKUP($C75,VK!$B$3:$CG$295,37,FALSE)</f>
        <v>0.7155963302752294</v>
      </c>
      <c r="E75" s="10">
        <f>VLOOKUP(C75,VK!$B$3:$CG$295,11,FALSE)</f>
        <v>130.9</v>
      </c>
      <c r="F75" s="32">
        <f>VLOOKUP($C75,VK!$B$3:$CG$295,59,FALSE)</f>
        <v>78</v>
      </c>
      <c r="G75" s="25">
        <f>VLOOKUP($C75,VK!$B$3:$CG$295,65,FALSE)</f>
        <v>25664.056344086021</v>
      </c>
      <c r="H75" s="17">
        <f>VLOOKUP($C75,VK!$B$3:$CG$295,55,FALSE)</f>
        <v>1</v>
      </c>
      <c r="I75" s="10">
        <f>VLOOKUP($C75,VK!$B$3:$CG$295,32,FALSE)</f>
        <v>1</v>
      </c>
      <c r="J75" s="10" t="str">
        <f>VLOOKUP($C75,VK!$B$3:$CG$295,18,FALSE)</f>
        <v>270</v>
      </c>
      <c r="K75" s="10"/>
      <c r="L75" s="25">
        <f t="shared" ref="L75:L138" si="9">VLOOKUP($C75,vertailutiedot,3,FALSE)</f>
        <v>12075.289724770642</v>
      </c>
      <c r="M75" s="84">
        <f>1-VLOOKUP(C75,VK!$B$3:$ID$295,237,FALSE)</f>
        <v>0.4627962214422453</v>
      </c>
      <c r="N75" s="83">
        <f t="shared" ref="N75:N138" si="10">VLOOKUP($C75,vertailutiedot,4,FALSE)</f>
        <v>78</v>
      </c>
      <c r="O75" s="83" t="str">
        <f t="shared" ref="O75:O138" si="11">VLOOKUP($C75,vertailutiedot,5,FALSE)</f>
        <v/>
      </c>
      <c r="P75" s="83" t="str">
        <f t="shared" ref="P75:P138" si="12">VLOOKUP($C75,vertailutiedot,6,FALSE)</f>
        <v/>
      </c>
      <c r="Q75" s="83" t="str">
        <f t="shared" ref="Q75:Q138" si="13">VLOOKUP($C75,vertailutiedot,7,FALSE)</f>
        <v/>
      </c>
      <c r="R75" s="83" t="str">
        <f t="shared" ref="R75:R138" si="14">VLOOKUP($C75,vertailutiedot,8,FALSE)</f>
        <v/>
      </c>
      <c r="S75" s="83">
        <f t="shared" ref="S75:S138" si="15">VLOOKUP($C75,vertailutiedot,9,FALSE)</f>
        <v>11661.847941176471</v>
      </c>
      <c r="T75" s="83">
        <f t="shared" ref="T75:T138" si="16">$M$8</f>
        <v>11594.900940963687</v>
      </c>
      <c r="U75" s="81"/>
      <c r="V75" s="81"/>
      <c r="W75" s="81"/>
      <c r="X75" s="81"/>
      <c r="Y75" s="81"/>
      <c r="Z75" s="81"/>
      <c r="AA75" s="81"/>
      <c r="AB75" s="81"/>
    </row>
    <row r="76" spans="1:28" hidden="1" x14ac:dyDescent="0.25">
      <c r="A76" s="19">
        <v>66</v>
      </c>
      <c r="B76" s="31" t="str">
        <f t="shared" ref="B76:B139" si="17">IF(M76&lt;0,"*",IF(M76&lt;0.25,"**",IF(M76&lt;0.5,"***",IF(M76&lt;0.75,"****","*****"))))</f>
        <v>***</v>
      </c>
      <c r="C76" t="str">
        <f>VLOOKUP(A76,VK!$IE$3:$IG$295,3,FALSE)</f>
        <v>Keuruu</v>
      </c>
      <c r="D76" s="17">
        <f>VLOOKUP($C76,VK!$B$3:$CG$295,37,FALSE)</f>
        <v>0.69886363636363635</v>
      </c>
      <c r="E76" s="10">
        <f>VLOOKUP(C76,VK!$B$3:$CG$295,11,FALSE)</f>
        <v>178.4</v>
      </c>
      <c r="F76" s="32">
        <f>VLOOKUP($C76,VK!$B$3:$CG$295,59,FALSE)</f>
        <v>246</v>
      </c>
      <c r="G76" s="25">
        <f>VLOOKUP($C76,VK!$B$3:$CG$295,65,FALSE)</f>
        <v>24670.435213414636</v>
      </c>
      <c r="H76" s="17">
        <f>VLOOKUP($C76,VK!$B$3:$CG$295,55,FALSE)</f>
        <v>0.8902439024390244</v>
      </c>
      <c r="I76" s="10">
        <f>VLOOKUP($C76,VK!$B$3:$CG$295,32,FALSE)</f>
        <v>0</v>
      </c>
      <c r="J76" s="10" t="str">
        <f>VLOOKUP($C76,VK!$B$3:$CG$295,18,FALSE)</f>
        <v>362</v>
      </c>
      <c r="K76" s="10"/>
      <c r="L76" s="25">
        <f t="shared" si="9"/>
        <v>13787.753124999999</v>
      </c>
      <c r="M76" s="84">
        <f>1-VLOOKUP(C76,VK!$B$3:$ID$295,237,FALSE)</f>
        <v>0.45815988735862123</v>
      </c>
      <c r="N76" s="83">
        <f t="shared" si="10"/>
        <v>219</v>
      </c>
      <c r="O76" s="83" t="str">
        <f t="shared" si="11"/>
        <v/>
      </c>
      <c r="P76" s="83" t="str">
        <f t="shared" si="12"/>
        <v/>
      </c>
      <c r="Q76" s="83" t="str">
        <f t="shared" si="13"/>
        <v/>
      </c>
      <c r="R76" s="83">
        <f t="shared" si="14"/>
        <v>27</v>
      </c>
      <c r="S76" s="83">
        <f t="shared" si="15"/>
        <v>10583.770989010989</v>
      </c>
      <c r="T76" s="83">
        <f t="shared" si="16"/>
        <v>11594.900940963687</v>
      </c>
      <c r="U76" s="81"/>
      <c r="V76" s="81"/>
      <c r="W76" s="81"/>
      <c r="X76" s="81"/>
      <c r="Y76" s="81"/>
      <c r="Z76" s="81"/>
      <c r="AA76" s="81"/>
      <c r="AB76" s="81"/>
    </row>
    <row r="77" spans="1:28" hidden="1" x14ac:dyDescent="0.25">
      <c r="A77" s="19">
        <v>67</v>
      </c>
      <c r="B77" s="31" t="str">
        <f t="shared" si="17"/>
        <v>***</v>
      </c>
      <c r="C77" t="str">
        <f>VLOOKUP(A77,VK!$IE$3:$IG$295,3,FALSE)</f>
        <v>Kalajoki</v>
      </c>
      <c r="D77" s="17">
        <f>VLOOKUP($C77,VK!$B$3:$CG$295,37,FALSE)</f>
        <v>0.80134228187919465</v>
      </c>
      <c r="E77" s="10">
        <f>VLOOKUP(C77,VK!$B$3:$CG$295,11,FALSE)</f>
        <v>148.5</v>
      </c>
      <c r="F77" s="32">
        <f>VLOOKUP($C77,VK!$B$3:$CG$295,59,FALSE)</f>
        <v>597</v>
      </c>
      <c r="G77" s="25">
        <f>VLOOKUP($C77,VK!$B$3:$CG$295,65,FALSE)</f>
        <v>23959.112754607177</v>
      </c>
      <c r="H77" s="17">
        <f>VLOOKUP($C77,VK!$B$3:$CG$295,55,FALSE)</f>
        <v>0.66331658291457285</v>
      </c>
      <c r="I77" s="10">
        <f>VLOOKUP($C77,VK!$B$3:$CG$295,32,FALSE)</f>
        <v>0</v>
      </c>
      <c r="J77" s="10" t="str">
        <f>VLOOKUP($C77,VK!$B$3:$CG$295,18,FALSE)</f>
        <v>277</v>
      </c>
      <c r="K77" s="10"/>
      <c r="L77" s="25">
        <f t="shared" si="9"/>
        <v>11512.144738255034</v>
      </c>
      <c r="M77" s="84">
        <f>1-VLOOKUP(C77,VK!$B$3:$ID$295,237,FALSE)</f>
        <v>0.45778239164435852</v>
      </c>
      <c r="N77" s="83">
        <f t="shared" si="10"/>
        <v>396</v>
      </c>
      <c r="O77" s="83" t="str">
        <f t="shared" si="11"/>
        <v/>
      </c>
      <c r="P77" s="83" t="str">
        <f t="shared" si="12"/>
        <v/>
      </c>
      <c r="Q77" s="83" t="str">
        <f t="shared" si="13"/>
        <v/>
      </c>
      <c r="R77" s="83">
        <f t="shared" si="14"/>
        <v>201</v>
      </c>
      <c r="S77" s="83">
        <f t="shared" si="15"/>
        <v>9541.3789501312331</v>
      </c>
      <c r="T77" s="83">
        <f t="shared" si="16"/>
        <v>11594.900940963687</v>
      </c>
      <c r="U77" s="81"/>
      <c r="V77" s="81"/>
      <c r="W77" s="81"/>
      <c r="X77" s="81"/>
      <c r="Y77" s="81"/>
      <c r="Z77" s="81"/>
      <c r="AA77" s="81"/>
      <c r="AB77" s="81"/>
    </row>
    <row r="78" spans="1:28" hidden="1" x14ac:dyDescent="0.25">
      <c r="A78" s="19">
        <v>68</v>
      </c>
      <c r="B78" s="31" t="str">
        <f t="shared" si="17"/>
        <v>***</v>
      </c>
      <c r="C78" t="str">
        <f>VLOOKUP(A78,VK!$IE$3:$IG$295,3,FALSE)</f>
        <v>Jämijärvi</v>
      </c>
      <c r="D78" s="17">
        <f>VLOOKUP($C78,VK!$B$3:$CG$295,37,FALSE)</f>
        <v>0.63380281690140849</v>
      </c>
      <c r="E78" s="10">
        <f>VLOOKUP(C78,VK!$B$3:$CG$295,11,FALSE)</f>
        <v>147.5</v>
      </c>
      <c r="F78" s="32">
        <f>VLOOKUP($C78,VK!$B$3:$CG$295,59,FALSE)</f>
        <v>45</v>
      </c>
      <c r="G78" s="25">
        <f>VLOOKUP($C78,VK!$B$3:$CG$295,65,FALSE)</f>
        <v>23420.944708680141</v>
      </c>
      <c r="H78" s="17">
        <f>VLOOKUP($C78,VK!$B$3:$CG$295,55,FALSE)</f>
        <v>1</v>
      </c>
      <c r="I78" s="10">
        <f>VLOOKUP($C78,VK!$B$3:$CG$295,32,FALSE)</f>
        <v>0</v>
      </c>
      <c r="J78" s="10" t="str">
        <f>VLOOKUP($C78,VK!$B$3:$CG$295,18,FALSE)</f>
        <v>94</v>
      </c>
      <c r="K78" s="10"/>
      <c r="L78" s="25">
        <f t="shared" si="9"/>
        <v>11082.800422535209</v>
      </c>
      <c r="M78" s="84">
        <f>1-VLOOKUP(C78,VK!$B$3:$ID$295,237,FALSE)</f>
        <v>0.45635593948020348</v>
      </c>
      <c r="N78" s="83">
        <f t="shared" si="10"/>
        <v>45</v>
      </c>
      <c r="O78" s="83" t="str">
        <f t="shared" si="11"/>
        <v/>
      </c>
      <c r="P78" s="83">
        <f t="shared" si="12"/>
        <v>2.5</v>
      </c>
      <c r="Q78" s="83" t="str">
        <f t="shared" si="13"/>
        <v/>
      </c>
      <c r="R78" s="83" t="str">
        <f t="shared" si="14"/>
        <v/>
      </c>
      <c r="S78" s="83">
        <f t="shared" si="15"/>
        <v>12658.847272727271</v>
      </c>
      <c r="T78" s="83">
        <f t="shared" si="16"/>
        <v>11594.900940963687</v>
      </c>
      <c r="U78" s="81"/>
      <c r="V78" s="81"/>
      <c r="W78" s="81"/>
      <c r="X78" s="81"/>
      <c r="Y78" s="81"/>
      <c r="Z78" s="81"/>
      <c r="AA78" s="81"/>
      <c r="AB78" s="81"/>
    </row>
    <row r="79" spans="1:28" hidden="1" x14ac:dyDescent="0.25">
      <c r="A79" s="19">
        <v>69</v>
      </c>
      <c r="B79" s="31" t="str">
        <f t="shared" si="17"/>
        <v>***</v>
      </c>
      <c r="C79" t="str">
        <f>VLOOKUP(A79,VK!$IE$3:$IG$295,3,FALSE)</f>
        <v>Tornio</v>
      </c>
      <c r="D79" s="17">
        <f>VLOOKUP($C79,VK!$B$3:$CG$295,37,FALSE)</f>
        <v>0.80698689956331882</v>
      </c>
      <c r="E79" s="10">
        <f>VLOOKUP(C79,VK!$B$3:$CG$295,11,FALSE)</f>
        <v>145.1</v>
      </c>
      <c r="F79" s="32">
        <f>VLOOKUP($C79,VK!$B$3:$CG$295,59,FALSE)</f>
        <v>924</v>
      </c>
      <c r="G79" s="25">
        <f>VLOOKUP($C79,VK!$B$3:$CG$295,65,FALSE)</f>
        <v>27385.058759158816</v>
      </c>
      <c r="H79" s="17">
        <f>VLOOKUP($C79,VK!$B$3:$CG$295,55,FALSE)</f>
        <v>0.84090909090909094</v>
      </c>
      <c r="I79" s="10">
        <f>VLOOKUP($C79,VK!$B$3:$CG$295,32,FALSE)</f>
        <v>0</v>
      </c>
      <c r="J79" s="10" t="str">
        <f>VLOOKUP($C79,VK!$B$3:$CG$295,18,FALSE)</f>
        <v>367</v>
      </c>
      <c r="K79" s="10"/>
      <c r="L79" s="25">
        <f t="shared" si="9"/>
        <v>10784.481720524018</v>
      </c>
      <c r="M79" s="84">
        <f>1-VLOOKUP(C79,VK!$B$3:$ID$295,237,FALSE)</f>
        <v>0.45613613628027572</v>
      </c>
      <c r="N79" s="83">
        <f t="shared" si="10"/>
        <v>777</v>
      </c>
      <c r="O79" s="83" t="str">
        <f t="shared" si="11"/>
        <v/>
      </c>
      <c r="P79" s="83" t="str">
        <f t="shared" si="12"/>
        <v/>
      </c>
      <c r="Q79" s="83" t="str">
        <f t="shared" si="13"/>
        <v/>
      </c>
      <c r="R79" s="83">
        <f t="shared" si="14"/>
        <v>150</v>
      </c>
      <c r="S79" s="83">
        <f t="shared" si="15"/>
        <v>9411.5240131578939</v>
      </c>
      <c r="T79" s="83">
        <f t="shared" si="16"/>
        <v>11594.900940963687</v>
      </c>
      <c r="U79" s="81"/>
      <c r="V79" s="81"/>
      <c r="W79" s="81"/>
      <c r="X79" s="81"/>
      <c r="Y79" s="81"/>
      <c r="Z79" s="81"/>
      <c r="AA79" s="81"/>
      <c r="AB79" s="81"/>
    </row>
    <row r="80" spans="1:28" hidden="1" x14ac:dyDescent="0.25">
      <c r="A80" s="19">
        <v>70</v>
      </c>
      <c r="B80" s="31" t="str">
        <f t="shared" si="17"/>
        <v>***</v>
      </c>
      <c r="C80" t="str">
        <f>VLOOKUP(A80,VK!$IE$3:$IG$295,3,FALSE)</f>
        <v>Kauhava</v>
      </c>
      <c r="D80" s="17">
        <f>VLOOKUP($C80,VK!$B$3:$CG$295,37,FALSE)</f>
        <v>0.7192982456140351</v>
      </c>
      <c r="E80" s="10">
        <f>VLOOKUP(C80,VK!$B$3:$CG$295,11,FALSE)</f>
        <v>150.30000000000001</v>
      </c>
      <c r="F80" s="32">
        <f>VLOOKUP($C80,VK!$B$3:$CG$295,59,FALSE)</f>
        <v>492</v>
      </c>
      <c r="G80" s="25">
        <f>VLOOKUP($C80,VK!$B$3:$CG$295,65,FALSE)</f>
        <v>24341.584371909001</v>
      </c>
      <c r="H80" s="17">
        <f>VLOOKUP($C80,VK!$B$3:$CG$295,55,FALSE)</f>
        <v>1</v>
      </c>
      <c r="I80" s="10">
        <f>VLOOKUP($C80,VK!$B$3:$CG$295,32,FALSE)</f>
        <v>1</v>
      </c>
      <c r="J80" s="10" t="str">
        <f>VLOOKUP($C80,VK!$B$3:$CG$295,18,FALSE)</f>
        <v>506</v>
      </c>
      <c r="K80" s="10"/>
      <c r="L80" s="25">
        <f t="shared" si="9"/>
        <v>12476.545058479531</v>
      </c>
      <c r="M80" s="84">
        <f>1-VLOOKUP(C80,VK!$B$3:$ID$295,237,FALSE)</f>
        <v>0.44912294970454614</v>
      </c>
      <c r="N80" s="83">
        <f t="shared" si="10"/>
        <v>492</v>
      </c>
      <c r="O80" s="83" t="str">
        <f t="shared" si="11"/>
        <v/>
      </c>
      <c r="P80" s="83" t="str">
        <f t="shared" si="12"/>
        <v/>
      </c>
      <c r="Q80" s="83" t="str">
        <f t="shared" si="13"/>
        <v/>
      </c>
      <c r="R80" s="83" t="str">
        <f t="shared" si="14"/>
        <v/>
      </c>
      <c r="S80" s="83">
        <f t="shared" si="15"/>
        <v>11753.575609756099</v>
      </c>
      <c r="T80" s="83">
        <f t="shared" si="16"/>
        <v>11594.900940963687</v>
      </c>
      <c r="U80" s="81"/>
      <c r="V80" s="81"/>
      <c r="W80" s="81"/>
      <c r="X80" s="81"/>
      <c r="Y80" s="81"/>
      <c r="Z80" s="81"/>
      <c r="AA80" s="81"/>
      <c r="AB80" s="81"/>
    </row>
    <row r="81" spans="1:28" hidden="1" x14ac:dyDescent="0.25">
      <c r="A81" s="19">
        <v>71</v>
      </c>
      <c r="B81" s="31" t="str">
        <f t="shared" si="17"/>
        <v>***</v>
      </c>
      <c r="C81" t="str">
        <f>VLOOKUP(A81,VK!$IE$3:$IG$295,3,FALSE)</f>
        <v>Orivesi</v>
      </c>
      <c r="D81" s="17">
        <f>VLOOKUP($C81,VK!$B$3:$CG$295,37,FALSE)</f>
        <v>0.81203007518796988</v>
      </c>
      <c r="E81" s="10">
        <f>VLOOKUP(C81,VK!$B$3:$CG$295,11,FALSE)</f>
        <v>156.69999999999999</v>
      </c>
      <c r="F81" s="32">
        <f>VLOOKUP($C81,VK!$B$3:$CG$295,59,FALSE)</f>
        <v>324</v>
      </c>
      <c r="G81" s="25">
        <f>VLOOKUP($C81,VK!$B$3:$CG$295,65,FALSE)</f>
        <v>25988.983482294378</v>
      </c>
      <c r="H81" s="17">
        <f>VLOOKUP($C81,VK!$B$3:$CG$295,55,FALSE)</f>
        <v>0.77777777777777779</v>
      </c>
      <c r="I81" s="10">
        <f>VLOOKUP($C81,VK!$B$3:$CG$295,32,FALSE)</f>
        <v>0</v>
      </c>
      <c r="J81" s="10" t="str">
        <f>VLOOKUP($C81,VK!$B$3:$CG$295,18,FALSE)</f>
        <v>320</v>
      </c>
      <c r="K81" s="10"/>
      <c r="L81" s="25">
        <f t="shared" si="9"/>
        <v>12836.164385964914</v>
      </c>
      <c r="M81" s="84">
        <f>1-VLOOKUP(C81,VK!$B$3:$ID$295,237,FALSE)</f>
        <v>0.44617870769283419</v>
      </c>
      <c r="N81" s="83">
        <f t="shared" si="10"/>
        <v>252</v>
      </c>
      <c r="O81" s="83" t="str">
        <f t="shared" si="11"/>
        <v/>
      </c>
      <c r="P81" s="83">
        <f t="shared" si="12"/>
        <v>9</v>
      </c>
      <c r="Q81" s="83">
        <f t="shared" si="13"/>
        <v>2.5</v>
      </c>
      <c r="R81" s="83">
        <f t="shared" si="14"/>
        <v>66</v>
      </c>
      <c r="S81" s="83">
        <f t="shared" si="15"/>
        <v>11896.60251243781</v>
      </c>
      <c r="T81" s="83">
        <f t="shared" si="16"/>
        <v>11594.900940963687</v>
      </c>
      <c r="U81" s="81"/>
      <c r="V81" s="81"/>
      <c r="W81" s="81"/>
      <c r="X81" s="81"/>
      <c r="Y81" s="81"/>
      <c r="Z81" s="81"/>
      <c r="AA81" s="81"/>
      <c r="AB81" s="81"/>
    </row>
    <row r="82" spans="1:28" hidden="1" x14ac:dyDescent="0.25">
      <c r="A82" s="19">
        <v>72</v>
      </c>
      <c r="B82" s="31" t="str">
        <f t="shared" si="17"/>
        <v>***</v>
      </c>
      <c r="C82" t="str">
        <f>VLOOKUP(A82,VK!$IE$3:$IG$295,3,FALSE)</f>
        <v>Alavieska</v>
      </c>
      <c r="D82" s="17">
        <f>VLOOKUP($C82,VK!$B$3:$CG$295,37,FALSE)</f>
        <v>0.72916666666666663</v>
      </c>
      <c r="E82" s="10">
        <f>VLOOKUP(C82,VK!$B$3:$CG$295,11,FALSE)</f>
        <v>157</v>
      </c>
      <c r="F82" s="32">
        <f>VLOOKUP($C82,VK!$B$3:$CG$295,59,FALSE)</f>
        <v>105</v>
      </c>
      <c r="G82" s="25">
        <f>VLOOKUP($C82,VK!$B$3:$CG$295,65,FALSE)</f>
        <v>22668.954452195321</v>
      </c>
      <c r="H82" s="17">
        <f>VLOOKUP($C82,VK!$B$3:$CG$295,55,FALSE)</f>
        <v>0.8571428571428571</v>
      </c>
      <c r="I82" s="10">
        <f>VLOOKUP($C82,VK!$B$3:$CG$295,32,FALSE)</f>
        <v>0</v>
      </c>
      <c r="J82" s="10" t="str">
        <f>VLOOKUP($C82,VK!$B$3:$CG$295,18,FALSE)</f>
        <v>114</v>
      </c>
      <c r="K82" s="10"/>
      <c r="L82" s="25">
        <f t="shared" si="9"/>
        <v>12459.386527777775</v>
      </c>
      <c r="M82" s="84">
        <f>1-VLOOKUP(C82,VK!$B$3:$ID$295,237,FALSE)</f>
        <v>0.44365319094891431</v>
      </c>
      <c r="N82" s="83">
        <f t="shared" si="10"/>
        <v>90</v>
      </c>
      <c r="O82" s="83" t="str">
        <f t="shared" si="11"/>
        <v/>
      </c>
      <c r="P82" s="83" t="str">
        <f t="shared" si="12"/>
        <v/>
      </c>
      <c r="Q82" s="83" t="str">
        <f t="shared" si="13"/>
        <v/>
      </c>
      <c r="R82" s="83">
        <f t="shared" si="14"/>
        <v>18</v>
      </c>
      <c r="S82" s="83">
        <f t="shared" si="15"/>
        <v>11104.299589041097</v>
      </c>
      <c r="T82" s="83">
        <f t="shared" si="16"/>
        <v>11594.900940963687</v>
      </c>
      <c r="U82" s="81"/>
      <c r="V82" s="81"/>
      <c r="W82" s="81"/>
      <c r="X82" s="81"/>
      <c r="Y82" s="81"/>
      <c r="Z82" s="81"/>
      <c r="AA82" s="81"/>
      <c r="AB82" s="81"/>
    </row>
    <row r="83" spans="1:28" hidden="1" x14ac:dyDescent="0.25">
      <c r="A83" s="19">
        <v>73</v>
      </c>
      <c r="B83" s="31" t="str">
        <f t="shared" si="17"/>
        <v>***</v>
      </c>
      <c r="C83" t="str">
        <f>VLOOKUP(A83,VK!$IE$3:$IG$295,3,FALSE)</f>
        <v>Kannus</v>
      </c>
      <c r="D83" s="17">
        <f>VLOOKUP($C83,VK!$B$3:$CG$295,37,FALSE)</f>
        <v>0.74509803921568629</v>
      </c>
      <c r="E83" s="10">
        <f>VLOOKUP(C83,VK!$B$3:$CG$295,11,FALSE)</f>
        <v>140.5</v>
      </c>
      <c r="F83" s="32">
        <f>VLOOKUP($C83,VK!$B$3:$CG$295,59,FALSE)</f>
        <v>228</v>
      </c>
      <c r="G83" s="25">
        <f>VLOOKUP($C83,VK!$B$3:$CG$295,65,FALSE)</f>
        <v>24215.470453678994</v>
      </c>
      <c r="H83" s="17">
        <f>VLOOKUP($C83,VK!$B$3:$CG$295,55,FALSE)</f>
        <v>1</v>
      </c>
      <c r="I83" s="10">
        <f>VLOOKUP($C83,VK!$B$3:$CG$295,32,FALSE)</f>
        <v>1</v>
      </c>
      <c r="J83" s="10" t="str">
        <f>VLOOKUP($C83,VK!$B$3:$CG$295,18,FALSE)</f>
        <v>141</v>
      </c>
      <c r="K83" s="10"/>
      <c r="L83" s="25">
        <f t="shared" si="9"/>
        <v>13929.237156862746</v>
      </c>
      <c r="M83" s="84">
        <f>1-VLOOKUP(C83,VK!$B$3:$ID$295,237,FALSE)</f>
        <v>0.44354082050512766</v>
      </c>
      <c r="N83" s="83">
        <f t="shared" si="10"/>
        <v>228</v>
      </c>
      <c r="O83" s="83" t="str">
        <f t="shared" si="11"/>
        <v/>
      </c>
      <c r="P83" s="83" t="str">
        <f t="shared" si="12"/>
        <v/>
      </c>
      <c r="Q83" s="83">
        <f t="shared" si="13"/>
        <v>6</v>
      </c>
      <c r="R83" s="83" t="str">
        <f t="shared" si="14"/>
        <v/>
      </c>
      <c r="S83" s="83">
        <f t="shared" si="15"/>
        <v>10477.03583081571</v>
      </c>
      <c r="T83" s="83">
        <f t="shared" si="16"/>
        <v>11594.900940963687</v>
      </c>
      <c r="U83" s="81"/>
      <c r="V83" s="81"/>
      <c r="W83" s="81"/>
      <c r="X83" s="81"/>
      <c r="Y83" s="81"/>
      <c r="Z83" s="81"/>
      <c r="AA83" s="81"/>
      <c r="AB83" s="81"/>
    </row>
    <row r="84" spans="1:28" hidden="1" x14ac:dyDescent="0.25">
      <c r="A84" s="19">
        <v>74</v>
      </c>
      <c r="B84" s="31" t="str">
        <f t="shared" si="17"/>
        <v>***</v>
      </c>
      <c r="C84" t="str">
        <f>VLOOKUP(A84,VK!$IE$3:$IG$295,3,FALSE)</f>
        <v>Iitti</v>
      </c>
      <c r="D84" s="17">
        <f>VLOOKUP($C84,VK!$B$3:$CG$295,37,FALSE)</f>
        <v>0.75254237288135595</v>
      </c>
      <c r="E84" s="10">
        <f>VLOOKUP(C84,VK!$B$3:$CG$295,11,FALSE)</f>
        <v>164.8</v>
      </c>
      <c r="F84" s="32">
        <f>VLOOKUP($C84,VK!$B$3:$CG$295,59,FALSE)</f>
        <v>222</v>
      </c>
      <c r="G84" s="25">
        <f>VLOOKUP($C84,VK!$B$3:$CG$295,65,FALSE)</f>
        <v>25257.504034761019</v>
      </c>
      <c r="H84" s="17">
        <f>VLOOKUP($C84,VK!$B$3:$CG$295,55,FALSE)</f>
        <v>0.95945945945945943</v>
      </c>
      <c r="I84" s="10">
        <f>VLOOKUP($C84,VK!$B$3:$CG$295,32,FALSE)</f>
        <v>0</v>
      </c>
      <c r="J84" s="10" t="str">
        <f>VLOOKUP($C84,VK!$B$3:$CG$295,18,FALSE)</f>
        <v>241</v>
      </c>
      <c r="K84" s="10"/>
      <c r="L84" s="25">
        <f t="shared" si="9"/>
        <v>11935.061186440676</v>
      </c>
      <c r="M84" s="84">
        <f>1-VLOOKUP(C84,VK!$B$3:$ID$295,237,FALSE)</f>
        <v>0.44312964844982028</v>
      </c>
      <c r="N84" s="83">
        <f t="shared" si="10"/>
        <v>213</v>
      </c>
      <c r="O84" s="83" t="str">
        <f t="shared" si="11"/>
        <v/>
      </c>
      <c r="P84" s="83">
        <f t="shared" si="12"/>
        <v>9</v>
      </c>
      <c r="Q84" s="83" t="str">
        <f t="shared" si="13"/>
        <v/>
      </c>
      <c r="R84" s="83" t="str">
        <f t="shared" si="14"/>
        <v/>
      </c>
      <c r="S84" s="83">
        <f t="shared" si="15"/>
        <v>10082.471378205126</v>
      </c>
      <c r="T84" s="83">
        <f t="shared" si="16"/>
        <v>11594.900940963687</v>
      </c>
      <c r="U84" s="81"/>
      <c r="V84" s="81"/>
      <c r="W84" s="81"/>
      <c r="X84" s="81"/>
      <c r="Y84" s="81"/>
      <c r="Z84" s="81"/>
      <c r="AA84" s="81"/>
      <c r="AB84" s="81"/>
    </row>
    <row r="85" spans="1:28" hidden="1" x14ac:dyDescent="0.25">
      <c r="A85" s="19">
        <v>75</v>
      </c>
      <c r="B85" s="31" t="str">
        <f t="shared" si="17"/>
        <v>***</v>
      </c>
      <c r="C85" t="str">
        <f>VLOOKUP(A85,VK!$IE$3:$IG$295,3,FALSE)</f>
        <v>Sauvo</v>
      </c>
      <c r="D85" s="17">
        <f>VLOOKUP($C85,VK!$B$3:$CG$295,37,FALSE)</f>
        <v>0.8</v>
      </c>
      <c r="E85" s="10">
        <f>VLOOKUP(C85,VK!$B$3:$CG$295,11,FALSE)</f>
        <v>130.19999999999999</v>
      </c>
      <c r="F85" s="32">
        <f>VLOOKUP($C85,VK!$B$3:$CG$295,59,FALSE)</f>
        <v>108</v>
      </c>
      <c r="G85" s="25">
        <f>VLOOKUP($C85,VK!$B$3:$CG$295,65,FALSE)</f>
        <v>27638.135171486214</v>
      </c>
      <c r="H85" s="17">
        <f>VLOOKUP($C85,VK!$B$3:$CG$295,55,FALSE)</f>
        <v>1</v>
      </c>
      <c r="I85" s="10">
        <f>VLOOKUP($C85,VK!$B$3:$CG$295,32,FALSE)</f>
        <v>0</v>
      </c>
      <c r="J85" s="10" t="str">
        <f>VLOOKUP($C85,VK!$B$3:$CG$295,18,FALSE)</f>
        <v>107</v>
      </c>
      <c r="K85" s="10"/>
      <c r="L85" s="25">
        <f t="shared" si="9"/>
        <v>13481.045333333332</v>
      </c>
      <c r="M85" s="84">
        <f>1-VLOOKUP(C85,VK!$B$3:$ID$295,237,FALSE)</f>
        <v>0.43916301642746636</v>
      </c>
      <c r="N85" s="83">
        <f t="shared" si="10"/>
        <v>108</v>
      </c>
      <c r="O85" s="83" t="str">
        <f t="shared" si="11"/>
        <v/>
      </c>
      <c r="P85" s="83" t="str">
        <f t="shared" si="12"/>
        <v/>
      </c>
      <c r="Q85" s="83" t="str">
        <f t="shared" si="13"/>
        <v/>
      </c>
      <c r="R85" s="83" t="str">
        <f t="shared" si="14"/>
        <v/>
      </c>
      <c r="S85" s="83">
        <f t="shared" si="15"/>
        <v>12119.852571428572</v>
      </c>
      <c r="T85" s="83">
        <f t="shared" si="16"/>
        <v>11594.900940963687</v>
      </c>
      <c r="U85" s="81"/>
      <c r="V85" s="81"/>
      <c r="W85" s="81"/>
      <c r="X85" s="81"/>
      <c r="Y85" s="81"/>
      <c r="Z85" s="81"/>
      <c r="AA85" s="81"/>
      <c r="AB85" s="81"/>
    </row>
    <row r="86" spans="1:28" hidden="1" x14ac:dyDescent="0.25">
      <c r="A86" s="19">
        <v>76</v>
      </c>
      <c r="B86" s="31" t="str">
        <f t="shared" si="17"/>
        <v>***</v>
      </c>
      <c r="C86" t="str">
        <f>VLOOKUP(A86,VK!$IE$3:$IG$295,3,FALSE)</f>
        <v>Orimattila</v>
      </c>
      <c r="D86" s="17">
        <f>VLOOKUP($C86,VK!$B$3:$CG$295,37,FALSE)</f>
        <v>0.79850746268656714</v>
      </c>
      <c r="E86" s="10">
        <f>VLOOKUP(C86,VK!$B$3:$CG$295,11,FALSE)</f>
        <v>142</v>
      </c>
      <c r="F86" s="32">
        <f>VLOOKUP($C86,VK!$B$3:$CG$295,59,FALSE)</f>
        <v>642</v>
      </c>
      <c r="G86" s="25">
        <f>VLOOKUP($C86,VK!$B$3:$CG$295,65,FALSE)</f>
        <v>25648.074286808347</v>
      </c>
      <c r="H86" s="17">
        <f>VLOOKUP($C86,VK!$B$3:$CG$295,55,FALSE)</f>
        <v>0.72429906542056077</v>
      </c>
      <c r="I86" s="10">
        <f>VLOOKUP($C86,VK!$B$3:$CG$295,32,FALSE)</f>
        <v>1</v>
      </c>
      <c r="J86" s="10" t="str">
        <f>VLOOKUP($C86,VK!$B$3:$CG$295,18,FALSE)</f>
        <v>361</v>
      </c>
      <c r="K86" s="10"/>
      <c r="L86" s="25">
        <f t="shared" si="9"/>
        <v>13697.268432835821</v>
      </c>
      <c r="M86" s="84">
        <f>1-VLOOKUP(C86,VK!$B$3:$ID$295,237,FALSE)</f>
        <v>0.43647734113243331</v>
      </c>
      <c r="N86" s="83">
        <f t="shared" si="10"/>
        <v>465</v>
      </c>
      <c r="O86" s="83" t="str">
        <f t="shared" si="11"/>
        <v/>
      </c>
      <c r="P86" s="83">
        <f t="shared" si="12"/>
        <v>36</v>
      </c>
      <c r="Q86" s="83">
        <f t="shared" si="13"/>
        <v>2.5</v>
      </c>
      <c r="R86" s="83">
        <f t="shared" si="14"/>
        <v>153</v>
      </c>
      <c r="S86" s="83">
        <f t="shared" si="15"/>
        <v>14008.92718527316</v>
      </c>
      <c r="T86" s="83">
        <f t="shared" si="16"/>
        <v>11594.900940963687</v>
      </c>
      <c r="U86" s="81"/>
      <c r="V86" s="81"/>
      <c r="W86" s="81"/>
      <c r="X86" s="81"/>
      <c r="Y86" s="81"/>
      <c r="Z86" s="81"/>
      <c r="AA86" s="81"/>
      <c r="AB86" s="81"/>
    </row>
    <row r="87" spans="1:28" hidden="1" x14ac:dyDescent="0.25">
      <c r="A87" s="19">
        <v>77</v>
      </c>
      <c r="B87" s="31" t="str">
        <f t="shared" si="17"/>
        <v>***</v>
      </c>
      <c r="C87" t="str">
        <f>VLOOKUP(A87,VK!$IE$3:$IG$295,3,FALSE)</f>
        <v>Taipalsaari</v>
      </c>
      <c r="D87" s="17">
        <f>VLOOKUP($C87,VK!$B$3:$CG$295,37,FALSE)</f>
        <v>0.55696202531645567</v>
      </c>
      <c r="E87" s="10">
        <f>VLOOKUP(C87,VK!$B$3:$CG$295,11,FALSE)</f>
        <v>145.80000000000001</v>
      </c>
      <c r="F87" s="32">
        <f>VLOOKUP($C87,VK!$B$3:$CG$295,59,FALSE)</f>
        <v>132</v>
      </c>
      <c r="G87" s="25">
        <f>VLOOKUP($C87,VK!$B$3:$CG$295,65,FALSE)</f>
        <v>27934.755459459459</v>
      </c>
      <c r="H87" s="17">
        <f>VLOOKUP($C87,VK!$B$3:$CG$295,55,FALSE)</f>
        <v>1</v>
      </c>
      <c r="I87" s="10">
        <f>VLOOKUP($C87,VK!$B$3:$CG$295,32,FALSE)</f>
        <v>0</v>
      </c>
      <c r="J87" s="10" t="str">
        <f>VLOOKUP($C87,VK!$B$3:$CG$295,18,FALSE)</f>
        <v>128</v>
      </c>
      <c r="K87" s="10"/>
      <c r="L87" s="25">
        <f t="shared" si="9"/>
        <v>11417.81540084388</v>
      </c>
      <c r="M87" s="84">
        <f>1-VLOOKUP(C87,VK!$B$3:$ID$295,237,FALSE)</f>
        <v>0.43562485793615857</v>
      </c>
      <c r="N87" s="83">
        <f t="shared" si="10"/>
        <v>132</v>
      </c>
      <c r="O87" s="83" t="str">
        <f t="shared" si="11"/>
        <v/>
      </c>
      <c r="P87" s="83" t="str">
        <f t="shared" si="12"/>
        <v/>
      </c>
      <c r="Q87" s="83" t="str">
        <f t="shared" si="13"/>
        <v/>
      </c>
      <c r="R87" s="83" t="str">
        <f t="shared" si="14"/>
        <v/>
      </c>
      <c r="S87" s="83">
        <f t="shared" si="15"/>
        <v>12916.171071428571</v>
      </c>
      <c r="T87" s="83">
        <f t="shared" si="16"/>
        <v>11594.900940963687</v>
      </c>
      <c r="U87" s="81"/>
      <c r="V87" s="81"/>
      <c r="W87" s="81"/>
      <c r="X87" s="81"/>
      <c r="Y87" s="81"/>
      <c r="Z87" s="81"/>
      <c r="AA87" s="81"/>
      <c r="AB87" s="81"/>
    </row>
    <row r="88" spans="1:28" hidden="1" x14ac:dyDescent="0.25">
      <c r="A88" s="19">
        <v>78</v>
      </c>
      <c r="B88" s="31" t="str">
        <f t="shared" si="17"/>
        <v>***</v>
      </c>
      <c r="C88" t="str">
        <f>VLOOKUP(A88,VK!$IE$3:$IG$295,3,FALSE)</f>
        <v>Tammela</v>
      </c>
      <c r="D88" s="17">
        <f>VLOOKUP($C88,VK!$B$3:$CG$295,37,FALSE)</f>
        <v>0.84905660377358494</v>
      </c>
      <c r="E88" s="10">
        <f>VLOOKUP(C88,VK!$B$3:$CG$295,11,FALSE)</f>
        <v>136.30000000000001</v>
      </c>
      <c r="F88" s="32">
        <f>VLOOKUP($C88,VK!$B$3:$CG$295,59,FALSE)</f>
        <v>225</v>
      </c>
      <c r="G88" s="25">
        <f>VLOOKUP($C88,VK!$B$3:$CG$295,65,FALSE)</f>
        <v>26991.318617385354</v>
      </c>
      <c r="H88" s="17">
        <f>VLOOKUP($C88,VK!$B$3:$CG$295,55,FALSE)</f>
        <v>1</v>
      </c>
      <c r="I88" s="10">
        <f>VLOOKUP($C88,VK!$B$3:$CG$295,32,FALSE)</f>
        <v>0</v>
      </c>
      <c r="J88" s="10" t="str">
        <f>VLOOKUP($C88,VK!$B$3:$CG$295,18,FALSE)</f>
        <v>229</v>
      </c>
      <c r="K88" s="10"/>
      <c r="L88" s="25">
        <f t="shared" si="9"/>
        <v>15028.678603773584</v>
      </c>
      <c r="M88" s="84">
        <f>1-VLOOKUP(C88,VK!$B$3:$ID$295,237,FALSE)</f>
        <v>0.43442993399687546</v>
      </c>
      <c r="N88" s="83">
        <f t="shared" si="10"/>
        <v>225</v>
      </c>
      <c r="O88" s="83" t="str">
        <f t="shared" si="11"/>
        <v/>
      </c>
      <c r="P88" s="83" t="str">
        <f t="shared" si="12"/>
        <v/>
      </c>
      <c r="Q88" s="83" t="str">
        <f t="shared" si="13"/>
        <v/>
      </c>
      <c r="R88" s="83" t="str">
        <f t="shared" si="14"/>
        <v/>
      </c>
      <c r="S88" s="83">
        <f t="shared" si="15"/>
        <v>11676.546223021584</v>
      </c>
      <c r="T88" s="83">
        <f t="shared" si="16"/>
        <v>11594.900940963687</v>
      </c>
      <c r="U88" s="81"/>
      <c r="V88" s="81"/>
      <c r="W88" s="81"/>
      <c r="X88" s="81"/>
      <c r="Y88" s="81"/>
      <c r="Z88" s="81"/>
      <c r="AA88" s="81"/>
      <c r="AB88" s="81"/>
    </row>
    <row r="89" spans="1:28" hidden="1" x14ac:dyDescent="0.25">
      <c r="A89" s="19">
        <v>79</v>
      </c>
      <c r="B89" s="31" t="str">
        <f t="shared" si="17"/>
        <v>***</v>
      </c>
      <c r="C89" t="str">
        <f>VLOOKUP(A89,VK!$IE$3:$IG$295,3,FALSE)</f>
        <v>Kruunupyy</v>
      </c>
      <c r="D89" s="17">
        <f>VLOOKUP($C89,VK!$B$3:$CG$295,37,FALSE)</f>
        <v>0.75</v>
      </c>
      <c r="E89" s="10">
        <f>VLOOKUP(C89,VK!$B$3:$CG$295,11,FALSE)</f>
        <v>128.80000000000001</v>
      </c>
      <c r="F89" s="32">
        <f>VLOOKUP($C89,VK!$B$3:$CG$295,59,FALSE)</f>
        <v>276</v>
      </c>
      <c r="G89" s="25">
        <f>VLOOKUP($C89,VK!$B$3:$CG$295,65,FALSE)</f>
        <v>24720.483197236183</v>
      </c>
      <c r="H89" s="17">
        <f>VLOOKUP($C89,VK!$B$3:$CG$295,55,FALSE)</f>
        <v>1</v>
      </c>
      <c r="I89" s="10">
        <f>VLOOKUP($C89,VK!$B$3:$CG$295,32,FALSE)</f>
        <v>1</v>
      </c>
      <c r="J89" s="10" t="str">
        <f>VLOOKUP($C89,VK!$B$3:$CG$295,18,FALSE)</f>
        <v>244</v>
      </c>
      <c r="K89" s="10"/>
      <c r="L89" s="25">
        <f t="shared" si="9"/>
        <v>12304.452527173913</v>
      </c>
      <c r="M89" s="84">
        <f>1-VLOOKUP(C89,VK!$B$3:$ID$295,237,FALSE)</f>
        <v>0.43078326047960058</v>
      </c>
      <c r="N89" s="83">
        <f t="shared" si="10"/>
        <v>276</v>
      </c>
      <c r="O89" s="83" t="str">
        <f t="shared" si="11"/>
        <v/>
      </c>
      <c r="P89" s="83" t="str">
        <f t="shared" si="12"/>
        <v/>
      </c>
      <c r="Q89" s="83" t="str">
        <f t="shared" si="13"/>
        <v/>
      </c>
      <c r="R89" s="83" t="str">
        <f t="shared" si="14"/>
        <v/>
      </c>
      <c r="S89" s="83">
        <f t="shared" si="15"/>
        <v>11207.987355371901</v>
      </c>
      <c r="T89" s="83">
        <f t="shared" si="16"/>
        <v>11594.900940963687</v>
      </c>
      <c r="U89" s="81"/>
      <c r="V89" s="81"/>
      <c r="W89" s="81"/>
      <c r="X89" s="81"/>
      <c r="Y89" s="81"/>
      <c r="Z89" s="81"/>
      <c r="AA89" s="81"/>
      <c r="AB89" s="81"/>
    </row>
    <row r="90" spans="1:28" hidden="1" x14ac:dyDescent="0.25">
      <c r="A90" s="19">
        <v>80</v>
      </c>
      <c r="B90" s="31" t="str">
        <f t="shared" si="17"/>
        <v>***</v>
      </c>
      <c r="C90" t="str">
        <f>VLOOKUP(A90,VK!$IE$3:$IG$295,3,FALSE)</f>
        <v>Savukoski</v>
      </c>
      <c r="D90" s="17">
        <f>VLOOKUP($C90,VK!$B$3:$CG$295,37,FALSE)</f>
        <v>0.68181818181818177</v>
      </c>
      <c r="E90" s="10">
        <f>VLOOKUP(C90,VK!$B$3:$CG$295,11,FALSE)</f>
        <v>168.5</v>
      </c>
      <c r="F90" s="32">
        <f>VLOOKUP($C90,VK!$B$3:$CG$295,59,FALSE)</f>
        <v>30</v>
      </c>
      <c r="G90" s="25">
        <f>VLOOKUP($C90,VK!$B$3:$CG$295,65,FALSE)</f>
        <v>24288.093047034767</v>
      </c>
      <c r="H90" s="17">
        <f>VLOOKUP($C90,VK!$B$3:$CG$295,55,FALSE)</f>
        <v>1</v>
      </c>
      <c r="I90" s="10">
        <f>VLOOKUP($C90,VK!$B$3:$CG$295,32,FALSE)</f>
        <v>0</v>
      </c>
      <c r="J90" s="10" t="str">
        <f>VLOOKUP($C90,VK!$B$3:$CG$295,18,FALSE)</f>
        <v>296</v>
      </c>
      <c r="K90" s="10"/>
      <c r="L90" s="25">
        <f t="shared" si="9"/>
        <v>12014.360681818182</v>
      </c>
      <c r="M90" s="84">
        <f>1-VLOOKUP(C90,VK!$B$3:$ID$295,237,FALSE)</f>
        <v>0.42020718994431705</v>
      </c>
      <c r="N90" s="83">
        <f t="shared" si="10"/>
        <v>30</v>
      </c>
      <c r="O90" s="83" t="str">
        <f t="shared" si="11"/>
        <v/>
      </c>
      <c r="P90" s="83" t="str">
        <f t="shared" si="12"/>
        <v/>
      </c>
      <c r="Q90" s="83" t="str">
        <f t="shared" si="13"/>
        <v/>
      </c>
      <c r="R90" s="83" t="str">
        <f t="shared" si="14"/>
        <v/>
      </c>
      <c r="S90" s="83">
        <f t="shared" si="15"/>
        <v>10435.012439024389</v>
      </c>
      <c r="T90" s="83">
        <f t="shared" si="16"/>
        <v>11594.900940963687</v>
      </c>
      <c r="U90" s="81"/>
      <c r="V90" s="81"/>
      <c r="W90" s="81"/>
      <c r="X90" s="81"/>
      <c r="Y90" s="81"/>
      <c r="Z90" s="81"/>
      <c r="AA90" s="81"/>
      <c r="AB90" s="81"/>
    </row>
    <row r="91" spans="1:28" hidden="1" x14ac:dyDescent="0.25">
      <c r="A91" s="19">
        <v>81</v>
      </c>
      <c r="B91" s="31" t="str">
        <f t="shared" si="17"/>
        <v>***</v>
      </c>
      <c r="C91" t="str">
        <f>VLOOKUP(A91,VK!$IE$3:$IG$295,3,FALSE)</f>
        <v>Pirkkala</v>
      </c>
      <c r="D91" s="17">
        <f>VLOOKUP($C91,VK!$B$3:$CG$295,37,FALSE)</f>
        <v>0.69794050343249425</v>
      </c>
      <c r="E91" s="10">
        <f>VLOOKUP(C91,VK!$B$3:$CG$295,11,FALSE)</f>
        <v>107.3</v>
      </c>
      <c r="F91" s="32">
        <f>VLOOKUP($C91,VK!$B$3:$CG$295,59,FALSE)</f>
        <v>915</v>
      </c>
      <c r="G91" s="25">
        <f>VLOOKUP($C91,VK!$B$3:$CG$295,65,FALSE)</f>
        <v>31544.894331262341</v>
      </c>
      <c r="H91" s="17">
        <f>VLOOKUP($C91,VK!$B$3:$CG$295,55,FALSE)</f>
        <v>0.76393442622950825</v>
      </c>
      <c r="I91" s="10">
        <f>VLOOKUP($C91,VK!$B$3:$CG$295,32,FALSE)</f>
        <v>0</v>
      </c>
      <c r="J91" s="10" t="str">
        <f>VLOOKUP($C91,VK!$B$3:$CG$295,18,FALSE)</f>
        <v>45</v>
      </c>
      <c r="K91" s="10"/>
      <c r="L91" s="25">
        <f t="shared" si="9"/>
        <v>13821.933783371473</v>
      </c>
      <c r="M91" s="84">
        <f>1-VLOOKUP(C91,VK!$B$3:$ID$295,237,FALSE)</f>
        <v>0.41971944485096258</v>
      </c>
      <c r="N91" s="83">
        <f t="shared" si="10"/>
        <v>699</v>
      </c>
      <c r="O91" s="83" t="str">
        <f t="shared" si="11"/>
        <v/>
      </c>
      <c r="P91" s="83">
        <f t="shared" si="12"/>
        <v>9</v>
      </c>
      <c r="Q91" s="83" t="str">
        <f t="shared" si="13"/>
        <v/>
      </c>
      <c r="R91" s="83">
        <f t="shared" si="14"/>
        <v>207</v>
      </c>
      <c r="S91" s="83">
        <f t="shared" si="15"/>
        <v>11829.012578524469</v>
      </c>
      <c r="T91" s="83">
        <f t="shared" si="16"/>
        <v>11594.900940963687</v>
      </c>
      <c r="U91" s="81"/>
      <c r="V91" s="81"/>
      <c r="W91" s="81"/>
      <c r="X91" s="81"/>
      <c r="Y91" s="81"/>
      <c r="Z91" s="81"/>
      <c r="AA91" s="81"/>
      <c r="AB91" s="81"/>
    </row>
    <row r="92" spans="1:28" hidden="1" x14ac:dyDescent="0.25">
      <c r="A92" s="19">
        <v>82</v>
      </c>
      <c r="B92" s="31" t="str">
        <f t="shared" si="17"/>
        <v>***</v>
      </c>
      <c r="C92" t="str">
        <f>VLOOKUP(A92,VK!$IE$3:$IG$295,3,FALSE)</f>
        <v>Paimio</v>
      </c>
      <c r="D92" s="17">
        <f>VLOOKUP($C92,VK!$B$3:$CG$295,37,FALSE)</f>
        <v>0.84799999999999998</v>
      </c>
      <c r="E92" s="10">
        <f>VLOOKUP(C92,VK!$B$3:$CG$295,11,FALSE)</f>
        <v>123.4</v>
      </c>
      <c r="F92" s="32">
        <f>VLOOKUP($C92,VK!$B$3:$CG$295,59,FALSE)</f>
        <v>636</v>
      </c>
      <c r="G92" s="25">
        <f>VLOOKUP($C92,VK!$B$3:$CG$295,65,FALSE)</f>
        <v>28018.660288358846</v>
      </c>
      <c r="H92" s="17">
        <f>VLOOKUP($C92,VK!$B$3:$CG$295,55,FALSE)</f>
        <v>0.63207547169811318</v>
      </c>
      <c r="I92" s="10">
        <f>VLOOKUP($C92,VK!$B$3:$CG$295,32,FALSE)</f>
        <v>0</v>
      </c>
      <c r="J92" s="10" t="str">
        <f>VLOOKUP($C92,VK!$B$3:$CG$295,18,FALSE)</f>
        <v>130</v>
      </c>
      <c r="K92" s="10"/>
      <c r="L92" s="25">
        <f t="shared" si="9"/>
        <v>13098.800786666669</v>
      </c>
      <c r="M92" s="84">
        <f>1-VLOOKUP(C92,VK!$B$3:$ID$295,237,FALSE)</f>
        <v>0.41920837889703033</v>
      </c>
      <c r="N92" s="83">
        <f t="shared" si="10"/>
        <v>402</v>
      </c>
      <c r="O92" s="83" t="str">
        <f t="shared" si="11"/>
        <v/>
      </c>
      <c r="P92" s="83" t="str">
        <f t="shared" si="12"/>
        <v/>
      </c>
      <c r="Q92" s="83">
        <f t="shared" si="13"/>
        <v>33</v>
      </c>
      <c r="R92" s="83">
        <f t="shared" si="14"/>
        <v>201</v>
      </c>
      <c r="S92" s="83">
        <f t="shared" si="15"/>
        <v>10864.153119383824</v>
      </c>
      <c r="T92" s="83">
        <f t="shared" si="16"/>
        <v>11594.900940963687</v>
      </c>
      <c r="U92" s="81"/>
      <c r="V92" s="81"/>
      <c r="W92" s="81"/>
      <c r="X92" s="81"/>
      <c r="Y92" s="81"/>
      <c r="Z92" s="81"/>
      <c r="AA92" s="81"/>
      <c r="AB92" s="81"/>
    </row>
    <row r="93" spans="1:28" hidden="1" x14ac:dyDescent="0.25">
      <c r="A93" s="19">
        <v>83</v>
      </c>
      <c r="B93" s="31" t="str">
        <f t="shared" si="17"/>
        <v>***</v>
      </c>
      <c r="C93" t="str">
        <f>VLOOKUP(A93,VK!$IE$3:$IG$295,3,FALSE)</f>
        <v>Ylivieska</v>
      </c>
      <c r="D93" s="17">
        <f>VLOOKUP($C93,VK!$B$3:$CG$295,37,FALSE)</f>
        <v>0.80154888673765734</v>
      </c>
      <c r="E93" s="10">
        <f>VLOOKUP(C93,VK!$B$3:$CG$295,11,FALSE)</f>
        <v>140</v>
      </c>
      <c r="F93" s="32">
        <f>VLOOKUP($C93,VK!$B$3:$CG$295,59,FALSE)</f>
        <v>828</v>
      </c>
      <c r="G93" s="25">
        <f>VLOOKUP($C93,VK!$B$3:$CG$295,65,FALSE)</f>
        <v>24288.940009109247</v>
      </c>
      <c r="H93" s="17">
        <f>VLOOKUP($C93,VK!$B$3:$CG$295,55,FALSE)</f>
        <v>0.58695652173913049</v>
      </c>
      <c r="I93" s="10">
        <f>VLOOKUP($C93,VK!$B$3:$CG$295,32,FALSE)</f>
        <v>0</v>
      </c>
      <c r="J93" s="10" t="str">
        <f>VLOOKUP($C93,VK!$B$3:$CG$295,18,FALSE)</f>
        <v>198</v>
      </c>
      <c r="K93" s="10"/>
      <c r="L93" s="25">
        <f t="shared" si="9"/>
        <v>12677.471287512099</v>
      </c>
      <c r="M93" s="84">
        <f>1-VLOOKUP(C93,VK!$B$3:$ID$295,237,FALSE)</f>
        <v>0.41771463180338864</v>
      </c>
      <c r="N93" s="83">
        <f t="shared" si="10"/>
        <v>486</v>
      </c>
      <c r="O93" s="83" t="str">
        <f t="shared" si="11"/>
        <v/>
      </c>
      <c r="P93" s="83" t="str">
        <f t="shared" si="12"/>
        <v/>
      </c>
      <c r="Q93" s="83" t="str">
        <f t="shared" si="13"/>
        <v/>
      </c>
      <c r="R93" s="83">
        <f t="shared" si="14"/>
        <v>342</v>
      </c>
      <c r="S93" s="83">
        <f t="shared" si="15"/>
        <v>11257.271080835604</v>
      </c>
      <c r="T93" s="83">
        <f t="shared" si="16"/>
        <v>11594.900940963687</v>
      </c>
      <c r="U93" s="81"/>
      <c r="V93" s="81"/>
      <c r="W93" s="81"/>
      <c r="X93" s="81"/>
      <c r="Y93" s="81"/>
      <c r="Z93" s="81"/>
      <c r="AA93" s="81"/>
      <c r="AB93" s="81"/>
    </row>
    <row r="94" spans="1:28" hidden="1" x14ac:dyDescent="0.25">
      <c r="A94" s="19">
        <v>84</v>
      </c>
      <c r="B94" s="31" t="str">
        <f t="shared" si="17"/>
        <v>***</v>
      </c>
      <c r="C94" t="str">
        <f>VLOOKUP(A94,VK!$IE$3:$IG$295,3,FALSE)</f>
        <v>Toholampi</v>
      </c>
      <c r="D94" s="17">
        <f>VLOOKUP($C94,VK!$B$3:$CG$295,37,FALSE)</f>
        <v>0.68456375838926176</v>
      </c>
      <c r="E94" s="10">
        <f>VLOOKUP(C94,VK!$B$3:$CG$295,11,FALSE)</f>
        <v>167.3</v>
      </c>
      <c r="F94" s="32">
        <f>VLOOKUP($C94,VK!$B$3:$CG$295,59,FALSE)</f>
        <v>102</v>
      </c>
      <c r="G94" s="25">
        <f>VLOOKUP($C94,VK!$B$3:$CG$295,65,FALSE)</f>
        <v>22466.596349596348</v>
      </c>
      <c r="H94" s="17">
        <f>VLOOKUP($C94,VK!$B$3:$CG$295,55,FALSE)</f>
        <v>1</v>
      </c>
      <c r="I94" s="10">
        <f>VLOOKUP($C94,VK!$B$3:$CG$295,32,FALSE)</f>
        <v>0</v>
      </c>
      <c r="J94" s="10" t="str">
        <f>VLOOKUP($C94,VK!$B$3:$CG$295,18,FALSE)</f>
        <v>142</v>
      </c>
      <c r="K94" s="10"/>
      <c r="L94" s="25">
        <f t="shared" si="9"/>
        <v>12692.330268456375</v>
      </c>
      <c r="M94" s="84">
        <f>1-VLOOKUP(C94,VK!$B$3:$ID$295,237,FALSE)</f>
        <v>0.41752135936599089</v>
      </c>
      <c r="N94" s="83">
        <f t="shared" si="10"/>
        <v>102</v>
      </c>
      <c r="O94" s="83" t="str">
        <f t="shared" si="11"/>
        <v/>
      </c>
      <c r="P94" s="83" t="str">
        <f t="shared" si="12"/>
        <v/>
      </c>
      <c r="Q94" s="83" t="str">
        <f t="shared" si="13"/>
        <v/>
      </c>
      <c r="R94" s="83" t="str">
        <f t="shared" si="14"/>
        <v/>
      </c>
      <c r="S94" s="83">
        <f t="shared" si="15"/>
        <v>10473.540802469133</v>
      </c>
      <c r="T94" s="83">
        <f t="shared" si="16"/>
        <v>11594.900940963687</v>
      </c>
      <c r="U94" s="81"/>
      <c r="V94" s="81"/>
      <c r="W94" s="81"/>
      <c r="X94" s="81"/>
      <c r="Y94" s="81"/>
      <c r="Z94" s="81"/>
      <c r="AA94" s="81"/>
      <c r="AB94" s="81"/>
    </row>
    <row r="95" spans="1:28" hidden="1" x14ac:dyDescent="0.25">
      <c r="A95" s="19">
        <v>85</v>
      </c>
      <c r="B95" s="31" t="str">
        <f t="shared" si="17"/>
        <v>***</v>
      </c>
      <c r="C95" t="str">
        <f>VLOOKUP(A95,VK!$IE$3:$IG$295,3,FALSE)</f>
        <v>Inari</v>
      </c>
      <c r="D95" s="17">
        <f>VLOOKUP($C95,VK!$B$3:$CG$295,37,FALSE)</f>
        <v>0.71134020618556704</v>
      </c>
      <c r="E95" s="10">
        <f>VLOOKUP(C95,VK!$B$3:$CG$295,11,FALSE)</f>
        <v>114.7</v>
      </c>
      <c r="F95" s="32">
        <f>VLOOKUP($C95,VK!$B$3:$CG$295,59,FALSE)</f>
        <v>207</v>
      </c>
      <c r="G95" s="25">
        <f>VLOOKUP($C95,VK!$B$3:$CG$295,65,FALSE)</f>
        <v>27667.565314999298</v>
      </c>
      <c r="H95" s="17">
        <f>VLOOKUP($C95,VK!$B$3:$CG$295,55,FALSE)</f>
        <v>1</v>
      </c>
      <c r="I95" s="10">
        <f>VLOOKUP($C95,VK!$B$3:$CG$295,32,FALSE)</f>
        <v>0</v>
      </c>
      <c r="J95" s="10" t="str">
        <f>VLOOKUP($C95,VK!$B$3:$CG$295,18,FALSE)</f>
        <v>730</v>
      </c>
      <c r="K95" s="10"/>
      <c r="L95" s="25">
        <f t="shared" si="9"/>
        <v>20154.073986254298</v>
      </c>
      <c r="M95" s="84">
        <f>1-VLOOKUP(C95,VK!$B$3:$ID$295,237,FALSE)</f>
        <v>0.41507837059923247</v>
      </c>
      <c r="N95" s="83">
        <f t="shared" si="10"/>
        <v>207</v>
      </c>
      <c r="O95" s="83" t="str">
        <f t="shared" si="11"/>
        <v/>
      </c>
      <c r="P95" s="83" t="str">
        <f t="shared" si="12"/>
        <v/>
      </c>
      <c r="Q95" s="83" t="str">
        <f t="shared" si="13"/>
        <v/>
      </c>
      <c r="R95" s="83" t="str">
        <f t="shared" si="14"/>
        <v/>
      </c>
      <c r="S95" s="83">
        <f t="shared" si="15"/>
        <v>18063.910439189185</v>
      </c>
      <c r="T95" s="83">
        <f t="shared" si="16"/>
        <v>11594.900940963687</v>
      </c>
      <c r="U95" s="81"/>
      <c r="V95" s="81"/>
      <c r="W95" s="81"/>
      <c r="X95" s="81"/>
      <c r="Y95" s="81"/>
      <c r="Z95" s="81"/>
      <c r="AA95" s="81"/>
      <c r="AB95" s="81"/>
    </row>
    <row r="96" spans="1:28" hidden="1" x14ac:dyDescent="0.25">
      <c r="A96" s="19">
        <v>86</v>
      </c>
      <c r="B96" s="31" t="str">
        <f t="shared" si="17"/>
        <v>***</v>
      </c>
      <c r="C96" t="str">
        <f>VLOOKUP(A96,VK!$IE$3:$IG$295,3,FALSE)</f>
        <v>Urjala</v>
      </c>
      <c r="D96" s="17">
        <f>VLOOKUP($C96,VK!$B$3:$CG$295,37,FALSE)</f>
        <v>0.71351351351351355</v>
      </c>
      <c r="E96" s="10">
        <f>VLOOKUP(C96,VK!$B$3:$CG$295,11,FALSE)</f>
        <v>167</v>
      </c>
      <c r="F96" s="32">
        <f>VLOOKUP($C96,VK!$B$3:$CG$295,59,FALSE)</f>
        <v>132</v>
      </c>
      <c r="G96" s="25">
        <f>VLOOKUP($C96,VK!$B$3:$CG$295,65,FALSE)</f>
        <v>23720.49956217163</v>
      </c>
      <c r="H96" s="17">
        <f>VLOOKUP($C96,VK!$B$3:$CG$295,55,FALSE)</f>
        <v>1</v>
      </c>
      <c r="I96" s="10">
        <f>VLOOKUP($C96,VK!$B$3:$CG$295,32,FALSE)</f>
        <v>0</v>
      </c>
      <c r="J96" s="10" t="str">
        <f>VLOOKUP($C96,VK!$B$3:$CG$295,18,FALSE)</f>
        <v>207</v>
      </c>
      <c r="K96" s="10"/>
      <c r="L96" s="25">
        <f t="shared" si="9"/>
        <v>12079.29027027027</v>
      </c>
      <c r="M96" s="84">
        <f>1-VLOOKUP(C96,VK!$B$3:$ID$295,237,FALSE)</f>
        <v>0.4084480934873278</v>
      </c>
      <c r="N96" s="83">
        <f t="shared" si="10"/>
        <v>132</v>
      </c>
      <c r="O96" s="83" t="str">
        <f t="shared" si="11"/>
        <v/>
      </c>
      <c r="P96" s="83" t="str">
        <f t="shared" si="12"/>
        <v/>
      </c>
      <c r="Q96" s="83" t="str">
        <f t="shared" si="13"/>
        <v/>
      </c>
      <c r="R96" s="83" t="str">
        <f t="shared" si="14"/>
        <v/>
      </c>
      <c r="S96" s="83">
        <f t="shared" si="15"/>
        <v>10460.975077720208</v>
      </c>
      <c r="T96" s="83">
        <f t="shared" si="16"/>
        <v>11594.900940963687</v>
      </c>
      <c r="U96" s="81"/>
      <c r="V96" s="81"/>
      <c r="W96" s="81"/>
      <c r="X96" s="81"/>
      <c r="Y96" s="81"/>
      <c r="Z96" s="81"/>
      <c r="AA96" s="81"/>
      <c r="AB96" s="81"/>
    </row>
    <row r="97" spans="1:28" hidden="1" x14ac:dyDescent="0.25">
      <c r="A97" s="19">
        <v>87</v>
      </c>
      <c r="B97" s="31" t="str">
        <f t="shared" si="17"/>
        <v>***</v>
      </c>
      <c r="C97" t="str">
        <f>VLOOKUP(A97,VK!$IE$3:$IG$295,3,FALSE)</f>
        <v>Asikkala</v>
      </c>
      <c r="D97" s="17">
        <f>VLOOKUP($C97,VK!$B$3:$CG$295,37,FALSE)</f>
        <v>0.7767857142857143</v>
      </c>
      <c r="E97" s="10">
        <f>VLOOKUP(C97,VK!$B$3:$CG$295,11,FALSE)</f>
        <v>171.9</v>
      </c>
      <c r="F97" s="32">
        <f>VLOOKUP($C97,VK!$B$3:$CG$295,59,FALSE)</f>
        <v>261</v>
      </c>
      <c r="G97" s="25">
        <f>VLOOKUP($C97,VK!$B$3:$CG$295,65,FALSE)</f>
        <v>25653.22891566265</v>
      </c>
      <c r="H97" s="17">
        <f>VLOOKUP($C97,VK!$B$3:$CG$295,55,FALSE)</f>
        <v>0.93103448275862066</v>
      </c>
      <c r="I97" s="10">
        <f>VLOOKUP($C97,VK!$B$3:$CG$295,32,FALSE)</f>
        <v>0</v>
      </c>
      <c r="J97" s="10" t="str">
        <f>VLOOKUP($C97,VK!$B$3:$CG$295,18,FALSE)</f>
        <v>224</v>
      </c>
      <c r="K97" s="10"/>
      <c r="L97" s="25">
        <f t="shared" si="9"/>
        <v>13909.01086309524</v>
      </c>
      <c r="M97" s="84">
        <f>1-VLOOKUP(C97,VK!$B$3:$ID$295,237,FALSE)</f>
        <v>0.40497048527381352</v>
      </c>
      <c r="N97" s="83">
        <f t="shared" si="10"/>
        <v>243</v>
      </c>
      <c r="O97" s="83" t="str">
        <f t="shared" si="11"/>
        <v/>
      </c>
      <c r="P97" s="83">
        <f t="shared" si="12"/>
        <v>21</v>
      </c>
      <c r="Q97" s="83" t="str">
        <f t="shared" si="13"/>
        <v/>
      </c>
      <c r="R97" s="83" t="str">
        <f t="shared" si="14"/>
        <v/>
      </c>
      <c r="S97" s="83">
        <f t="shared" si="15"/>
        <v>12248.081705882354</v>
      </c>
      <c r="T97" s="83">
        <f t="shared" si="16"/>
        <v>11594.900940963687</v>
      </c>
      <c r="U97" s="81"/>
      <c r="V97" s="81"/>
      <c r="W97" s="81"/>
      <c r="X97" s="81"/>
      <c r="Y97" s="81"/>
      <c r="Z97" s="81"/>
      <c r="AA97" s="81"/>
      <c r="AB97" s="81"/>
    </row>
    <row r="98" spans="1:28" hidden="1" x14ac:dyDescent="0.25">
      <c r="A98" s="19">
        <v>88</v>
      </c>
      <c r="B98" s="31" t="str">
        <f t="shared" si="17"/>
        <v>***</v>
      </c>
      <c r="C98" t="str">
        <f>VLOOKUP(A98,VK!$IE$3:$IG$295,3,FALSE)</f>
        <v>Haapavesi</v>
      </c>
      <c r="D98" s="17">
        <f>VLOOKUP($C98,VK!$B$3:$CG$295,37,FALSE)</f>
        <v>0.64615384615384619</v>
      </c>
      <c r="E98" s="10">
        <f>VLOOKUP(C98,VK!$B$3:$CG$295,11,FALSE)</f>
        <v>159.4</v>
      </c>
      <c r="F98" s="32">
        <f>VLOOKUP($C98,VK!$B$3:$CG$295,59,FALSE)</f>
        <v>252</v>
      </c>
      <c r="G98" s="25">
        <f>VLOOKUP($C98,VK!$B$3:$CG$295,65,FALSE)</f>
        <v>22888.496060559246</v>
      </c>
      <c r="H98" s="17">
        <f>VLOOKUP($C98,VK!$B$3:$CG$295,55,FALSE)</f>
        <v>0.79761904761904767</v>
      </c>
      <c r="I98" s="10">
        <f>VLOOKUP($C98,VK!$B$3:$CG$295,32,FALSE)</f>
        <v>1</v>
      </c>
      <c r="J98" s="10" t="str">
        <f>VLOOKUP($C98,VK!$B$3:$CG$295,18,FALSE)</f>
        <v>294</v>
      </c>
      <c r="K98" s="10"/>
      <c r="L98" s="25">
        <f t="shared" si="9"/>
        <v>12401.879307692307</v>
      </c>
      <c r="M98" s="84">
        <f>1-VLOOKUP(C98,VK!$B$3:$ID$295,237,FALSE)</f>
        <v>0.40212362176017813</v>
      </c>
      <c r="N98" s="83">
        <f t="shared" si="10"/>
        <v>201</v>
      </c>
      <c r="O98" s="83" t="str">
        <f t="shared" si="11"/>
        <v/>
      </c>
      <c r="P98" s="83" t="str">
        <f t="shared" si="12"/>
        <v/>
      </c>
      <c r="Q98" s="83" t="str">
        <f t="shared" si="13"/>
        <v/>
      </c>
      <c r="R98" s="83">
        <f t="shared" si="14"/>
        <v>51</v>
      </c>
      <c r="S98" s="83">
        <f t="shared" si="15"/>
        <v>10026.921082352941</v>
      </c>
      <c r="T98" s="83">
        <f t="shared" si="16"/>
        <v>11594.900940963687</v>
      </c>
      <c r="U98" s="81"/>
      <c r="V98" s="81"/>
      <c r="W98" s="81"/>
      <c r="X98" s="81"/>
      <c r="Y98" s="81"/>
      <c r="Z98" s="81"/>
      <c r="AA98" s="81"/>
      <c r="AB98" s="81"/>
    </row>
    <row r="99" spans="1:28" hidden="1" x14ac:dyDescent="0.25">
      <c r="A99" s="19">
        <v>89</v>
      </c>
      <c r="B99" s="31" t="str">
        <f t="shared" si="17"/>
        <v>***</v>
      </c>
      <c r="C99" t="str">
        <f>VLOOKUP(A99,VK!$IE$3:$IG$295,3,FALSE)</f>
        <v>Pyhäjoki</v>
      </c>
      <c r="D99" s="17">
        <f>VLOOKUP($C99,VK!$B$3:$CG$295,37,FALSE)</f>
        <v>0.70129870129870131</v>
      </c>
      <c r="E99" s="10">
        <f>VLOOKUP(C99,VK!$B$3:$CG$295,11,FALSE)</f>
        <v>168.5</v>
      </c>
      <c r="F99" s="32">
        <f>VLOOKUP($C99,VK!$B$3:$CG$295,59,FALSE)</f>
        <v>108</v>
      </c>
      <c r="G99" s="25">
        <f>VLOOKUP($C99,VK!$B$3:$CG$295,65,FALSE)</f>
        <v>25996.942617449666</v>
      </c>
      <c r="H99" s="17">
        <f>VLOOKUP($C99,VK!$B$3:$CG$295,55,FALSE)</f>
        <v>1</v>
      </c>
      <c r="I99" s="10">
        <f>VLOOKUP($C99,VK!$B$3:$CG$295,32,FALSE)</f>
        <v>1</v>
      </c>
      <c r="J99" s="10" t="str">
        <f>VLOOKUP($C99,VK!$B$3:$CG$295,18,FALSE)</f>
        <v>119</v>
      </c>
      <c r="K99" s="10"/>
      <c r="L99" s="25">
        <f t="shared" si="9"/>
        <v>13468.759935064936</v>
      </c>
      <c r="M99" s="84">
        <f>1-VLOOKUP(C99,VK!$B$3:$ID$295,237,FALSE)</f>
        <v>0.39959067505644419</v>
      </c>
      <c r="N99" s="83">
        <f t="shared" si="10"/>
        <v>108</v>
      </c>
      <c r="O99" s="83" t="str">
        <f t="shared" si="11"/>
        <v/>
      </c>
      <c r="P99" s="83" t="str">
        <f t="shared" si="12"/>
        <v/>
      </c>
      <c r="Q99" s="83" t="str">
        <f t="shared" si="13"/>
        <v/>
      </c>
      <c r="R99" s="83" t="str">
        <f t="shared" si="14"/>
        <v/>
      </c>
      <c r="S99" s="83">
        <f t="shared" si="15"/>
        <v>12399.730955414012</v>
      </c>
      <c r="T99" s="83">
        <f t="shared" si="16"/>
        <v>11594.900940963687</v>
      </c>
      <c r="U99" s="81"/>
      <c r="V99" s="81"/>
      <c r="W99" s="81"/>
      <c r="X99" s="81"/>
      <c r="Y99" s="81"/>
      <c r="Z99" s="81"/>
      <c r="AA99" s="81"/>
      <c r="AB99" s="81"/>
    </row>
    <row r="100" spans="1:28" hidden="1" x14ac:dyDescent="0.25">
      <c r="A100" s="19">
        <v>90</v>
      </c>
      <c r="B100" s="31" t="str">
        <f t="shared" si="17"/>
        <v>***</v>
      </c>
      <c r="C100" t="str">
        <f>VLOOKUP(A100,VK!$IE$3:$IG$295,3,FALSE)</f>
        <v>Ilmajoki</v>
      </c>
      <c r="D100" s="17">
        <f>VLOOKUP($C100,VK!$B$3:$CG$295,37,FALSE)</f>
        <v>0.85517241379310349</v>
      </c>
      <c r="E100" s="10">
        <f>VLOOKUP(C100,VK!$B$3:$CG$295,11,FALSE)</f>
        <v>126.2</v>
      </c>
      <c r="F100" s="32">
        <f>VLOOKUP($C100,VK!$B$3:$CG$295,59,FALSE)</f>
        <v>744</v>
      </c>
      <c r="G100" s="25">
        <f>VLOOKUP($C100,VK!$B$3:$CG$295,65,FALSE)</f>
        <v>25329.239487968891</v>
      </c>
      <c r="H100" s="17">
        <f>VLOOKUP($C100,VK!$B$3:$CG$295,55,FALSE)</f>
        <v>0.91129032258064513</v>
      </c>
      <c r="I100" s="10">
        <f>VLOOKUP($C100,VK!$B$3:$CG$295,32,FALSE)</f>
        <v>0</v>
      </c>
      <c r="J100" s="10" t="str">
        <f>VLOOKUP($C100,VK!$B$3:$CG$295,18,FALSE)</f>
        <v>257</v>
      </c>
      <c r="K100" s="10"/>
      <c r="L100" s="25">
        <f t="shared" si="9"/>
        <v>12083.278896551725</v>
      </c>
      <c r="M100" s="84">
        <f>1-VLOOKUP(C100,VK!$B$3:$ID$295,237,FALSE)</f>
        <v>0.39868508795899593</v>
      </c>
      <c r="N100" s="83">
        <f t="shared" si="10"/>
        <v>678</v>
      </c>
      <c r="O100" s="83" t="str">
        <f t="shared" si="11"/>
        <v/>
      </c>
      <c r="P100" s="83" t="str">
        <f t="shared" si="12"/>
        <v/>
      </c>
      <c r="Q100" s="83" t="str">
        <f t="shared" si="13"/>
        <v/>
      </c>
      <c r="R100" s="83">
        <f t="shared" si="14"/>
        <v>66</v>
      </c>
      <c r="S100" s="83">
        <f t="shared" si="15"/>
        <v>10442.535304740406</v>
      </c>
      <c r="T100" s="83">
        <f t="shared" si="16"/>
        <v>11594.900940963687</v>
      </c>
      <c r="U100" s="81"/>
      <c r="V100" s="81"/>
      <c r="W100" s="81"/>
      <c r="X100" s="81"/>
      <c r="Y100" s="81"/>
      <c r="Z100" s="81"/>
      <c r="AA100" s="81"/>
      <c r="AB100" s="81"/>
    </row>
    <row r="101" spans="1:28" hidden="1" x14ac:dyDescent="0.25">
      <c r="A101" s="19">
        <v>91</v>
      </c>
      <c r="B101" s="31" t="str">
        <f t="shared" si="17"/>
        <v>***</v>
      </c>
      <c r="C101" t="str">
        <f>VLOOKUP(A101,VK!$IE$3:$IG$295,3,FALSE)</f>
        <v>Enontekiö</v>
      </c>
      <c r="D101" s="17">
        <f>VLOOKUP($C101,VK!$B$3:$CG$295,37,FALSE)</f>
        <v>0.62068965517241381</v>
      </c>
      <c r="E101" s="10">
        <f>VLOOKUP(C101,VK!$B$3:$CG$295,11,FALSE)</f>
        <v>136.1</v>
      </c>
      <c r="F101" s="32">
        <f>VLOOKUP($C101,VK!$B$3:$CG$295,59,FALSE)</f>
        <v>36</v>
      </c>
      <c r="G101" s="25">
        <f>VLOOKUP($C101,VK!$B$3:$CG$295,65,FALSE)</f>
        <v>25294.769057029927</v>
      </c>
      <c r="H101" s="17">
        <f>VLOOKUP($C101,VK!$B$3:$CG$295,55,FALSE)</f>
        <v>1</v>
      </c>
      <c r="I101" s="10">
        <f>VLOOKUP($C101,VK!$B$3:$CG$295,32,FALSE)</f>
        <v>1</v>
      </c>
      <c r="J101" s="10" t="str">
        <f>VLOOKUP($C101,VK!$B$3:$CG$295,18,FALSE)</f>
        <v>379</v>
      </c>
      <c r="K101" s="10"/>
      <c r="L101" s="25">
        <f t="shared" si="9"/>
        <v>16466.266724137931</v>
      </c>
      <c r="M101" s="84">
        <f>1-VLOOKUP(C101,VK!$B$3:$ID$295,237,FALSE)</f>
        <v>0.39801303821049583</v>
      </c>
      <c r="N101" s="83">
        <f t="shared" si="10"/>
        <v>36</v>
      </c>
      <c r="O101" s="83" t="str">
        <f t="shared" si="11"/>
        <v/>
      </c>
      <c r="P101" s="83" t="str">
        <f t="shared" si="12"/>
        <v/>
      </c>
      <c r="Q101" s="83" t="str">
        <f t="shared" si="13"/>
        <v/>
      </c>
      <c r="R101" s="83" t="str">
        <f t="shared" si="14"/>
        <v/>
      </c>
      <c r="S101" s="83">
        <f t="shared" si="15"/>
        <v>17006.266610169492</v>
      </c>
      <c r="T101" s="83">
        <f t="shared" si="16"/>
        <v>11594.900940963687</v>
      </c>
      <c r="U101" s="81"/>
      <c r="V101" s="81"/>
      <c r="W101" s="81"/>
      <c r="X101" s="81"/>
      <c r="Y101" s="81"/>
      <c r="Z101" s="81"/>
      <c r="AA101" s="81"/>
      <c r="AB101" s="81"/>
    </row>
    <row r="102" spans="1:28" hidden="1" x14ac:dyDescent="0.25">
      <c r="A102" s="19">
        <v>92</v>
      </c>
      <c r="B102" s="31" t="str">
        <f t="shared" si="17"/>
        <v>***</v>
      </c>
      <c r="C102" t="str">
        <f>VLOOKUP(A102,VK!$IE$3:$IG$295,3,FALSE)</f>
        <v>Jämsä</v>
      </c>
      <c r="D102" s="17">
        <f>VLOOKUP($C102,VK!$B$3:$CG$295,37,FALSE)</f>
        <v>0.77020602218700474</v>
      </c>
      <c r="E102" s="10">
        <f>VLOOKUP(C102,VK!$B$3:$CG$295,11,FALSE)</f>
        <v>170</v>
      </c>
      <c r="F102" s="32">
        <f>VLOOKUP($C102,VK!$B$3:$CG$295,59,FALSE)</f>
        <v>486</v>
      </c>
      <c r="G102" s="25">
        <f>VLOOKUP($C102,VK!$B$3:$CG$295,65,FALSE)</f>
        <v>26194.7686372641</v>
      </c>
      <c r="H102" s="17">
        <f>VLOOKUP($C102,VK!$B$3:$CG$295,55,FALSE)</f>
        <v>0.99382716049382713</v>
      </c>
      <c r="I102" s="10">
        <f>VLOOKUP($C102,VK!$B$3:$CG$295,32,FALSE)</f>
        <v>0</v>
      </c>
      <c r="J102" s="10" t="str">
        <f>VLOOKUP($C102,VK!$B$3:$CG$295,18,FALSE)</f>
        <v>614</v>
      </c>
      <c r="K102" s="10"/>
      <c r="L102" s="25">
        <f t="shared" si="9"/>
        <v>17855.051220285259</v>
      </c>
      <c r="M102" s="84">
        <f>1-VLOOKUP(C102,VK!$B$3:$ID$295,237,FALSE)</f>
        <v>0.39524868146683245</v>
      </c>
      <c r="N102" s="83">
        <f t="shared" si="10"/>
        <v>483</v>
      </c>
      <c r="O102" s="83">
        <f t="shared" si="11"/>
        <v>2.5</v>
      </c>
      <c r="P102" s="83">
        <f t="shared" si="12"/>
        <v>2.5</v>
      </c>
      <c r="Q102" s="83" t="str">
        <f t="shared" si="13"/>
        <v/>
      </c>
      <c r="R102" s="83" t="str">
        <f t="shared" si="14"/>
        <v/>
      </c>
      <c r="S102" s="83">
        <f t="shared" si="15"/>
        <v>14563.705155096013</v>
      </c>
      <c r="T102" s="83">
        <f t="shared" si="16"/>
        <v>11594.900940963687</v>
      </c>
      <c r="U102" s="81"/>
      <c r="V102" s="81"/>
      <c r="W102" s="81"/>
      <c r="X102" s="81"/>
      <c r="Y102" s="81"/>
      <c r="Z102" s="81"/>
      <c r="AA102" s="81"/>
      <c r="AB102" s="81"/>
    </row>
    <row r="103" spans="1:28" hidden="1" x14ac:dyDescent="0.25">
      <c r="A103" s="19">
        <v>93</v>
      </c>
      <c r="B103" s="31" t="str">
        <f t="shared" si="17"/>
        <v>***</v>
      </c>
      <c r="C103" t="str">
        <f>VLOOKUP(A103,VK!$IE$3:$IG$295,3,FALSE)</f>
        <v>Pyhtää</v>
      </c>
      <c r="D103" s="17">
        <f>VLOOKUP($C103,VK!$B$3:$CG$295,37,FALSE)</f>
        <v>0.81932773109243695</v>
      </c>
      <c r="E103" s="10">
        <f>VLOOKUP(C103,VK!$B$3:$CG$295,11,FALSE)</f>
        <v>140.69999999999999</v>
      </c>
      <c r="F103" s="32">
        <f>VLOOKUP($C103,VK!$B$3:$CG$295,59,FALSE)</f>
        <v>195</v>
      </c>
      <c r="G103" s="25">
        <f>VLOOKUP($C103,VK!$B$3:$CG$295,65,FALSE)</f>
        <v>28801.074827245804</v>
      </c>
      <c r="H103" s="17">
        <f>VLOOKUP($C103,VK!$B$3:$CG$295,55,FALSE)</f>
        <v>0.6</v>
      </c>
      <c r="I103" s="10">
        <f>VLOOKUP($C103,VK!$B$3:$CG$295,32,FALSE)</f>
        <v>0</v>
      </c>
      <c r="J103" s="10" t="str">
        <f>VLOOKUP($C103,VK!$B$3:$CG$295,18,FALSE)</f>
        <v>148</v>
      </c>
      <c r="K103" s="10"/>
      <c r="L103" s="25">
        <f t="shared" si="9"/>
        <v>13736.453949579833</v>
      </c>
      <c r="M103" s="84">
        <f>1-VLOOKUP(C103,VK!$B$3:$ID$295,237,FALSE)</f>
        <v>0.38735941293218978</v>
      </c>
      <c r="N103" s="83">
        <f t="shared" si="10"/>
        <v>117</v>
      </c>
      <c r="O103" s="83" t="str">
        <f t="shared" si="11"/>
        <v/>
      </c>
      <c r="P103" s="83" t="str">
        <f t="shared" si="12"/>
        <v/>
      </c>
      <c r="Q103" s="83" t="str">
        <f t="shared" si="13"/>
        <v/>
      </c>
      <c r="R103" s="83">
        <f t="shared" si="14"/>
        <v>78</v>
      </c>
      <c r="S103" s="83">
        <f t="shared" si="15"/>
        <v>11266.720613026819</v>
      </c>
      <c r="T103" s="83">
        <f t="shared" si="16"/>
        <v>11594.900940963687</v>
      </c>
      <c r="U103" s="81"/>
      <c r="V103" s="81"/>
      <c r="W103" s="81"/>
      <c r="X103" s="81"/>
      <c r="Y103" s="81"/>
      <c r="Z103" s="81"/>
      <c r="AA103" s="81"/>
      <c r="AB103" s="81"/>
    </row>
    <row r="104" spans="1:28" hidden="1" x14ac:dyDescent="0.25">
      <c r="A104" s="19">
        <v>94</v>
      </c>
      <c r="B104" s="31" t="str">
        <f t="shared" si="17"/>
        <v>***</v>
      </c>
      <c r="C104" t="str">
        <f>VLOOKUP(A104,VK!$IE$3:$IG$295,3,FALSE)</f>
        <v>Raahe</v>
      </c>
      <c r="D104" s="17">
        <f>VLOOKUP($C104,VK!$B$3:$CG$295,37,FALSE)</f>
        <v>0.76699029126213591</v>
      </c>
      <c r="E104" s="10">
        <f>VLOOKUP(C104,VK!$B$3:$CG$295,11,FALSE)</f>
        <v>171.5</v>
      </c>
      <c r="F104" s="32">
        <f>VLOOKUP($C104,VK!$B$3:$CG$295,59,FALSE)</f>
        <v>948</v>
      </c>
      <c r="G104" s="25">
        <f>VLOOKUP($C104,VK!$B$3:$CG$295,65,FALSE)</f>
        <v>26032.285750304662</v>
      </c>
      <c r="H104" s="17">
        <f>VLOOKUP($C104,VK!$B$3:$CG$295,55,FALSE)</f>
        <v>0.87658227848101267</v>
      </c>
      <c r="I104" s="10">
        <f>VLOOKUP($C104,VK!$B$3:$CG$295,32,FALSE)</f>
        <v>0</v>
      </c>
      <c r="J104" s="10" t="str">
        <f>VLOOKUP($C104,VK!$B$3:$CG$295,18,FALSE)</f>
        <v>335</v>
      </c>
      <c r="K104" s="10"/>
      <c r="L104" s="25">
        <f t="shared" si="9"/>
        <v>12707.337249190938</v>
      </c>
      <c r="M104" s="84">
        <f>1-VLOOKUP(C104,VK!$B$3:$ID$295,237,FALSE)</f>
        <v>0.38230789551535049</v>
      </c>
      <c r="N104" s="83">
        <f t="shared" si="10"/>
        <v>831</v>
      </c>
      <c r="O104" s="83">
        <f t="shared" si="11"/>
        <v>2.5</v>
      </c>
      <c r="P104" s="83">
        <f t="shared" si="12"/>
        <v>78</v>
      </c>
      <c r="Q104" s="83">
        <f t="shared" si="13"/>
        <v>45</v>
      </c>
      <c r="R104" s="83" t="str">
        <f t="shared" si="14"/>
        <v/>
      </c>
      <c r="S104" s="83">
        <f t="shared" si="15"/>
        <v>10789.541715575619</v>
      </c>
      <c r="T104" s="83">
        <f t="shared" si="16"/>
        <v>11594.900940963687</v>
      </c>
      <c r="U104" s="81"/>
      <c r="V104" s="81"/>
      <c r="W104" s="81"/>
      <c r="X104" s="81"/>
      <c r="Y104" s="81"/>
      <c r="Z104" s="81"/>
      <c r="AA104" s="81"/>
      <c r="AB104" s="81"/>
    </row>
    <row r="105" spans="1:28" hidden="1" x14ac:dyDescent="0.25">
      <c r="A105" s="19">
        <v>95</v>
      </c>
      <c r="B105" s="31" t="str">
        <f t="shared" si="17"/>
        <v>***</v>
      </c>
      <c r="C105" t="str">
        <f>VLOOKUP(A105,VK!$IE$3:$IG$295,3,FALSE)</f>
        <v>Forssa</v>
      </c>
      <c r="D105" s="17">
        <f>VLOOKUP($C105,VK!$B$3:$CG$295,37,FALSE)</f>
        <v>0.84662576687116564</v>
      </c>
      <c r="E105" s="10">
        <f>VLOOKUP(C105,VK!$B$3:$CG$295,11,FALSE)</f>
        <v>162.19999999999999</v>
      </c>
      <c r="F105" s="32">
        <f>VLOOKUP($C105,VK!$B$3:$CG$295,59,FALSE)</f>
        <v>552</v>
      </c>
      <c r="G105" s="25">
        <f>VLOOKUP($C105,VK!$B$3:$CG$295,65,FALSE)</f>
        <v>25146.27330135406</v>
      </c>
      <c r="H105" s="17">
        <f>VLOOKUP($C105,VK!$B$3:$CG$295,55,FALSE)</f>
        <v>1</v>
      </c>
      <c r="I105" s="10">
        <f>VLOOKUP($C105,VK!$B$3:$CG$295,32,FALSE)</f>
        <v>0</v>
      </c>
      <c r="J105" s="10" t="str">
        <f>VLOOKUP($C105,VK!$B$3:$CG$295,18,FALSE)</f>
        <v>112</v>
      </c>
      <c r="K105" s="10"/>
      <c r="L105" s="25">
        <f t="shared" si="9"/>
        <v>12982.681180981594</v>
      </c>
      <c r="M105" s="84">
        <f>1-VLOOKUP(C105,VK!$B$3:$ID$295,237,FALSE)</f>
        <v>0.38089090897344391</v>
      </c>
      <c r="N105" s="83">
        <f t="shared" si="10"/>
        <v>552</v>
      </c>
      <c r="O105" s="83" t="str">
        <f t="shared" si="11"/>
        <v/>
      </c>
      <c r="P105" s="83" t="str">
        <f t="shared" si="12"/>
        <v/>
      </c>
      <c r="Q105" s="83" t="str">
        <f t="shared" si="13"/>
        <v/>
      </c>
      <c r="R105" s="83" t="str">
        <f t="shared" si="14"/>
        <v/>
      </c>
      <c r="S105" s="83">
        <f t="shared" si="15"/>
        <v>10979.857714723927</v>
      </c>
      <c r="T105" s="83">
        <f t="shared" si="16"/>
        <v>11594.900940963687</v>
      </c>
      <c r="U105" s="81"/>
      <c r="V105" s="81"/>
      <c r="W105" s="81"/>
      <c r="X105" s="81"/>
      <c r="Y105" s="81"/>
      <c r="Z105" s="81"/>
      <c r="AA105" s="81"/>
      <c r="AB105" s="81"/>
    </row>
    <row r="106" spans="1:28" hidden="1" x14ac:dyDescent="0.25">
      <c r="A106" s="19">
        <v>96</v>
      </c>
      <c r="B106" s="31" t="str">
        <f t="shared" si="17"/>
        <v>***</v>
      </c>
      <c r="C106" t="str">
        <f>VLOOKUP(A106,VK!$IE$3:$IG$295,3,FALSE)</f>
        <v>Somero</v>
      </c>
      <c r="D106" s="17">
        <f>VLOOKUP($C106,VK!$B$3:$CG$295,37,FALSE)</f>
        <v>0.78805970149253735</v>
      </c>
      <c r="E106" s="10">
        <f>VLOOKUP(C106,VK!$B$3:$CG$295,11,FALSE)</f>
        <v>161.4</v>
      </c>
      <c r="F106" s="32">
        <f>VLOOKUP($C106,VK!$B$3:$CG$295,59,FALSE)</f>
        <v>264</v>
      </c>
      <c r="G106" s="25">
        <f>VLOOKUP($C106,VK!$B$3:$CG$295,65,FALSE)</f>
        <v>25082.157312722949</v>
      </c>
      <c r="H106" s="17">
        <f>VLOOKUP($C106,VK!$B$3:$CG$295,55,FALSE)</f>
        <v>0.98863636363636365</v>
      </c>
      <c r="I106" s="10">
        <f>VLOOKUP($C106,VK!$B$3:$CG$295,32,FALSE)</f>
        <v>0</v>
      </c>
      <c r="J106" s="10" t="str">
        <f>VLOOKUP($C106,VK!$B$3:$CG$295,18,FALSE)</f>
        <v>279</v>
      </c>
      <c r="K106" s="10"/>
      <c r="L106" s="25">
        <f t="shared" si="9"/>
        <v>15920.720776119402</v>
      </c>
      <c r="M106" s="84">
        <f>1-VLOOKUP(C106,VK!$B$3:$ID$295,237,FALSE)</f>
        <v>0.37711053564499475</v>
      </c>
      <c r="N106" s="83">
        <f t="shared" si="10"/>
        <v>261</v>
      </c>
      <c r="O106" s="83">
        <f t="shared" si="11"/>
        <v>2.5</v>
      </c>
      <c r="P106" s="83">
        <f t="shared" si="12"/>
        <v>2.5</v>
      </c>
      <c r="Q106" s="83">
        <f t="shared" si="13"/>
        <v>2.5</v>
      </c>
      <c r="R106" s="83" t="str">
        <f t="shared" si="14"/>
        <v/>
      </c>
      <c r="S106" s="83">
        <f t="shared" si="15"/>
        <v>12242.030367231639</v>
      </c>
      <c r="T106" s="83">
        <f t="shared" si="16"/>
        <v>11594.900940963687</v>
      </c>
      <c r="U106" s="81"/>
      <c r="V106" s="81"/>
      <c r="W106" s="81"/>
      <c r="X106" s="81"/>
      <c r="Y106" s="81"/>
      <c r="Z106" s="81"/>
      <c r="AA106" s="81"/>
      <c r="AB106" s="81"/>
    </row>
    <row r="107" spans="1:28" hidden="1" x14ac:dyDescent="0.25">
      <c r="A107" s="19">
        <v>97</v>
      </c>
      <c r="B107" s="31" t="str">
        <f t="shared" si="17"/>
        <v>***</v>
      </c>
      <c r="C107" t="str">
        <f>VLOOKUP(A107,VK!$IE$3:$IG$295,3,FALSE)</f>
        <v>Sotkamo</v>
      </c>
      <c r="D107" s="17">
        <f>VLOOKUP($C107,VK!$B$3:$CG$295,37,FALSE)</f>
        <v>0.88582677165354329</v>
      </c>
      <c r="E107" s="10">
        <f>VLOOKUP(C107,VK!$B$3:$CG$295,11,FALSE)</f>
        <v>134.69999999999999</v>
      </c>
      <c r="F107" s="32">
        <f>VLOOKUP($C107,VK!$B$3:$CG$295,59,FALSE)</f>
        <v>450</v>
      </c>
      <c r="G107" s="25">
        <f>VLOOKUP($C107,VK!$B$3:$CG$295,65,FALSE)</f>
        <v>27269.175978197392</v>
      </c>
      <c r="H107" s="17">
        <f>VLOOKUP($C107,VK!$B$3:$CG$295,55,FALSE)</f>
        <v>0.82666666666666666</v>
      </c>
      <c r="I107" s="10">
        <f>VLOOKUP($C107,VK!$B$3:$CG$295,32,FALSE)</f>
        <v>0</v>
      </c>
      <c r="J107" s="10" t="str">
        <f>VLOOKUP($C107,VK!$B$3:$CG$295,18,FALSE)</f>
        <v>660</v>
      </c>
      <c r="K107" s="10"/>
      <c r="L107" s="25">
        <f t="shared" si="9"/>
        <v>16574.369921259844</v>
      </c>
      <c r="M107" s="84">
        <f>1-VLOOKUP(C107,VK!$B$3:$ID$295,237,FALSE)</f>
        <v>0.37499304002451816</v>
      </c>
      <c r="N107" s="83">
        <f t="shared" si="10"/>
        <v>372</v>
      </c>
      <c r="O107" s="83" t="str">
        <f t="shared" si="11"/>
        <v/>
      </c>
      <c r="P107" s="83" t="str">
        <f t="shared" si="12"/>
        <v/>
      </c>
      <c r="Q107" s="83">
        <f t="shared" si="13"/>
        <v>2.5</v>
      </c>
      <c r="R107" s="83">
        <f t="shared" si="14"/>
        <v>78</v>
      </c>
      <c r="S107" s="83">
        <f t="shared" si="15"/>
        <v>13480.932293233083</v>
      </c>
      <c r="T107" s="83">
        <f t="shared" si="16"/>
        <v>11594.900940963687</v>
      </c>
      <c r="U107" s="81"/>
      <c r="V107" s="81"/>
      <c r="W107" s="81"/>
      <c r="X107" s="81"/>
      <c r="Y107" s="81"/>
      <c r="Z107" s="81"/>
      <c r="AA107" s="81"/>
      <c r="AB107" s="81"/>
    </row>
    <row r="108" spans="1:28" hidden="1" x14ac:dyDescent="0.25">
      <c r="A108" s="19">
        <v>98</v>
      </c>
      <c r="B108" s="31" t="str">
        <f t="shared" si="17"/>
        <v>***</v>
      </c>
      <c r="C108" t="str">
        <f>VLOOKUP(A108,VK!$IE$3:$IG$295,3,FALSE)</f>
        <v>Heinola</v>
      </c>
      <c r="D108" s="17">
        <f>VLOOKUP($C108,VK!$B$3:$CG$295,37,FALSE)</f>
        <v>0.78146853146853146</v>
      </c>
      <c r="E108" s="10">
        <f>VLOOKUP(C108,VK!$B$3:$CG$295,11,FALSE)</f>
        <v>185.5</v>
      </c>
      <c r="F108" s="32">
        <f>VLOOKUP($C108,VK!$B$3:$CG$295,59,FALSE)</f>
        <v>447</v>
      </c>
      <c r="G108" s="25">
        <f>VLOOKUP($C108,VK!$B$3:$CG$295,65,FALSE)</f>
        <v>26114.667242243635</v>
      </c>
      <c r="H108" s="17">
        <f>VLOOKUP($C108,VK!$B$3:$CG$295,55,FALSE)</f>
        <v>1</v>
      </c>
      <c r="I108" s="10">
        <f>VLOOKUP($C108,VK!$B$3:$CG$295,32,FALSE)</f>
        <v>0</v>
      </c>
      <c r="J108" s="10" t="str">
        <f>VLOOKUP($C108,VK!$B$3:$CG$295,18,FALSE)</f>
        <v>261</v>
      </c>
      <c r="K108" s="10"/>
      <c r="L108" s="25">
        <f t="shared" si="9"/>
        <v>13985.053881118882</v>
      </c>
      <c r="M108" s="84">
        <f>1-VLOOKUP(C108,VK!$B$3:$ID$295,237,FALSE)</f>
        <v>0.37369504806686771</v>
      </c>
      <c r="N108" s="83">
        <f t="shared" si="10"/>
        <v>447</v>
      </c>
      <c r="O108" s="83" t="str">
        <f t="shared" si="11"/>
        <v/>
      </c>
      <c r="P108" s="83" t="str">
        <f t="shared" si="12"/>
        <v/>
      </c>
      <c r="Q108" s="83" t="str">
        <f t="shared" si="13"/>
        <v/>
      </c>
      <c r="R108" s="83" t="str">
        <f t="shared" si="14"/>
        <v/>
      </c>
      <c r="S108" s="83">
        <f t="shared" si="15"/>
        <v>12585.112935323383</v>
      </c>
      <c r="T108" s="83">
        <f t="shared" si="16"/>
        <v>11594.900940963687</v>
      </c>
      <c r="U108" s="81"/>
      <c r="V108" s="81"/>
      <c r="W108" s="81"/>
      <c r="X108" s="81"/>
      <c r="Y108" s="81"/>
      <c r="Z108" s="81"/>
      <c r="AA108" s="81"/>
      <c r="AB108" s="81"/>
    </row>
    <row r="109" spans="1:28" hidden="1" x14ac:dyDescent="0.25">
      <c r="A109" s="19">
        <v>99</v>
      </c>
      <c r="B109" s="31" t="str">
        <f t="shared" si="17"/>
        <v>***</v>
      </c>
      <c r="C109" t="str">
        <f>VLOOKUP(A109,VK!$IE$3:$IG$295,3,FALSE)</f>
        <v>Loimaa</v>
      </c>
      <c r="D109" s="17">
        <f>VLOOKUP($C109,VK!$B$3:$CG$295,37,FALSE)</f>
        <v>0.82209469153515069</v>
      </c>
      <c r="E109" s="10">
        <f>VLOOKUP(C109,VK!$B$3:$CG$295,11,FALSE)</f>
        <v>157.30000000000001</v>
      </c>
      <c r="F109" s="32">
        <f>VLOOKUP($C109,VK!$B$3:$CG$295,59,FALSE)</f>
        <v>573</v>
      </c>
      <c r="G109" s="25">
        <f>VLOOKUP($C109,VK!$B$3:$CG$295,65,FALSE)</f>
        <v>24686.860311284046</v>
      </c>
      <c r="H109" s="17">
        <f>VLOOKUP($C109,VK!$B$3:$CG$295,55,FALSE)</f>
        <v>0.67539267015706805</v>
      </c>
      <c r="I109" s="10">
        <f>VLOOKUP($C109,VK!$B$3:$CG$295,32,FALSE)</f>
        <v>0</v>
      </c>
      <c r="J109" s="10" t="str">
        <f>VLOOKUP($C109,VK!$B$3:$CG$295,18,FALSE)</f>
        <v>426</v>
      </c>
      <c r="K109" s="10"/>
      <c r="L109" s="25">
        <f t="shared" si="9"/>
        <v>13629.898723098995</v>
      </c>
      <c r="M109" s="84">
        <f>1-VLOOKUP(C109,VK!$B$3:$ID$295,237,FALSE)</f>
        <v>0.36980168661795909</v>
      </c>
      <c r="N109" s="83">
        <f t="shared" si="10"/>
        <v>387</v>
      </c>
      <c r="O109" s="83" t="str">
        <f t="shared" si="11"/>
        <v/>
      </c>
      <c r="P109" s="83" t="str">
        <f t="shared" si="12"/>
        <v/>
      </c>
      <c r="Q109" s="83">
        <f t="shared" si="13"/>
        <v>186</v>
      </c>
      <c r="R109" s="83" t="str">
        <f t="shared" si="14"/>
        <v/>
      </c>
      <c r="S109" s="83">
        <f t="shared" si="15"/>
        <v>11382.890959885388</v>
      </c>
      <c r="T109" s="83">
        <f t="shared" si="16"/>
        <v>11594.900940963687</v>
      </c>
      <c r="U109" s="81"/>
      <c r="V109" s="81"/>
      <c r="W109" s="81"/>
      <c r="X109" s="81"/>
      <c r="Y109" s="81"/>
      <c r="Z109" s="81"/>
      <c r="AA109" s="81"/>
      <c r="AB109" s="81"/>
    </row>
    <row r="110" spans="1:28" hidden="1" x14ac:dyDescent="0.25">
      <c r="A110" s="19">
        <v>100</v>
      </c>
      <c r="B110" s="31" t="str">
        <f t="shared" si="17"/>
        <v>***</v>
      </c>
      <c r="C110" t="str">
        <f>VLOOKUP(A110,VK!$IE$3:$IG$295,3,FALSE)</f>
        <v>Isojoki</v>
      </c>
      <c r="D110" s="17">
        <f>VLOOKUP($C110,VK!$B$3:$CG$295,37,FALSE)</f>
        <v>0.72580645161290325</v>
      </c>
      <c r="E110" s="10">
        <f>VLOOKUP(C110,VK!$B$3:$CG$295,11,FALSE)</f>
        <v>146.9</v>
      </c>
      <c r="F110" s="32">
        <f>VLOOKUP($C110,VK!$B$3:$CG$295,59,FALSE)</f>
        <v>45</v>
      </c>
      <c r="G110" s="25">
        <f>VLOOKUP($C110,VK!$B$3:$CG$295,65,FALSE)</f>
        <v>24078.449834619627</v>
      </c>
      <c r="H110" s="17">
        <f>VLOOKUP($C110,VK!$B$3:$CG$295,55,FALSE)</f>
        <v>1</v>
      </c>
      <c r="I110" s="10">
        <f>VLOOKUP($C110,VK!$B$3:$CG$295,32,FALSE)</f>
        <v>1</v>
      </c>
      <c r="J110" s="10" t="str">
        <f>VLOOKUP($C110,VK!$B$3:$CG$295,18,FALSE)</f>
        <v>123</v>
      </c>
      <c r="K110" s="10"/>
      <c r="L110" s="25">
        <f t="shared" si="9"/>
        <v>14438.107903225809</v>
      </c>
      <c r="M110" s="84">
        <f>1-VLOOKUP(C110,VK!$B$3:$ID$295,237,FALSE)</f>
        <v>0.36803357839440565</v>
      </c>
      <c r="N110" s="83">
        <f t="shared" si="10"/>
        <v>45</v>
      </c>
      <c r="O110" s="83" t="str">
        <f t="shared" si="11"/>
        <v/>
      </c>
      <c r="P110" s="83" t="str">
        <f t="shared" si="12"/>
        <v/>
      </c>
      <c r="Q110" s="83" t="str">
        <f t="shared" si="13"/>
        <v/>
      </c>
      <c r="R110" s="83" t="str">
        <f t="shared" si="14"/>
        <v/>
      </c>
      <c r="S110" s="83">
        <f t="shared" si="15"/>
        <v>13042.573559322036</v>
      </c>
      <c r="T110" s="83">
        <f t="shared" si="16"/>
        <v>11594.900940963687</v>
      </c>
      <c r="U110" s="81"/>
      <c r="V110" s="81"/>
      <c r="W110" s="81"/>
      <c r="X110" s="81"/>
      <c r="Y110" s="81"/>
      <c r="Z110" s="81"/>
      <c r="AA110" s="81"/>
      <c r="AB110" s="81"/>
    </row>
    <row r="111" spans="1:28" hidden="1" x14ac:dyDescent="0.25">
      <c r="A111" s="19">
        <v>101</v>
      </c>
      <c r="B111" s="31" t="str">
        <f t="shared" si="17"/>
        <v>***</v>
      </c>
      <c r="C111" t="str">
        <f>VLOOKUP(A111,VK!$IE$3:$IG$295,3,FALSE)</f>
        <v>Laukaa</v>
      </c>
      <c r="D111" s="17">
        <f>VLOOKUP($C111,VK!$B$3:$CG$295,37,FALSE)</f>
        <v>0.79258675078864349</v>
      </c>
      <c r="E111" s="10">
        <f>VLOOKUP(C111,VK!$B$3:$CG$295,11,FALSE)</f>
        <v>143.69999999999999</v>
      </c>
      <c r="F111" s="32">
        <f>VLOOKUP($C111,VK!$B$3:$CG$295,59,FALSE)</f>
        <v>1005</v>
      </c>
      <c r="G111" s="25">
        <f>VLOOKUP($C111,VK!$B$3:$CG$295,65,FALSE)</f>
        <v>25153.304818249653</v>
      </c>
      <c r="H111" s="17">
        <f>VLOOKUP($C111,VK!$B$3:$CG$295,55,FALSE)</f>
        <v>0.60895522388059697</v>
      </c>
      <c r="I111" s="10">
        <f>VLOOKUP($C111,VK!$B$3:$CG$295,32,FALSE)</f>
        <v>0</v>
      </c>
      <c r="J111" s="10" t="str">
        <f>VLOOKUP($C111,VK!$B$3:$CG$295,18,FALSE)</f>
        <v>280</v>
      </c>
      <c r="K111" s="10"/>
      <c r="L111" s="25">
        <f t="shared" si="9"/>
        <v>11077.991924290222</v>
      </c>
      <c r="M111" s="84">
        <f>1-VLOOKUP(C111,VK!$B$3:$ID$295,237,FALSE)</f>
        <v>0.36720165791029991</v>
      </c>
      <c r="N111" s="83">
        <f t="shared" si="10"/>
        <v>612</v>
      </c>
      <c r="O111" s="83" t="str">
        <f t="shared" si="11"/>
        <v/>
      </c>
      <c r="P111" s="83">
        <f t="shared" si="12"/>
        <v>2.5</v>
      </c>
      <c r="Q111" s="83">
        <f t="shared" si="13"/>
        <v>39</v>
      </c>
      <c r="R111" s="83">
        <f t="shared" si="14"/>
        <v>354</v>
      </c>
      <c r="S111" s="83">
        <f t="shared" si="15"/>
        <v>9798.4314307116092</v>
      </c>
      <c r="T111" s="83">
        <f t="shared" si="16"/>
        <v>11594.900940963687</v>
      </c>
      <c r="U111" s="81"/>
      <c r="V111" s="81"/>
      <c r="W111" s="81"/>
      <c r="X111" s="81"/>
      <c r="Y111" s="81"/>
      <c r="Z111" s="81"/>
      <c r="AA111" s="81"/>
      <c r="AB111" s="81"/>
    </row>
    <row r="112" spans="1:28" hidden="1" x14ac:dyDescent="0.25">
      <c r="A112" s="19">
        <v>102</v>
      </c>
      <c r="B112" s="31" t="str">
        <f t="shared" si="17"/>
        <v>***</v>
      </c>
      <c r="C112" t="str">
        <f>VLOOKUP(A112,VK!$IE$3:$IG$295,3,FALSE)</f>
        <v>Puumala</v>
      </c>
      <c r="D112" s="17">
        <f>VLOOKUP($C112,VK!$B$3:$CG$295,37,FALSE)</f>
        <v>0.625</v>
      </c>
      <c r="E112" s="10">
        <f>VLOOKUP(C112,VK!$B$3:$CG$295,11,FALSE)</f>
        <v>179.1</v>
      </c>
      <c r="F112" s="32">
        <f>VLOOKUP($C112,VK!$B$3:$CG$295,59,FALSE)</f>
        <v>30</v>
      </c>
      <c r="G112" s="25">
        <f>VLOOKUP($C112,VK!$B$3:$CG$295,65,FALSE)</f>
        <v>26227.486717267551</v>
      </c>
      <c r="H112" s="17">
        <f>VLOOKUP($C112,VK!$B$3:$CG$295,55,FALSE)</f>
        <v>1</v>
      </c>
      <c r="I112" s="10">
        <f>VLOOKUP($C112,VK!$B$3:$CG$295,32,FALSE)</f>
        <v>0</v>
      </c>
      <c r="J112" s="10" t="str">
        <f>VLOOKUP($C112,VK!$B$3:$CG$295,18,FALSE)</f>
        <v>248</v>
      </c>
      <c r="K112" s="10"/>
      <c r="L112" s="25">
        <f t="shared" si="9"/>
        <v>15731.634583333333</v>
      </c>
      <c r="M112" s="84">
        <f>1-VLOOKUP(C112,VK!$B$3:$ID$295,237,FALSE)</f>
        <v>0.36452215014699096</v>
      </c>
      <c r="N112" s="83">
        <f t="shared" si="10"/>
        <v>30</v>
      </c>
      <c r="O112" s="83" t="str">
        <f t="shared" si="11"/>
        <v/>
      </c>
      <c r="P112" s="83" t="str">
        <f t="shared" si="12"/>
        <v/>
      </c>
      <c r="Q112" s="83" t="str">
        <f t="shared" si="13"/>
        <v/>
      </c>
      <c r="R112" s="83" t="str">
        <f t="shared" si="14"/>
        <v/>
      </c>
      <c r="S112" s="83">
        <f t="shared" si="15"/>
        <v>16489.71512195122</v>
      </c>
      <c r="T112" s="83">
        <f t="shared" si="16"/>
        <v>11594.900940963687</v>
      </c>
      <c r="U112" s="81"/>
      <c r="V112" s="81"/>
      <c r="W112" s="81"/>
      <c r="X112" s="81"/>
      <c r="Y112" s="81"/>
      <c r="Z112" s="81"/>
      <c r="AA112" s="81"/>
      <c r="AB112" s="81"/>
    </row>
    <row r="113" spans="1:28" hidden="1" x14ac:dyDescent="0.25">
      <c r="A113" s="19">
        <v>103</v>
      </c>
      <c r="B113" s="31" t="str">
        <f t="shared" si="17"/>
        <v>***</v>
      </c>
      <c r="C113" t="str">
        <f>VLOOKUP(A113,VK!$IE$3:$IG$295,3,FALSE)</f>
        <v>Kokemäki</v>
      </c>
      <c r="D113" s="17">
        <f>VLOOKUP($C113,VK!$B$3:$CG$295,37,FALSE)</f>
        <v>0.81355932203389836</v>
      </c>
      <c r="E113" s="10">
        <f>VLOOKUP(C113,VK!$B$3:$CG$295,11,FALSE)</f>
        <v>156.80000000000001</v>
      </c>
      <c r="F113" s="32">
        <f>VLOOKUP($C113,VK!$B$3:$CG$295,59,FALSE)</f>
        <v>240</v>
      </c>
      <c r="G113" s="25">
        <f>VLOOKUP($C113,VK!$B$3:$CG$295,65,FALSE)</f>
        <v>25428.983151049364</v>
      </c>
      <c r="H113" s="17">
        <f>VLOOKUP($C113,VK!$B$3:$CG$295,55,FALSE)</f>
        <v>1</v>
      </c>
      <c r="I113" s="10">
        <f>VLOOKUP($C113,VK!$B$3:$CG$295,32,FALSE)</f>
        <v>0</v>
      </c>
      <c r="J113" s="10" t="str">
        <f>VLOOKUP($C113,VK!$B$3:$CG$295,18,FALSE)</f>
        <v>232</v>
      </c>
      <c r="K113" s="10"/>
      <c r="L113" s="25">
        <f t="shared" si="9"/>
        <v>13236.584542372881</v>
      </c>
      <c r="M113" s="84">
        <f>1-VLOOKUP(C113,VK!$B$3:$ID$295,237,FALSE)</f>
        <v>0.36395926084450025</v>
      </c>
      <c r="N113" s="83">
        <f t="shared" si="10"/>
        <v>240</v>
      </c>
      <c r="O113" s="83" t="str">
        <f t="shared" si="11"/>
        <v/>
      </c>
      <c r="P113" s="83" t="str">
        <f t="shared" si="12"/>
        <v/>
      </c>
      <c r="Q113" s="83" t="str">
        <f t="shared" si="13"/>
        <v/>
      </c>
      <c r="R113" s="83" t="str">
        <f t="shared" si="14"/>
        <v/>
      </c>
      <c r="S113" s="83">
        <f t="shared" si="15"/>
        <v>12294.978118811881</v>
      </c>
      <c r="T113" s="83">
        <f t="shared" si="16"/>
        <v>11594.900940963687</v>
      </c>
      <c r="U113" s="81"/>
      <c r="V113" s="81"/>
      <c r="W113" s="81"/>
      <c r="X113" s="81"/>
      <c r="Y113" s="81"/>
      <c r="Z113" s="81"/>
      <c r="AA113" s="81"/>
      <c r="AB113" s="81"/>
    </row>
    <row r="114" spans="1:28" hidden="1" x14ac:dyDescent="0.25">
      <c r="A114" s="19">
        <v>104</v>
      </c>
      <c r="B114" s="31" t="str">
        <f t="shared" si="17"/>
        <v>***</v>
      </c>
      <c r="C114" t="str">
        <f>VLOOKUP(A114,VK!$IE$3:$IG$295,3,FALSE)</f>
        <v>Kihniö</v>
      </c>
      <c r="D114" s="17">
        <f>VLOOKUP($C114,VK!$B$3:$CG$295,37,FALSE)</f>
        <v>0.7</v>
      </c>
      <c r="E114" s="10">
        <f>VLOOKUP(C114,VK!$B$3:$CG$295,11,FALSE)</f>
        <v>167.1</v>
      </c>
      <c r="F114" s="32">
        <f>VLOOKUP($C114,VK!$B$3:$CG$295,59,FALSE)</f>
        <v>42</v>
      </c>
      <c r="G114" s="25">
        <f>VLOOKUP($C114,VK!$B$3:$CG$295,65,FALSE)</f>
        <v>22503.63807890223</v>
      </c>
      <c r="H114" s="17">
        <f>VLOOKUP($C114,VK!$B$3:$CG$295,55,FALSE)</f>
        <v>1</v>
      </c>
      <c r="I114" s="10">
        <f>VLOOKUP($C114,VK!$B$3:$CG$295,32,FALSE)</f>
        <v>0</v>
      </c>
      <c r="J114" s="10" t="str">
        <f>VLOOKUP($C114,VK!$B$3:$CG$295,18,FALSE)</f>
        <v>124</v>
      </c>
      <c r="K114" s="10"/>
      <c r="L114" s="25">
        <f t="shared" si="9"/>
        <v>11015.147666666666</v>
      </c>
      <c r="M114" s="84">
        <f>1-VLOOKUP(C114,VK!$B$3:$ID$295,237,FALSE)</f>
        <v>0.36156177944577228</v>
      </c>
      <c r="N114" s="83">
        <f t="shared" si="10"/>
        <v>42</v>
      </c>
      <c r="O114" s="83" t="str">
        <f t="shared" si="11"/>
        <v/>
      </c>
      <c r="P114" s="83" t="str">
        <f t="shared" si="12"/>
        <v/>
      </c>
      <c r="Q114" s="83" t="str">
        <f t="shared" si="13"/>
        <v/>
      </c>
      <c r="R114" s="83" t="str">
        <f t="shared" si="14"/>
        <v/>
      </c>
      <c r="S114" s="83">
        <f t="shared" si="15"/>
        <v>11915.902692307691</v>
      </c>
      <c r="T114" s="83">
        <f t="shared" si="16"/>
        <v>11594.900940963687</v>
      </c>
      <c r="U114" s="81"/>
      <c r="V114" s="81"/>
      <c r="W114" s="81"/>
      <c r="X114" s="81"/>
      <c r="Y114" s="81"/>
      <c r="Z114" s="81"/>
      <c r="AA114" s="81"/>
      <c r="AB114" s="81"/>
    </row>
    <row r="115" spans="1:28" hidden="1" x14ac:dyDescent="0.25">
      <c r="A115" s="19">
        <v>105</v>
      </c>
      <c r="B115" s="31" t="str">
        <f t="shared" si="17"/>
        <v>***</v>
      </c>
      <c r="C115" t="str">
        <f>VLOOKUP(A115,VK!$IE$3:$IG$295,3,FALSE)</f>
        <v>Haapajärvi</v>
      </c>
      <c r="D115" s="17">
        <f>VLOOKUP($C115,VK!$B$3:$CG$295,37,FALSE)</f>
        <v>0.56589147286821706</v>
      </c>
      <c r="E115" s="10">
        <f>VLOOKUP(C115,VK!$B$3:$CG$295,11,FALSE)</f>
        <v>155.5</v>
      </c>
      <c r="F115" s="32">
        <f>VLOOKUP($C115,VK!$B$3:$CG$295,59,FALSE)</f>
        <v>219</v>
      </c>
      <c r="G115" s="25">
        <f>VLOOKUP($C115,VK!$B$3:$CG$295,65,FALSE)</f>
        <v>23617.48978347057</v>
      </c>
      <c r="H115" s="17">
        <f>VLOOKUP($C115,VK!$B$3:$CG$295,55,FALSE)</f>
        <v>1</v>
      </c>
      <c r="I115" s="10">
        <f>VLOOKUP($C115,VK!$B$3:$CG$295,32,FALSE)</f>
        <v>0</v>
      </c>
      <c r="J115" s="10" t="str">
        <f>VLOOKUP($C115,VK!$B$3:$CG$295,18,FALSE)</f>
        <v>186</v>
      </c>
      <c r="K115" s="10"/>
      <c r="L115" s="25">
        <f t="shared" si="9"/>
        <v>12821.379509043927</v>
      </c>
      <c r="M115" s="84">
        <f>1-VLOOKUP(C115,VK!$B$3:$ID$295,237,FALSE)</f>
        <v>0.36143308069315916</v>
      </c>
      <c r="N115" s="83">
        <f t="shared" si="10"/>
        <v>219</v>
      </c>
      <c r="O115" s="83" t="str">
        <f t="shared" si="11"/>
        <v/>
      </c>
      <c r="P115" s="83" t="str">
        <f t="shared" si="12"/>
        <v/>
      </c>
      <c r="Q115" s="83" t="str">
        <f t="shared" si="13"/>
        <v/>
      </c>
      <c r="R115" s="83" t="str">
        <f t="shared" si="14"/>
        <v/>
      </c>
      <c r="S115" s="83">
        <f t="shared" si="15"/>
        <v>8675.1058837772398</v>
      </c>
      <c r="T115" s="83">
        <f t="shared" si="16"/>
        <v>11594.900940963687</v>
      </c>
      <c r="U115" s="81"/>
      <c r="V115" s="81"/>
      <c r="W115" s="81"/>
      <c r="X115" s="81"/>
      <c r="Y115" s="81"/>
      <c r="Z115" s="81"/>
      <c r="AA115" s="81"/>
      <c r="AB115" s="81"/>
    </row>
    <row r="116" spans="1:28" hidden="1" x14ac:dyDescent="0.25">
      <c r="A116" s="19">
        <v>106</v>
      </c>
      <c r="B116" s="31" t="str">
        <f t="shared" si="17"/>
        <v>***</v>
      </c>
      <c r="C116" t="str">
        <f>VLOOKUP(A116,VK!$IE$3:$IG$295,3,FALSE)</f>
        <v>Kuusamo</v>
      </c>
      <c r="D116" s="17">
        <f>VLOOKUP($C116,VK!$B$3:$CG$295,37,FALSE)</f>
        <v>0.76018099547511309</v>
      </c>
      <c r="E116" s="10">
        <f>VLOOKUP(C116,VK!$B$3:$CG$295,11,FALSE)</f>
        <v>155.80000000000001</v>
      </c>
      <c r="F116" s="32">
        <f>VLOOKUP($C116,VK!$B$3:$CG$295,59,FALSE)</f>
        <v>504</v>
      </c>
      <c r="G116" s="25">
        <f>VLOOKUP($C116,VK!$B$3:$CG$295,65,FALSE)</f>
        <v>24453.63273187296</v>
      </c>
      <c r="H116" s="17">
        <f>VLOOKUP($C116,VK!$B$3:$CG$295,55,FALSE)</f>
        <v>0.77976190476190477</v>
      </c>
      <c r="I116" s="10">
        <f>VLOOKUP($C116,VK!$B$3:$CG$295,32,FALSE)</f>
        <v>0</v>
      </c>
      <c r="J116" s="10" t="str">
        <f>VLOOKUP($C116,VK!$B$3:$CG$295,18,FALSE)</f>
        <v>1032</v>
      </c>
      <c r="K116" s="10"/>
      <c r="L116" s="25">
        <f t="shared" si="9"/>
        <v>12819.70907993967</v>
      </c>
      <c r="M116" s="84">
        <f>1-VLOOKUP(C116,VK!$B$3:$ID$295,237,FALSE)</f>
        <v>0.3575625794066063</v>
      </c>
      <c r="N116" s="83">
        <f t="shared" si="10"/>
        <v>393</v>
      </c>
      <c r="O116" s="83" t="str">
        <f t="shared" si="11"/>
        <v/>
      </c>
      <c r="P116" s="83" t="str">
        <f t="shared" si="12"/>
        <v/>
      </c>
      <c r="Q116" s="83" t="str">
        <f t="shared" si="13"/>
        <v/>
      </c>
      <c r="R116" s="83">
        <f t="shared" si="14"/>
        <v>108</v>
      </c>
      <c r="S116" s="83">
        <f t="shared" si="15"/>
        <v>10961.324453551913</v>
      </c>
      <c r="T116" s="83">
        <f t="shared" si="16"/>
        <v>11594.900940963687</v>
      </c>
      <c r="U116" s="81"/>
      <c r="V116" s="81"/>
      <c r="W116" s="81"/>
      <c r="X116" s="81"/>
      <c r="Y116" s="81"/>
      <c r="Z116" s="81"/>
      <c r="AA116" s="81"/>
      <c r="AB116" s="81"/>
    </row>
    <row r="117" spans="1:28" hidden="1" x14ac:dyDescent="0.25">
      <c r="A117" s="19">
        <v>107</v>
      </c>
      <c r="B117" s="31" t="str">
        <f t="shared" si="17"/>
        <v>***</v>
      </c>
      <c r="C117" t="str">
        <f>VLOOKUP(A117,VK!$IE$3:$IG$295,3,FALSE)</f>
        <v>Maalahti</v>
      </c>
      <c r="D117" s="17">
        <f>VLOOKUP($C117,VK!$B$3:$CG$295,37,FALSE)</f>
        <v>0.86769230769230765</v>
      </c>
      <c r="E117" s="10">
        <f>VLOOKUP(C117,VK!$B$3:$CG$295,11,FALSE)</f>
        <v>121.3</v>
      </c>
      <c r="F117" s="32">
        <f>VLOOKUP($C117,VK!$B$3:$CG$295,59,FALSE)</f>
        <v>282</v>
      </c>
      <c r="G117" s="25">
        <f>VLOOKUP($C117,VK!$B$3:$CG$295,65,FALSE)</f>
        <v>26406.910923753665</v>
      </c>
      <c r="H117" s="17">
        <f>VLOOKUP($C117,VK!$B$3:$CG$295,55,FALSE)</f>
        <v>1</v>
      </c>
      <c r="I117" s="10">
        <f>VLOOKUP($C117,VK!$B$3:$CG$295,32,FALSE)</f>
        <v>0</v>
      </c>
      <c r="J117" s="10" t="str">
        <f>VLOOKUP($C117,VK!$B$3:$CG$295,18,FALSE)</f>
        <v>170</v>
      </c>
      <c r="K117" s="10"/>
      <c r="L117" s="25">
        <f t="shared" si="9"/>
        <v>14861.624184615386</v>
      </c>
      <c r="M117" s="84">
        <f>1-VLOOKUP(C117,VK!$B$3:$ID$295,237,FALSE)</f>
        <v>0.35743114781117657</v>
      </c>
      <c r="N117" s="83">
        <f t="shared" si="10"/>
        <v>282</v>
      </c>
      <c r="O117" s="83" t="str">
        <f t="shared" si="11"/>
        <v/>
      </c>
      <c r="P117" s="83" t="str">
        <f t="shared" si="12"/>
        <v/>
      </c>
      <c r="Q117" s="83" t="str">
        <f t="shared" si="13"/>
        <v/>
      </c>
      <c r="R117" s="83" t="str">
        <f t="shared" si="14"/>
        <v/>
      </c>
      <c r="S117" s="83">
        <f t="shared" si="15"/>
        <v>12720.376090909092</v>
      </c>
      <c r="T117" s="83">
        <f t="shared" si="16"/>
        <v>11594.900940963687</v>
      </c>
      <c r="U117" s="81"/>
      <c r="V117" s="81"/>
      <c r="W117" s="81"/>
      <c r="X117" s="81"/>
      <c r="Y117" s="81"/>
      <c r="Z117" s="81"/>
      <c r="AA117" s="81"/>
      <c r="AB117" s="81"/>
    </row>
    <row r="118" spans="1:28" hidden="1" x14ac:dyDescent="0.25">
      <c r="A118" s="19">
        <v>108</v>
      </c>
      <c r="B118" s="31" t="str">
        <f t="shared" si="17"/>
        <v>***</v>
      </c>
      <c r="C118" t="str">
        <f>VLOOKUP(A118,VK!$IE$3:$IG$295,3,FALSE)</f>
        <v>Valkeakoski</v>
      </c>
      <c r="D118" s="17">
        <f>VLOOKUP($C118,VK!$B$3:$CG$295,37,FALSE)</f>
        <v>0.81397738951695786</v>
      </c>
      <c r="E118" s="10">
        <f>VLOOKUP(C118,VK!$B$3:$CG$295,11,FALSE)</f>
        <v>149.9</v>
      </c>
      <c r="F118" s="32">
        <f>VLOOKUP($C118,VK!$B$3:$CG$295,59,FALSE)</f>
        <v>792</v>
      </c>
      <c r="G118" s="25">
        <f>VLOOKUP($C118,VK!$B$3:$CG$295,65,FALSE)</f>
        <v>27481.426935343577</v>
      </c>
      <c r="H118" s="17">
        <f>VLOOKUP($C118,VK!$B$3:$CG$295,55,FALSE)</f>
        <v>0.98484848484848486</v>
      </c>
      <c r="I118" s="10">
        <f>VLOOKUP($C118,VK!$B$3:$CG$295,32,FALSE)</f>
        <v>1</v>
      </c>
      <c r="J118" s="10" t="str">
        <f>VLOOKUP($C118,VK!$B$3:$CG$295,18,FALSE)</f>
        <v>147</v>
      </c>
      <c r="K118" s="10"/>
      <c r="L118" s="25">
        <f t="shared" si="9"/>
        <v>14551.729630010277</v>
      </c>
      <c r="M118" s="84">
        <f>1-VLOOKUP(C118,VK!$B$3:$ID$295,237,FALSE)</f>
        <v>0.35533536700757162</v>
      </c>
      <c r="N118" s="83">
        <f t="shared" si="10"/>
        <v>780</v>
      </c>
      <c r="O118" s="83" t="str">
        <f t="shared" si="11"/>
        <v/>
      </c>
      <c r="P118" s="83">
        <f t="shared" si="12"/>
        <v>15</v>
      </c>
      <c r="Q118" s="83" t="str">
        <f t="shared" si="13"/>
        <v/>
      </c>
      <c r="R118" s="83" t="str">
        <f t="shared" si="14"/>
        <v/>
      </c>
      <c r="S118" s="83">
        <f t="shared" si="15"/>
        <v>12774.556988188975</v>
      </c>
      <c r="T118" s="83">
        <f t="shared" si="16"/>
        <v>11594.900940963687</v>
      </c>
      <c r="U118" s="81"/>
      <c r="V118" s="81"/>
      <c r="W118" s="81"/>
      <c r="X118" s="81"/>
      <c r="Y118" s="81"/>
      <c r="Z118" s="81"/>
      <c r="AA118" s="81"/>
      <c r="AB118" s="81"/>
    </row>
    <row r="119" spans="1:28" hidden="1" x14ac:dyDescent="0.25">
      <c r="A119" s="19">
        <v>109</v>
      </c>
      <c r="B119" s="31" t="str">
        <f t="shared" si="17"/>
        <v>***</v>
      </c>
      <c r="C119" t="str">
        <f>VLOOKUP(A119,VK!$IE$3:$IG$295,3,FALSE)</f>
        <v>Riihimäki</v>
      </c>
      <c r="D119" s="17">
        <f>VLOOKUP($C119,VK!$B$3:$CG$295,37,FALSE)</f>
        <v>0.81105302464525764</v>
      </c>
      <c r="E119" s="10">
        <f>VLOOKUP(C119,VK!$B$3:$CG$295,11,FALSE)</f>
        <v>129.19999999999999</v>
      </c>
      <c r="F119" s="32">
        <f>VLOOKUP($C119,VK!$B$3:$CG$295,59,FALSE)</f>
        <v>1086</v>
      </c>
      <c r="G119" s="25">
        <f>VLOOKUP($C119,VK!$B$3:$CG$295,65,FALSE)</f>
        <v>28450.27514657866</v>
      </c>
      <c r="H119" s="17">
        <f>VLOOKUP($C119,VK!$B$3:$CG$295,55,FALSE)</f>
        <v>0.93646408839779005</v>
      </c>
      <c r="I119" s="10">
        <f>VLOOKUP($C119,VK!$B$3:$CG$295,32,FALSE)</f>
        <v>0</v>
      </c>
      <c r="J119" s="10" t="str">
        <f>VLOOKUP($C119,VK!$B$3:$CG$295,18,FALSE)</f>
        <v>70</v>
      </c>
      <c r="K119" s="10"/>
      <c r="L119" s="25">
        <f t="shared" si="9"/>
        <v>13194.158461538462</v>
      </c>
      <c r="M119" s="84">
        <f>1-VLOOKUP(C119,VK!$B$3:$ID$295,237,FALSE)</f>
        <v>0.35343119846540327</v>
      </c>
      <c r="N119" s="83">
        <f t="shared" si="10"/>
        <v>1017</v>
      </c>
      <c r="O119" s="83" t="str">
        <f t="shared" si="11"/>
        <v/>
      </c>
      <c r="P119" s="83">
        <f t="shared" si="12"/>
        <v>69</v>
      </c>
      <c r="Q119" s="83" t="str">
        <f t="shared" si="13"/>
        <v/>
      </c>
      <c r="R119" s="83">
        <f t="shared" si="14"/>
        <v>6</v>
      </c>
      <c r="S119" s="83">
        <f t="shared" si="15"/>
        <v>11908.459762760604</v>
      </c>
      <c r="T119" s="83">
        <f t="shared" si="16"/>
        <v>11594.900940963687</v>
      </c>
      <c r="U119" s="81"/>
      <c r="V119" s="81"/>
      <c r="W119" s="81"/>
      <c r="X119" s="81"/>
      <c r="Y119" s="81"/>
      <c r="Z119" s="81"/>
      <c r="AA119" s="81"/>
      <c r="AB119" s="81"/>
    </row>
    <row r="120" spans="1:28" hidden="1" x14ac:dyDescent="0.25">
      <c r="A120" s="19">
        <v>110</v>
      </c>
      <c r="B120" s="31" t="str">
        <f t="shared" si="17"/>
        <v>***</v>
      </c>
      <c r="C120" t="str">
        <f>VLOOKUP(A120,VK!$IE$3:$IG$295,3,FALSE)</f>
        <v>Utsjoki</v>
      </c>
      <c r="D120" s="17">
        <f>VLOOKUP($C120,VK!$B$3:$CG$295,37,FALSE)</f>
        <v>0.81818181818181823</v>
      </c>
      <c r="E120" s="10">
        <f>VLOOKUP(C120,VK!$B$3:$CG$295,11,FALSE)</f>
        <v>147.4</v>
      </c>
      <c r="F120" s="32">
        <f>VLOOKUP($C120,VK!$B$3:$CG$295,59,FALSE)</f>
        <v>36</v>
      </c>
      <c r="G120" s="25">
        <f>VLOOKUP($C120,VK!$B$3:$CG$295,65,FALSE)</f>
        <v>26610.238805970148</v>
      </c>
      <c r="H120" s="17">
        <f>VLOOKUP($C120,VK!$B$3:$CG$295,55,FALSE)</f>
        <v>1</v>
      </c>
      <c r="I120" s="10">
        <f>VLOOKUP($C120,VK!$B$3:$CG$295,32,FALSE)</f>
        <v>0</v>
      </c>
      <c r="J120" s="10" t="str">
        <f>VLOOKUP($C120,VK!$B$3:$CG$295,18,FALSE)</f>
        <v>301</v>
      </c>
      <c r="K120" s="10"/>
      <c r="L120" s="25">
        <f t="shared" si="9"/>
        <v>18448.327499999999</v>
      </c>
      <c r="M120" s="84">
        <f>1-VLOOKUP(C120,VK!$B$3:$ID$295,237,FALSE)</f>
        <v>0.35165300003068811</v>
      </c>
      <c r="N120" s="83">
        <f t="shared" si="10"/>
        <v>36</v>
      </c>
      <c r="O120" s="83" t="str">
        <f t="shared" si="11"/>
        <v/>
      </c>
      <c r="P120" s="83" t="str">
        <f t="shared" si="12"/>
        <v/>
      </c>
      <c r="Q120" s="83" t="str">
        <f t="shared" si="13"/>
        <v/>
      </c>
      <c r="R120" s="83" t="str">
        <f t="shared" si="14"/>
        <v/>
      </c>
      <c r="S120" s="83">
        <f t="shared" si="15"/>
        <v>14757.517894736842</v>
      </c>
      <c r="T120" s="83">
        <f t="shared" si="16"/>
        <v>11594.900940963687</v>
      </c>
      <c r="U120" s="81"/>
      <c r="V120" s="81"/>
      <c r="W120" s="81"/>
      <c r="X120" s="81"/>
      <c r="Y120" s="81"/>
      <c r="Z120" s="81"/>
      <c r="AA120" s="81"/>
      <c r="AB120" s="81"/>
    </row>
    <row r="121" spans="1:28" hidden="1" x14ac:dyDescent="0.25">
      <c r="A121" s="19">
        <v>111</v>
      </c>
      <c r="B121" s="31" t="str">
        <f t="shared" si="17"/>
        <v>***</v>
      </c>
      <c r="C121" t="str">
        <f>VLOOKUP(A121,VK!$IE$3:$IG$295,3,FALSE)</f>
        <v>Pomarkku</v>
      </c>
      <c r="D121" s="17">
        <f>VLOOKUP($C121,VK!$B$3:$CG$295,37,FALSE)</f>
        <v>0.63749999999999996</v>
      </c>
      <c r="E121" s="10">
        <f>VLOOKUP(C121,VK!$B$3:$CG$295,11,FALSE)</f>
        <v>175</v>
      </c>
      <c r="F121" s="32">
        <f>VLOOKUP($C121,VK!$B$3:$CG$295,59,FALSE)</f>
        <v>51</v>
      </c>
      <c r="G121" s="25">
        <f>VLOOKUP($C121,VK!$B$3:$CG$295,65,FALSE)</f>
        <v>23893.029336078231</v>
      </c>
      <c r="H121" s="17">
        <f>VLOOKUP($C121,VK!$B$3:$CG$295,55,FALSE)</f>
        <v>1</v>
      </c>
      <c r="I121" s="10">
        <f>VLOOKUP($C121,VK!$B$3:$CG$295,32,FALSE)</f>
        <v>0</v>
      </c>
      <c r="J121" s="10" t="str">
        <f>VLOOKUP($C121,VK!$B$3:$CG$295,18,FALSE)</f>
        <v>99</v>
      </c>
      <c r="K121" s="10"/>
      <c r="L121" s="25">
        <f t="shared" si="9"/>
        <v>12737.8555</v>
      </c>
      <c r="M121" s="84">
        <f>1-VLOOKUP(C121,VK!$B$3:$ID$295,237,FALSE)</f>
        <v>0.34167384603492323</v>
      </c>
      <c r="N121" s="83">
        <f t="shared" si="10"/>
        <v>51</v>
      </c>
      <c r="O121" s="83" t="str">
        <f t="shared" si="11"/>
        <v/>
      </c>
      <c r="P121" s="83" t="str">
        <f t="shared" si="12"/>
        <v/>
      </c>
      <c r="Q121" s="83" t="str">
        <f t="shared" si="13"/>
        <v/>
      </c>
      <c r="R121" s="83" t="str">
        <f t="shared" si="14"/>
        <v/>
      </c>
      <c r="S121" s="83">
        <f t="shared" si="15"/>
        <v>12293.775324675324</v>
      </c>
      <c r="T121" s="83">
        <f t="shared" si="16"/>
        <v>11594.900940963687</v>
      </c>
      <c r="U121" s="81"/>
      <c r="V121" s="81"/>
      <c r="W121" s="81"/>
      <c r="X121" s="81"/>
      <c r="Y121" s="81"/>
      <c r="Z121" s="81"/>
      <c r="AA121" s="81"/>
      <c r="AB121" s="81"/>
    </row>
    <row r="122" spans="1:28" hidden="1" x14ac:dyDescent="0.25">
      <c r="A122" s="19">
        <v>112</v>
      </c>
      <c r="B122" s="31" t="str">
        <f t="shared" si="17"/>
        <v>***</v>
      </c>
      <c r="C122" t="str">
        <f>VLOOKUP(A122,VK!$IE$3:$IG$295,3,FALSE)</f>
        <v>Masku</v>
      </c>
      <c r="D122" s="17">
        <f>VLOOKUP($C122,VK!$B$3:$CG$295,37,FALSE)</f>
        <v>0.83144246353322526</v>
      </c>
      <c r="E122" s="10">
        <f>VLOOKUP(C122,VK!$B$3:$CG$295,11,FALSE)</f>
        <v>109</v>
      </c>
      <c r="F122" s="32">
        <f>VLOOKUP($C122,VK!$B$3:$CG$295,59,FALSE)</f>
        <v>513</v>
      </c>
      <c r="G122" s="25">
        <f>VLOOKUP($C122,VK!$B$3:$CG$295,65,FALSE)</f>
        <v>30281.090342031395</v>
      </c>
      <c r="H122" s="17">
        <f>VLOOKUP($C122,VK!$B$3:$CG$295,55,FALSE)</f>
        <v>0.70175438596491224</v>
      </c>
      <c r="I122" s="10">
        <f>VLOOKUP($C122,VK!$B$3:$CG$295,32,FALSE)</f>
        <v>0</v>
      </c>
      <c r="J122" s="10" t="str">
        <f>VLOOKUP($C122,VK!$B$3:$CG$295,18,FALSE)</f>
        <v>114</v>
      </c>
      <c r="K122" s="10"/>
      <c r="L122" s="25">
        <f t="shared" si="9"/>
        <v>13312.901442463532</v>
      </c>
      <c r="M122" s="84">
        <f>1-VLOOKUP(C122,VK!$B$3:$ID$295,237,FALSE)</f>
        <v>0.34053020194915995</v>
      </c>
      <c r="N122" s="83">
        <f t="shared" si="10"/>
        <v>360</v>
      </c>
      <c r="O122" s="83" t="str">
        <f t="shared" si="11"/>
        <v/>
      </c>
      <c r="P122" s="83">
        <f t="shared" si="12"/>
        <v>27</v>
      </c>
      <c r="Q122" s="83" t="str">
        <f t="shared" si="13"/>
        <v/>
      </c>
      <c r="R122" s="83">
        <f t="shared" si="14"/>
        <v>135</v>
      </c>
      <c r="S122" s="83">
        <f t="shared" si="15"/>
        <v>10977.644292452831</v>
      </c>
      <c r="T122" s="83">
        <f t="shared" si="16"/>
        <v>11594.900940963687</v>
      </c>
      <c r="U122" s="81"/>
      <c r="V122" s="81"/>
      <c r="W122" s="81"/>
      <c r="X122" s="81"/>
      <c r="Y122" s="81"/>
      <c r="Z122" s="81"/>
      <c r="AA122" s="81"/>
      <c r="AB122" s="81"/>
    </row>
    <row r="123" spans="1:28" hidden="1" x14ac:dyDescent="0.25">
      <c r="A123" s="19">
        <v>113</v>
      </c>
      <c r="B123" s="31" t="str">
        <f t="shared" si="17"/>
        <v>***</v>
      </c>
      <c r="C123" t="str">
        <f>VLOOKUP(A123,VK!$IE$3:$IG$295,3,FALSE)</f>
        <v>Äänekoski</v>
      </c>
      <c r="D123" s="17">
        <f>VLOOKUP($C123,VK!$B$3:$CG$295,37,FALSE)</f>
        <v>0.70289855072463769</v>
      </c>
      <c r="E123" s="10">
        <f>VLOOKUP(C123,VK!$B$3:$CG$295,11,FALSE)</f>
        <v>168.1</v>
      </c>
      <c r="F123" s="32">
        <f>VLOOKUP($C123,VK!$B$3:$CG$295,59,FALSE)</f>
        <v>582</v>
      </c>
      <c r="G123" s="25">
        <f>VLOOKUP($C123,VK!$B$3:$CG$295,65,FALSE)</f>
        <v>25481.427466473764</v>
      </c>
      <c r="H123" s="17">
        <f>VLOOKUP($C123,VK!$B$3:$CG$295,55,FALSE)</f>
        <v>0</v>
      </c>
      <c r="I123" s="10">
        <f>VLOOKUP($C123,VK!$B$3:$CG$295,32,FALSE)</f>
        <v>0</v>
      </c>
      <c r="J123" s="10" t="str">
        <f>VLOOKUP($C123,VK!$B$3:$CG$295,18,FALSE)</f>
        <v>273</v>
      </c>
      <c r="K123" s="10"/>
      <c r="L123" s="25">
        <f t="shared" si="9"/>
        <v>14040.989057971015</v>
      </c>
      <c r="M123" s="84">
        <f>1-VLOOKUP(C123,VK!$B$3:$ID$295,237,FALSE)</f>
        <v>0.33876371247366521</v>
      </c>
      <c r="N123" s="83">
        <f t="shared" si="10"/>
        <v>582</v>
      </c>
      <c r="O123" s="83" t="str">
        <f t="shared" si="11"/>
        <v/>
      </c>
      <c r="P123" s="83" t="str">
        <f t="shared" si="12"/>
        <v/>
      </c>
      <c r="Q123" s="83" t="str">
        <f t="shared" si="13"/>
        <v/>
      </c>
      <c r="R123" s="83" t="str">
        <f t="shared" si="14"/>
        <v/>
      </c>
      <c r="S123" s="83">
        <f t="shared" si="15"/>
        <v>12363.985529685682</v>
      </c>
      <c r="T123" s="83">
        <f t="shared" si="16"/>
        <v>11594.900940963687</v>
      </c>
      <c r="U123" s="81"/>
      <c r="V123" s="81"/>
      <c r="W123" s="81"/>
      <c r="X123" s="81"/>
      <c r="Y123" s="81"/>
      <c r="Z123" s="81"/>
      <c r="AA123" s="81"/>
      <c r="AB123" s="81"/>
    </row>
    <row r="124" spans="1:28" hidden="1" x14ac:dyDescent="0.25">
      <c r="A124" s="19">
        <v>114</v>
      </c>
      <c r="B124" s="31" t="str">
        <f t="shared" si="17"/>
        <v>***</v>
      </c>
      <c r="C124" t="str">
        <f>VLOOKUP(A124,VK!$IE$3:$IG$295,3,FALSE)</f>
        <v>Tervola</v>
      </c>
      <c r="D124" s="17">
        <f>VLOOKUP($C124,VK!$B$3:$CG$295,37,FALSE)</f>
        <v>0.74</v>
      </c>
      <c r="E124" s="10">
        <f>VLOOKUP(C124,VK!$B$3:$CG$295,11,FALSE)</f>
        <v>165.3</v>
      </c>
      <c r="F124" s="32">
        <f>VLOOKUP($C124,VK!$B$3:$CG$295,59,FALSE)</f>
        <v>111</v>
      </c>
      <c r="G124" s="25">
        <f>VLOOKUP($C124,VK!$B$3:$CG$295,65,FALSE)</f>
        <v>25141.66407629813</v>
      </c>
      <c r="H124" s="17">
        <f>VLOOKUP($C124,VK!$B$3:$CG$295,55,FALSE)</f>
        <v>0.83783783783783783</v>
      </c>
      <c r="I124" s="10">
        <f>VLOOKUP($C124,VK!$B$3:$CG$295,32,FALSE)</f>
        <v>1</v>
      </c>
      <c r="J124" s="10" t="str">
        <f>VLOOKUP($C124,VK!$B$3:$CG$295,18,FALSE)</f>
        <v>322</v>
      </c>
      <c r="K124" s="10"/>
      <c r="L124" s="25">
        <f t="shared" si="9"/>
        <v>11034.069133333334</v>
      </c>
      <c r="M124" s="84">
        <f>1-VLOOKUP(C124,VK!$B$3:$ID$295,237,FALSE)</f>
        <v>0.33625157606568556</v>
      </c>
      <c r="N124" s="83">
        <f t="shared" si="10"/>
        <v>93</v>
      </c>
      <c r="O124" s="83" t="str">
        <f t="shared" si="11"/>
        <v/>
      </c>
      <c r="P124" s="83" t="str">
        <f t="shared" si="12"/>
        <v/>
      </c>
      <c r="Q124" s="83" t="str">
        <f t="shared" si="13"/>
        <v/>
      </c>
      <c r="R124" s="83">
        <f t="shared" si="14"/>
        <v>18</v>
      </c>
      <c r="S124" s="83">
        <f t="shared" si="15"/>
        <v>10928.893486842106</v>
      </c>
      <c r="T124" s="83">
        <f t="shared" si="16"/>
        <v>11594.900940963687</v>
      </c>
      <c r="U124" s="81"/>
      <c r="V124" s="81"/>
      <c r="W124" s="81"/>
      <c r="X124" s="81"/>
      <c r="Y124" s="81"/>
      <c r="Z124" s="81"/>
      <c r="AA124" s="81"/>
      <c r="AB124" s="81"/>
    </row>
    <row r="125" spans="1:28" hidden="1" x14ac:dyDescent="0.25">
      <c r="A125" s="19">
        <v>115</v>
      </c>
      <c r="B125" s="31" t="str">
        <f t="shared" si="17"/>
        <v>***</v>
      </c>
      <c r="C125" t="str">
        <f>VLOOKUP(A125,VK!$IE$3:$IG$295,3,FALSE)</f>
        <v>Taivassalo</v>
      </c>
      <c r="D125" s="17">
        <f>VLOOKUP($C125,VK!$B$3:$CG$295,37,FALSE)</f>
        <v>0.78947368421052633</v>
      </c>
      <c r="E125" s="10">
        <f>VLOOKUP(C125,VK!$B$3:$CG$295,11,FALSE)</f>
        <v>161.80000000000001</v>
      </c>
      <c r="F125" s="32">
        <f>VLOOKUP($C125,VK!$B$3:$CG$295,59,FALSE)</f>
        <v>60</v>
      </c>
      <c r="G125" s="25">
        <f>VLOOKUP($C125,VK!$B$3:$CG$295,65,FALSE)</f>
        <v>25926.939589442816</v>
      </c>
      <c r="H125" s="17">
        <f>VLOOKUP($C125,VK!$B$3:$CG$295,55,FALSE)</f>
        <v>1</v>
      </c>
      <c r="I125" s="10">
        <f>VLOOKUP($C125,VK!$B$3:$CG$295,32,FALSE)</f>
        <v>0</v>
      </c>
      <c r="J125" s="10" t="str">
        <f>VLOOKUP($C125,VK!$B$3:$CG$295,18,FALSE)</f>
        <v>69</v>
      </c>
      <c r="K125" s="10"/>
      <c r="L125" s="25">
        <f t="shared" si="9"/>
        <v>16268.578552631581</v>
      </c>
      <c r="M125" s="84">
        <f>1-VLOOKUP(C125,VK!$B$3:$ID$295,237,FALSE)</f>
        <v>0.3349865727018343</v>
      </c>
      <c r="N125" s="83">
        <f t="shared" si="10"/>
        <v>60</v>
      </c>
      <c r="O125" s="83" t="str">
        <f t="shared" si="11"/>
        <v/>
      </c>
      <c r="P125" s="83" t="str">
        <f t="shared" si="12"/>
        <v/>
      </c>
      <c r="Q125" s="83" t="str">
        <f t="shared" si="13"/>
        <v/>
      </c>
      <c r="R125" s="83" t="str">
        <f t="shared" si="14"/>
        <v/>
      </c>
      <c r="S125" s="83">
        <f t="shared" si="15"/>
        <v>11976.854197530865</v>
      </c>
      <c r="T125" s="83">
        <f t="shared" si="16"/>
        <v>11594.900940963687</v>
      </c>
      <c r="U125" s="81"/>
      <c r="V125" s="81"/>
      <c r="W125" s="81"/>
      <c r="X125" s="81"/>
      <c r="Y125" s="81"/>
      <c r="Z125" s="81"/>
      <c r="AA125" s="81"/>
      <c r="AB125" s="81"/>
    </row>
    <row r="126" spans="1:28" hidden="1" x14ac:dyDescent="0.25">
      <c r="A126" s="19">
        <v>116</v>
      </c>
      <c r="B126" s="31" t="str">
        <f t="shared" si="17"/>
        <v>***</v>
      </c>
      <c r="C126" t="str">
        <f>VLOOKUP(A126,VK!$IE$3:$IG$295,3,FALSE)</f>
        <v>Mänttä-Vilppula</v>
      </c>
      <c r="D126" s="17">
        <f>VLOOKUP($C126,VK!$B$3:$CG$295,37,FALSE)</f>
        <v>0.7946428571428571</v>
      </c>
      <c r="E126" s="10">
        <f>VLOOKUP(C126,VK!$B$3:$CG$295,11,FALSE)</f>
        <v>179.7</v>
      </c>
      <c r="F126" s="32">
        <f>VLOOKUP($C126,VK!$B$3:$CG$295,59,FALSE)</f>
        <v>267</v>
      </c>
      <c r="G126" s="25">
        <f>VLOOKUP($C126,VK!$B$3:$CG$295,65,FALSE)</f>
        <v>25822.602523999569</v>
      </c>
      <c r="H126" s="17">
        <f>VLOOKUP($C126,VK!$B$3:$CG$295,55,FALSE)</f>
        <v>0.97752808988764039</v>
      </c>
      <c r="I126" s="10">
        <f>VLOOKUP($C126,VK!$B$3:$CG$295,32,FALSE)</f>
        <v>0</v>
      </c>
      <c r="J126" s="10" t="str">
        <f>VLOOKUP($C126,VK!$B$3:$CG$295,18,FALSE)</f>
        <v>197</v>
      </c>
      <c r="K126" s="10"/>
      <c r="L126" s="25">
        <f t="shared" si="9"/>
        <v>13383.309642857143</v>
      </c>
      <c r="M126" s="84">
        <f>1-VLOOKUP(C126,VK!$B$3:$ID$295,237,FALSE)</f>
        <v>0.32629059308317543</v>
      </c>
      <c r="N126" s="83">
        <f t="shared" si="10"/>
        <v>261</v>
      </c>
      <c r="O126" s="83">
        <f t="shared" si="11"/>
        <v>2.5</v>
      </c>
      <c r="P126" s="83">
        <f t="shared" si="12"/>
        <v>6</v>
      </c>
      <c r="Q126" s="83" t="str">
        <f t="shared" si="13"/>
        <v/>
      </c>
      <c r="R126" s="83" t="str">
        <f t="shared" si="14"/>
        <v/>
      </c>
      <c r="S126" s="83">
        <f t="shared" si="15"/>
        <v>12115.857685714287</v>
      </c>
      <c r="T126" s="83">
        <f t="shared" si="16"/>
        <v>11594.900940963687</v>
      </c>
      <c r="U126" s="81"/>
      <c r="V126" s="81"/>
      <c r="W126" s="81"/>
      <c r="X126" s="81"/>
      <c r="Y126" s="81"/>
      <c r="Z126" s="81"/>
      <c r="AA126" s="81"/>
      <c r="AB126" s="81"/>
    </row>
    <row r="127" spans="1:28" hidden="1" x14ac:dyDescent="0.25">
      <c r="A127" s="19">
        <v>117</v>
      </c>
      <c r="B127" s="31" t="str">
        <f t="shared" si="17"/>
        <v>***</v>
      </c>
      <c r="C127" t="str">
        <f>VLOOKUP(A127,VK!$IE$3:$IG$295,3,FALSE)</f>
        <v>Alavus</v>
      </c>
      <c r="D127" s="17">
        <f>VLOOKUP($C127,VK!$B$3:$CG$295,37,FALSE)</f>
        <v>0.77884615384615385</v>
      </c>
      <c r="E127" s="10">
        <f>VLOOKUP(C127,VK!$B$3:$CG$295,11,FALSE)</f>
        <v>163.9</v>
      </c>
      <c r="F127" s="32">
        <f>VLOOKUP($C127,VK!$B$3:$CG$295,59,FALSE)</f>
        <v>486</v>
      </c>
      <c r="G127" s="25">
        <f>VLOOKUP($C127,VK!$B$3:$CG$295,65,FALSE)</f>
        <v>22386.113783956829</v>
      </c>
      <c r="H127" s="17">
        <f>VLOOKUP($C127,VK!$B$3:$CG$295,55,FALSE)</f>
        <v>1</v>
      </c>
      <c r="I127" s="10">
        <f>VLOOKUP($C127,VK!$B$3:$CG$295,32,FALSE)</f>
        <v>0</v>
      </c>
      <c r="J127" s="10" t="str">
        <f>VLOOKUP($C127,VK!$B$3:$CG$295,18,FALSE)</f>
        <v>400</v>
      </c>
      <c r="K127" s="10"/>
      <c r="L127" s="25">
        <f t="shared" si="9"/>
        <v>11837.415608974361</v>
      </c>
      <c r="M127" s="84">
        <f>1-VLOOKUP(C127,VK!$B$3:$ID$295,237,FALSE)</f>
        <v>0.32373267256072502</v>
      </c>
      <c r="N127" s="83">
        <f t="shared" si="10"/>
        <v>486</v>
      </c>
      <c r="O127" s="83" t="str">
        <f t="shared" si="11"/>
        <v/>
      </c>
      <c r="P127" s="83" t="str">
        <f t="shared" si="12"/>
        <v/>
      </c>
      <c r="Q127" s="83" t="str">
        <f t="shared" si="13"/>
        <v/>
      </c>
      <c r="R127" s="83" t="str">
        <f t="shared" si="14"/>
        <v/>
      </c>
      <c r="S127" s="83">
        <f t="shared" si="15"/>
        <v>10290.264296636085</v>
      </c>
      <c r="T127" s="83">
        <f t="shared" si="16"/>
        <v>11594.900940963687</v>
      </c>
      <c r="U127" s="81"/>
      <c r="V127" s="81"/>
      <c r="W127" s="81"/>
      <c r="X127" s="81"/>
      <c r="Y127" s="81"/>
      <c r="Z127" s="81"/>
      <c r="AA127" s="81"/>
      <c r="AB127" s="81"/>
    </row>
    <row r="128" spans="1:28" hidden="1" x14ac:dyDescent="0.25">
      <c r="A128" s="19">
        <v>118</v>
      </c>
      <c r="B128" s="31" t="str">
        <f t="shared" si="17"/>
        <v>***</v>
      </c>
      <c r="C128" t="str">
        <f>VLOOKUP(A128,VK!$IE$3:$IG$295,3,FALSE)</f>
        <v>Harjavalta</v>
      </c>
      <c r="D128" s="17">
        <f>VLOOKUP($C128,VK!$B$3:$CG$295,37,FALSE)</f>
        <v>0.82258064516129037</v>
      </c>
      <c r="E128" s="10">
        <f>VLOOKUP(C128,VK!$B$3:$CG$295,11,FALSE)</f>
        <v>169.6</v>
      </c>
      <c r="F128" s="32">
        <f>VLOOKUP($C128,VK!$B$3:$CG$295,59,FALSE)</f>
        <v>255</v>
      </c>
      <c r="G128" s="25">
        <f>VLOOKUP($C128,VK!$B$3:$CG$295,65,FALSE)</f>
        <v>26942.311054751604</v>
      </c>
      <c r="H128" s="17">
        <f>VLOOKUP($C128,VK!$B$3:$CG$295,55,FALSE)</f>
        <v>1</v>
      </c>
      <c r="I128" s="10">
        <f>VLOOKUP($C128,VK!$B$3:$CG$295,32,FALSE)</f>
        <v>0</v>
      </c>
      <c r="J128" s="10" t="str">
        <f>VLOOKUP($C128,VK!$B$3:$CG$295,18,FALSE)</f>
        <v>54</v>
      </c>
      <c r="K128" s="10"/>
      <c r="L128" s="25">
        <f t="shared" si="9"/>
        <v>14128.845612903226</v>
      </c>
      <c r="M128" s="84">
        <f>1-VLOOKUP(C128,VK!$B$3:$ID$295,237,FALSE)</f>
        <v>0.31970489840360961</v>
      </c>
      <c r="N128" s="83">
        <f t="shared" si="10"/>
        <v>255</v>
      </c>
      <c r="O128" s="83" t="str">
        <f t="shared" si="11"/>
        <v/>
      </c>
      <c r="P128" s="83" t="str">
        <f t="shared" si="12"/>
        <v/>
      </c>
      <c r="Q128" s="83" t="str">
        <f t="shared" si="13"/>
        <v/>
      </c>
      <c r="R128" s="83" t="str">
        <f t="shared" si="14"/>
        <v/>
      </c>
      <c r="S128" s="83">
        <f t="shared" si="15"/>
        <v>12404.130000000001</v>
      </c>
      <c r="T128" s="83">
        <f t="shared" si="16"/>
        <v>11594.900940963687</v>
      </c>
      <c r="U128" s="81"/>
      <c r="V128" s="81"/>
      <c r="W128" s="81"/>
      <c r="X128" s="81"/>
      <c r="Y128" s="81"/>
      <c r="Z128" s="81"/>
      <c r="AA128" s="81"/>
      <c r="AB128" s="81"/>
    </row>
    <row r="129" spans="1:28" hidden="1" x14ac:dyDescent="0.25">
      <c r="A129" s="19">
        <v>119</v>
      </c>
      <c r="B129" s="31" t="str">
        <f t="shared" si="17"/>
        <v>***</v>
      </c>
      <c r="C129" t="str">
        <f>VLOOKUP(A129,VK!$IE$3:$IG$295,3,FALSE)</f>
        <v>Ruokolahti</v>
      </c>
      <c r="D129" s="17">
        <f>VLOOKUP($C129,VK!$B$3:$CG$295,37,FALSE)</f>
        <v>0.74522292993630568</v>
      </c>
      <c r="E129" s="10">
        <f>VLOOKUP(C129,VK!$B$3:$CG$295,11,FALSE)</f>
        <v>182.3</v>
      </c>
      <c r="F129" s="32">
        <f>VLOOKUP($C129,VK!$B$3:$CG$295,59,FALSE)</f>
        <v>117</v>
      </c>
      <c r="G129" s="25">
        <f>VLOOKUP($C129,VK!$B$3:$CG$295,65,FALSE)</f>
        <v>27547.732240437159</v>
      </c>
      <c r="H129" s="17">
        <f>VLOOKUP($C129,VK!$B$3:$CG$295,55,FALSE)</f>
        <v>1</v>
      </c>
      <c r="I129" s="10">
        <f>VLOOKUP($C129,VK!$B$3:$CG$295,32,FALSE)</f>
        <v>0</v>
      </c>
      <c r="J129" s="10" t="str">
        <f>VLOOKUP($C129,VK!$B$3:$CG$295,18,FALSE)</f>
        <v>292</v>
      </c>
      <c r="K129" s="10"/>
      <c r="L129" s="25">
        <f t="shared" si="9"/>
        <v>12722.251719745223</v>
      </c>
      <c r="M129" s="84">
        <f>1-VLOOKUP(C129,VK!$B$3:$ID$295,237,FALSE)</f>
        <v>0.31786202759559012</v>
      </c>
      <c r="N129" s="83">
        <f t="shared" si="10"/>
        <v>117</v>
      </c>
      <c r="O129" s="83" t="str">
        <f t="shared" si="11"/>
        <v/>
      </c>
      <c r="P129" s="83" t="str">
        <f t="shared" si="12"/>
        <v/>
      </c>
      <c r="Q129" s="83" t="str">
        <f t="shared" si="13"/>
        <v/>
      </c>
      <c r="R129" s="83" t="str">
        <f t="shared" si="14"/>
        <v/>
      </c>
      <c r="S129" s="83">
        <f t="shared" si="15"/>
        <v>12990.243719512193</v>
      </c>
      <c r="T129" s="83">
        <f t="shared" si="16"/>
        <v>11594.900940963687</v>
      </c>
      <c r="U129" s="81"/>
      <c r="V129" s="81"/>
      <c r="W129" s="81"/>
      <c r="X129" s="81"/>
      <c r="Y129" s="81"/>
      <c r="Z129" s="81"/>
      <c r="AA129" s="81"/>
      <c r="AB129" s="81"/>
    </row>
    <row r="130" spans="1:28" hidden="1" x14ac:dyDescent="0.25">
      <c r="A130" s="19">
        <v>120</v>
      </c>
      <c r="B130" s="31" t="str">
        <f t="shared" si="17"/>
        <v>***</v>
      </c>
      <c r="C130" t="str">
        <f>VLOOKUP(A130,VK!$IE$3:$IG$295,3,FALSE)</f>
        <v>Halsua</v>
      </c>
      <c r="D130" s="17">
        <f>VLOOKUP($C130,VK!$B$3:$CG$295,37,FALSE)</f>
        <v>0.63829787234042556</v>
      </c>
      <c r="E130" s="10">
        <f>VLOOKUP(C130,VK!$B$3:$CG$295,11,FALSE)</f>
        <v>172.5</v>
      </c>
      <c r="F130" s="32">
        <f>VLOOKUP($C130,VK!$B$3:$CG$295,59,FALSE)</f>
        <v>30</v>
      </c>
      <c r="G130" s="25">
        <f>VLOOKUP($C130,VK!$B$3:$CG$295,65,FALSE)</f>
        <v>23203.649555774926</v>
      </c>
      <c r="H130" s="17">
        <f>VLOOKUP($C130,VK!$B$3:$CG$295,55,FALSE)</f>
        <v>1</v>
      </c>
      <c r="I130" s="10">
        <f>VLOOKUP($C130,VK!$B$3:$CG$295,32,FALSE)</f>
        <v>0</v>
      </c>
      <c r="J130" s="10" t="str">
        <f>VLOOKUP($C130,VK!$B$3:$CG$295,18,FALSE)</f>
        <v>76</v>
      </c>
      <c r="K130" s="10"/>
      <c r="L130" s="25">
        <f t="shared" si="9"/>
        <v>10169.01340425532</v>
      </c>
      <c r="M130" s="84">
        <f>1-VLOOKUP(C130,VK!$B$3:$ID$295,237,FALSE)</f>
        <v>0.31529737883010733</v>
      </c>
      <c r="N130" s="83">
        <f t="shared" si="10"/>
        <v>30</v>
      </c>
      <c r="O130" s="83" t="str">
        <f t="shared" si="11"/>
        <v/>
      </c>
      <c r="P130" s="83" t="str">
        <f t="shared" si="12"/>
        <v/>
      </c>
      <c r="Q130" s="83" t="str">
        <f t="shared" si="13"/>
        <v/>
      </c>
      <c r="R130" s="83" t="str">
        <f t="shared" si="14"/>
        <v/>
      </c>
      <c r="S130" s="83">
        <f t="shared" si="15"/>
        <v>9270.2612500000014</v>
      </c>
      <c r="T130" s="83">
        <f t="shared" si="16"/>
        <v>11594.900940963687</v>
      </c>
      <c r="U130" s="81"/>
      <c r="V130" s="81"/>
      <c r="W130" s="81"/>
      <c r="X130" s="81"/>
      <c r="Y130" s="81"/>
      <c r="Z130" s="81"/>
      <c r="AA130" s="81"/>
      <c r="AB130" s="81"/>
    </row>
    <row r="131" spans="1:28" hidden="1" x14ac:dyDescent="0.25">
      <c r="A131" s="19">
        <v>121</v>
      </c>
      <c r="B131" s="31" t="str">
        <f t="shared" si="17"/>
        <v>***</v>
      </c>
      <c r="C131" t="str">
        <f>VLOOKUP(A131,VK!$IE$3:$IG$295,3,FALSE)</f>
        <v>Siilinjärvi</v>
      </c>
      <c r="D131" s="17">
        <f>VLOOKUP($C131,VK!$B$3:$CG$295,37,FALSE)</f>
        <v>0.85810810810810811</v>
      </c>
      <c r="E131" s="10">
        <f>VLOOKUP(C131,VK!$B$3:$CG$295,11,FALSE)</f>
        <v>130.5</v>
      </c>
      <c r="F131" s="32">
        <f>VLOOKUP($C131,VK!$B$3:$CG$295,59,FALSE)</f>
        <v>1143</v>
      </c>
      <c r="G131" s="25">
        <f>VLOOKUP($C131,VK!$B$3:$CG$295,65,FALSE)</f>
        <v>27238.385861906998</v>
      </c>
      <c r="H131" s="17">
        <f>VLOOKUP($C131,VK!$B$3:$CG$295,55,FALSE)</f>
        <v>0.73753280839895008</v>
      </c>
      <c r="I131" s="10">
        <f>VLOOKUP($C131,VK!$B$3:$CG$295,32,FALSE)</f>
        <v>0</v>
      </c>
      <c r="J131" s="10" t="str">
        <f>VLOOKUP($C131,VK!$B$3:$CG$295,18,FALSE)</f>
        <v>188</v>
      </c>
      <c r="K131" s="10"/>
      <c r="L131" s="25">
        <f t="shared" si="9"/>
        <v>13911.124294294294</v>
      </c>
      <c r="M131" s="84">
        <f>1-VLOOKUP(C131,VK!$B$3:$ID$295,237,FALSE)</f>
        <v>0.31322161837326312</v>
      </c>
      <c r="N131" s="83">
        <f t="shared" si="10"/>
        <v>843</v>
      </c>
      <c r="O131" s="83" t="str">
        <f t="shared" si="11"/>
        <v/>
      </c>
      <c r="P131" s="83">
        <f t="shared" si="12"/>
        <v>12</v>
      </c>
      <c r="Q131" s="83" t="str">
        <f t="shared" si="13"/>
        <v/>
      </c>
      <c r="R131" s="83">
        <f t="shared" si="14"/>
        <v>288</v>
      </c>
      <c r="S131" s="83">
        <f t="shared" si="15"/>
        <v>12092.383155619596</v>
      </c>
      <c r="T131" s="83">
        <f t="shared" si="16"/>
        <v>11594.900940963687</v>
      </c>
      <c r="U131" s="81"/>
      <c r="V131" s="81"/>
      <c r="W131" s="81"/>
      <c r="X131" s="81"/>
      <c r="Y131" s="81"/>
      <c r="Z131" s="81"/>
      <c r="AA131" s="81"/>
      <c r="AB131" s="81"/>
    </row>
    <row r="132" spans="1:28" hidden="1" x14ac:dyDescent="0.25">
      <c r="A132" s="19">
        <v>122</v>
      </c>
      <c r="B132" s="31" t="str">
        <f t="shared" si="17"/>
        <v>***</v>
      </c>
      <c r="C132" t="str">
        <f>VLOOKUP(A132,VK!$IE$3:$IG$295,3,FALSE)</f>
        <v>Koski Tl</v>
      </c>
      <c r="D132" s="17">
        <f>VLOOKUP($C132,VK!$B$3:$CG$295,37,FALSE)</f>
        <v>0.7978723404255319</v>
      </c>
      <c r="E132" s="10">
        <f>VLOOKUP(C132,VK!$B$3:$CG$295,11,FALSE)</f>
        <v>155.69999999999999</v>
      </c>
      <c r="F132" s="32">
        <f>VLOOKUP($C132,VK!$B$3:$CG$295,59,FALSE)</f>
        <v>75</v>
      </c>
      <c r="G132" s="25">
        <f>VLOOKUP($C132,VK!$B$3:$CG$295,65,FALSE)</f>
        <v>24657.376982328955</v>
      </c>
      <c r="H132" s="17">
        <f>VLOOKUP($C132,VK!$B$3:$CG$295,55,FALSE)</f>
        <v>1</v>
      </c>
      <c r="I132" s="10">
        <f>VLOOKUP($C132,VK!$B$3:$CG$295,32,FALSE)</f>
        <v>0</v>
      </c>
      <c r="J132" s="10" t="str">
        <f>VLOOKUP($C132,VK!$B$3:$CG$295,18,FALSE)</f>
        <v>84</v>
      </c>
      <c r="K132" s="10"/>
      <c r="L132" s="25">
        <f t="shared" si="9"/>
        <v>12666.604893617023</v>
      </c>
      <c r="M132" s="84">
        <f>1-VLOOKUP(C132,VK!$B$3:$ID$295,237,FALSE)</f>
        <v>0.31180173410522349</v>
      </c>
      <c r="N132" s="83">
        <f t="shared" si="10"/>
        <v>75</v>
      </c>
      <c r="O132" s="83" t="str">
        <f t="shared" si="11"/>
        <v/>
      </c>
      <c r="P132" s="83" t="str">
        <f t="shared" si="12"/>
        <v/>
      </c>
      <c r="Q132" s="83" t="str">
        <f t="shared" si="13"/>
        <v/>
      </c>
      <c r="R132" s="83" t="str">
        <f t="shared" si="14"/>
        <v/>
      </c>
      <c r="S132" s="83">
        <f t="shared" si="15"/>
        <v>13212.771304347829</v>
      </c>
      <c r="T132" s="83">
        <f t="shared" si="16"/>
        <v>11594.900940963687</v>
      </c>
      <c r="U132" s="81"/>
      <c r="V132" s="81"/>
      <c r="W132" s="81"/>
      <c r="X132" s="81"/>
      <c r="Y132" s="81"/>
      <c r="Z132" s="81"/>
      <c r="AA132" s="81"/>
      <c r="AB132" s="81"/>
    </row>
    <row r="133" spans="1:28" hidden="1" x14ac:dyDescent="0.25">
      <c r="A133" s="19">
        <v>123</v>
      </c>
      <c r="B133" s="31" t="str">
        <f t="shared" si="17"/>
        <v>***</v>
      </c>
      <c r="C133" t="str">
        <f>VLOOKUP(A133,VK!$IE$3:$IG$295,3,FALSE)</f>
        <v>Sastamala</v>
      </c>
      <c r="D133" s="17">
        <f>VLOOKUP($C133,VK!$B$3:$CG$295,37,FALSE)</f>
        <v>0.80872150644202179</v>
      </c>
      <c r="E133" s="10">
        <f>VLOOKUP(C133,VK!$B$3:$CG$295,11,FALSE)</f>
        <v>155.19999999999999</v>
      </c>
      <c r="F133" s="32">
        <f>VLOOKUP($C133,VK!$B$3:$CG$295,59,FALSE)</f>
        <v>816</v>
      </c>
      <c r="G133" s="25">
        <f>VLOOKUP($C133,VK!$B$3:$CG$295,65,FALSE)</f>
        <v>25266.091260897301</v>
      </c>
      <c r="H133" s="17">
        <f>VLOOKUP($C133,VK!$B$3:$CG$295,55,FALSE)</f>
        <v>0.8529411764705882</v>
      </c>
      <c r="I133" s="10">
        <f>VLOOKUP($C133,VK!$B$3:$CG$295,32,FALSE)</f>
        <v>0</v>
      </c>
      <c r="J133" s="10" t="str">
        <f>VLOOKUP($C133,VK!$B$3:$CG$295,18,FALSE)</f>
        <v>699</v>
      </c>
      <c r="K133" s="10"/>
      <c r="L133" s="25">
        <f t="shared" si="9"/>
        <v>12598.254757185332</v>
      </c>
      <c r="M133" s="84">
        <f>1-VLOOKUP(C133,VK!$B$3:$ID$295,237,FALSE)</f>
        <v>0.31074402478951835</v>
      </c>
      <c r="N133" s="83">
        <f t="shared" si="10"/>
        <v>696</v>
      </c>
      <c r="O133" s="83" t="str">
        <f t="shared" si="11"/>
        <v/>
      </c>
      <c r="P133" s="83" t="str">
        <f t="shared" si="12"/>
        <v/>
      </c>
      <c r="Q133" s="83" t="str">
        <f t="shared" si="13"/>
        <v/>
      </c>
      <c r="R133" s="83">
        <f t="shared" si="14"/>
        <v>120</v>
      </c>
      <c r="S133" s="83">
        <f t="shared" si="15"/>
        <v>10614.940130841122</v>
      </c>
      <c r="T133" s="83">
        <f t="shared" si="16"/>
        <v>11594.900940963687</v>
      </c>
      <c r="U133" s="81"/>
      <c r="V133" s="81"/>
      <c r="W133" s="81"/>
      <c r="X133" s="81"/>
      <c r="Y133" s="81"/>
      <c r="Z133" s="81"/>
      <c r="AA133" s="81"/>
      <c r="AB133" s="81"/>
    </row>
    <row r="134" spans="1:28" hidden="1" x14ac:dyDescent="0.25">
      <c r="A134" s="19">
        <v>124</v>
      </c>
      <c r="B134" s="31" t="str">
        <f t="shared" si="17"/>
        <v>***</v>
      </c>
      <c r="C134" t="str">
        <f>VLOOKUP(A134,VK!$IE$3:$IG$295,3,FALSE)</f>
        <v>Oulainen</v>
      </c>
      <c r="D134" s="17">
        <f>VLOOKUP($C134,VK!$B$3:$CG$295,37,FALSE)</f>
        <v>0.6171428571428571</v>
      </c>
      <c r="E134" s="10">
        <f>VLOOKUP(C134,VK!$B$3:$CG$295,11,FALSE)</f>
        <v>166.7</v>
      </c>
      <c r="F134" s="32">
        <f>VLOOKUP($C134,VK!$B$3:$CG$295,59,FALSE)</f>
        <v>216</v>
      </c>
      <c r="G134" s="25">
        <f>VLOOKUP($C134,VK!$B$3:$CG$295,65,FALSE)</f>
        <v>23830.95528804815</v>
      </c>
      <c r="H134" s="17">
        <f>VLOOKUP($C134,VK!$B$3:$CG$295,55,FALSE)</f>
        <v>0.97222222222222221</v>
      </c>
      <c r="I134" s="10">
        <f>VLOOKUP($C134,VK!$B$3:$CG$295,32,FALSE)</f>
        <v>1</v>
      </c>
      <c r="J134" s="10" t="str">
        <f>VLOOKUP($C134,VK!$B$3:$CG$295,18,FALSE)</f>
        <v>200</v>
      </c>
      <c r="K134" s="10"/>
      <c r="L134" s="25">
        <f t="shared" si="9"/>
        <v>14674.726200000003</v>
      </c>
      <c r="M134" s="84">
        <f>1-VLOOKUP(C134,VK!$B$3:$ID$295,237,FALSE)</f>
        <v>0.30892092566910789</v>
      </c>
      <c r="N134" s="83">
        <f t="shared" si="10"/>
        <v>210</v>
      </c>
      <c r="O134" s="83" t="str">
        <f t="shared" si="11"/>
        <v/>
      </c>
      <c r="P134" s="83" t="str">
        <f t="shared" si="12"/>
        <v/>
      </c>
      <c r="Q134" s="83" t="str">
        <f t="shared" si="13"/>
        <v/>
      </c>
      <c r="R134" s="83">
        <f t="shared" si="14"/>
        <v>6</v>
      </c>
      <c r="S134" s="83">
        <f t="shared" si="15"/>
        <v>12336.009175531914</v>
      </c>
      <c r="T134" s="83">
        <f t="shared" si="16"/>
        <v>11594.900940963687</v>
      </c>
      <c r="U134" s="81"/>
      <c r="V134" s="81"/>
      <c r="W134" s="81"/>
      <c r="X134" s="81"/>
      <c r="Y134" s="81"/>
      <c r="Z134" s="81"/>
      <c r="AA134" s="81"/>
      <c r="AB134" s="81"/>
    </row>
    <row r="135" spans="1:28" hidden="1" x14ac:dyDescent="0.25">
      <c r="A135" s="19">
        <v>125</v>
      </c>
      <c r="B135" s="31" t="str">
        <f t="shared" si="17"/>
        <v>***</v>
      </c>
      <c r="C135" t="str">
        <f>VLOOKUP(A135,VK!$IE$3:$IG$295,3,FALSE)</f>
        <v>Kiuruvesi</v>
      </c>
      <c r="D135" s="17">
        <f>VLOOKUP($C135,VK!$B$3:$CG$295,37,FALSE)</f>
        <v>0.63565891472868219</v>
      </c>
      <c r="E135" s="10">
        <f>VLOOKUP(C135,VK!$B$3:$CG$295,11,FALSE)</f>
        <v>173.5</v>
      </c>
      <c r="F135" s="32">
        <f>VLOOKUP($C135,VK!$B$3:$CG$295,59,FALSE)</f>
        <v>246</v>
      </c>
      <c r="G135" s="25">
        <f>VLOOKUP($C135,VK!$B$3:$CG$295,65,FALSE)</f>
        <v>22733.175919732443</v>
      </c>
      <c r="H135" s="17">
        <f>VLOOKUP($C135,VK!$B$3:$CG$295,55,FALSE)</f>
        <v>0.67073170731707321</v>
      </c>
      <c r="I135" s="10">
        <f>VLOOKUP($C135,VK!$B$3:$CG$295,32,FALSE)</f>
        <v>0</v>
      </c>
      <c r="J135" s="10" t="str">
        <f>VLOOKUP($C135,VK!$B$3:$CG$295,18,FALSE)</f>
        <v>465</v>
      </c>
      <c r="K135" s="10"/>
      <c r="L135" s="25">
        <f t="shared" si="9"/>
        <v>14067.340542635662</v>
      </c>
      <c r="M135" s="84">
        <f>1-VLOOKUP(C135,VK!$B$3:$ID$295,237,FALSE)</f>
        <v>0.30676240836947277</v>
      </c>
      <c r="N135" s="83">
        <f t="shared" si="10"/>
        <v>165</v>
      </c>
      <c r="O135" s="83" t="str">
        <f t="shared" si="11"/>
        <v/>
      </c>
      <c r="P135" s="83" t="str">
        <f t="shared" si="12"/>
        <v/>
      </c>
      <c r="Q135" s="83" t="str">
        <f t="shared" si="13"/>
        <v/>
      </c>
      <c r="R135" s="83">
        <f t="shared" si="14"/>
        <v>81</v>
      </c>
      <c r="S135" s="83">
        <f t="shared" si="15"/>
        <v>12803.8193877551</v>
      </c>
      <c r="T135" s="83">
        <f t="shared" si="16"/>
        <v>11594.900940963687</v>
      </c>
      <c r="U135" s="81"/>
      <c r="V135" s="81"/>
      <c r="W135" s="81"/>
      <c r="X135" s="81"/>
      <c r="Y135" s="81"/>
      <c r="Z135" s="81"/>
      <c r="AA135" s="81"/>
      <c r="AB135" s="81"/>
    </row>
    <row r="136" spans="1:28" hidden="1" x14ac:dyDescent="0.25">
      <c r="A136" s="19">
        <v>126</v>
      </c>
      <c r="B136" s="31" t="str">
        <f t="shared" si="17"/>
        <v>***</v>
      </c>
      <c r="C136" t="str">
        <f>VLOOKUP(A136,VK!$IE$3:$IG$295,3,FALSE)</f>
        <v>Teuva</v>
      </c>
      <c r="D136" s="17">
        <f>VLOOKUP($C136,VK!$B$3:$CG$295,37,FALSE)</f>
        <v>0.74634146341463414</v>
      </c>
      <c r="E136" s="10">
        <f>VLOOKUP(C136,VK!$B$3:$CG$295,11,FALSE)</f>
        <v>177</v>
      </c>
      <c r="F136" s="32">
        <f>VLOOKUP($C136,VK!$B$3:$CG$295,59,FALSE)</f>
        <v>153</v>
      </c>
      <c r="G136" s="25">
        <f>VLOOKUP($C136,VK!$B$3:$CG$295,65,FALSE)</f>
        <v>23786.759983186214</v>
      </c>
      <c r="H136" s="17">
        <f>VLOOKUP($C136,VK!$B$3:$CG$295,55,FALSE)</f>
        <v>1</v>
      </c>
      <c r="I136" s="10">
        <f>VLOOKUP($C136,VK!$B$3:$CG$295,32,FALSE)</f>
        <v>0</v>
      </c>
      <c r="J136" s="10" t="str">
        <f>VLOOKUP($C136,VK!$B$3:$CG$295,18,FALSE)</f>
        <v>199</v>
      </c>
      <c r="K136" s="10"/>
      <c r="L136" s="25">
        <f t="shared" si="9"/>
        <v>15426.74419512195</v>
      </c>
      <c r="M136" s="84">
        <f>1-VLOOKUP(C136,VK!$B$3:$ID$295,237,FALSE)</f>
        <v>0.30436200978642813</v>
      </c>
      <c r="N136" s="83">
        <f t="shared" si="10"/>
        <v>153</v>
      </c>
      <c r="O136" s="83" t="str">
        <f t="shared" si="11"/>
        <v/>
      </c>
      <c r="P136" s="83" t="str">
        <f t="shared" si="12"/>
        <v/>
      </c>
      <c r="Q136" s="83" t="str">
        <f t="shared" si="13"/>
        <v/>
      </c>
      <c r="R136" s="83" t="str">
        <f t="shared" si="14"/>
        <v/>
      </c>
      <c r="S136" s="83">
        <f t="shared" si="15"/>
        <v>12846.805357142855</v>
      </c>
      <c r="T136" s="83">
        <f t="shared" si="16"/>
        <v>11594.900940963687</v>
      </c>
      <c r="U136" s="81"/>
      <c r="V136" s="81"/>
      <c r="W136" s="81"/>
      <c r="X136" s="81"/>
      <c r="Y136" s="81"/>
      <c r="Z136" s="81"/>
      <c r="AA136" s="81"/>
      <c r="AB136" s="81"/>
    </row>
    <row r="137" spans="1:28" hidden="1" x14ac:dyDescent="0.25">
      <c r="A137" s="19">
        <v>127</v>
      </c>
      <c r="B137" s="31" t="str">
        <f t="shared" si="17"/>
        <v>***</v>
      </c>
      <c r="C137" t="str">
        <f>VLOOKUP(A137,VK!$IE$3:$IG$295,3,FALSE)</f>
        <v>Mäntsälä</v>
      </c>
      <c r="D137" s="17">
        <f>VLOOKUP($C137,VK!$B$3:$CG$295,37,FALSE)</f>
        <v>0.77569331158238175</v>
      </c>
      <c r="E137" s="10">
        <f>VLOOKUP(C137,VK!$B$3:$CG$295,11,FALSE)</f>
        <v>115.7</v>
      </c>
      <c r="F137" s="32">
        <f>VLOOKUP($C137,VK!$B$3:$CG$295,59,FALSE)</f>
        <v>951</v>
      </c>
      <c r="G137" s="25">
        <f>VLOOKUP($C137,VK!$B$3:$CG$295,65,FALSE)</f>
        <v>28601.785656343942</v>
      </c>
      <c r="H137" s="17">
        <f>VLOOKUP($C137,VK!$B$3:$CG$295,55,FALSE)</f>
        <v>0.80441640378548895</v>
      </c>
      <c r="I137" s="10">
        <f>VLOOKUP($C137,VK!$B$3:$CG$295,32,FALSE)</f>
        <v>1</v>
      </c>
      <c r="J137" s="10" t="str">
        <f>VLOOKUP($C137,VK!$B$3:$CG$295,18,FALSE)</f>
        <v>325</v>
      </c>
      <c r="K137" s="10"/>
      <c r="L137" s="25">
        <f t="shared" si="9"/>
        <v>13341.435897226755</v>
      </c>
      <c r="M137" s="84">
        <f>1-VLOOKUP(C137,VK!$B$3:$ID$295,237,FALSE)</f>
        <v>0.29774693121594553</v>
      </c>
      <c r="N137" s="83">
        <f t="shared" si="10"/>
        <v>765</v>
      </c>
      <c r="O137" s="83" t="str">
        <f t="shared" si="11"/>
        <v/>
      </c>
      <c r="P137" s="83">
        <f t="shared" si="12"/>
        <v>183</v>
      </c>
      <c r="Q137" s="83" t="str">
        <f t="shared" si="13"/>
        <v/>
      </c>
      <c r="R137" s="83">
        <f t="shared" si="14"/>
        <v>2.5</v>
      </c>
      <c r="S137" s="83">
        <f t="shared" si="15"/>
        <v>12678.026704545455</v>
      </c>
      <c r="T137" s="83">
        <f t="shared" si="16"/>
        <v>11594.900940963687</v>
      </c>
      <c r="U137" s="81"/>
      <c r="V137" s="81"/>
      <c r="W137" s="81"/>
      <c r="X137" s="81"/>
      <c r="Y137" s="81"/>
      <c r="Z137" s="81"/>
      <c r="AA137" s="81"/>
      <c r="AB137" s="81"/>
    </row>
    <row r="138" spans="1:28" hidden="1" x14ac:dyDescent="0.25">
      <c r="A138" s="19">
        <v>128</v>
      </c>
      <c r="B138" s="31" t="str">
        <f t="shared" si="17"/>
        <v>***</v>
      </c>
      <c r="C138" t="str">
        <f>VLOOKUP(A138,VK!$IE$3:$IG$295,3,FALSE)</f>
        <v>Punkalaidun</v>
      </c>
      <c r="D138" s="17">
        <f>VLOOKUP($C138,VK!$B$3:$CG$295,37,FALSE)</f>
        <v>0.6428571428571429</v>
      </c>
      <c r="E138" s="10">
        <f>VLOOKUP(C138,VK!$B$3:$CG$295,11,FALSE)</f>
        <v>181.6</v>
      </c>
      <c r="F138" s="32">
        <f>VLOOKUP($C138,VK!$B$3:$CG$295,59,FALSE)</f>
        <v>63</v>
      </c>
      <c r="G138" s="25">
        <f>VLOOKUP($C138,VK!$B$3:$CG$295,65,FALSE)</f>
        <v>22854.105283018867</v>
      </c>
      <c r="H138" s="17">
        <f>VLOOKUP($C138,VK!$B$3:$CG$295,55,FALSE)</f>
        <v>1</v>
      </c>
      <c r="I138" s="10">
        <f>VLOOKUP($C138,VK!$B$3:$CG$295,32,FALSE)</f>
        <v>0</v>
      </c>
      <c r="J138" s="10" t="str">
        <f>VLOOKUP($C138,VK!$B$3:$CG$295,18,FALSE)</f>
        <v>154</v>
      </c>
      <c r="K138" s="10"/>
      <c r="L138" s="25">
        <f t="shared" si="9"/>
        <v>11454.955204081634</v>
      </c>
      <c r="M138" s="84">
        <f>1-VLOOKUP(C138,VK!$B$3:$ID$295,237,FALSE)</f>
        <v>0.29728723449593308</v>
      </c>
      <c r="N138" s="83">
        <f t="shared" si="10"/>
        <v>63</v>
      </c>
      <c r="O138" s="83" t="str">
        <f t="shared" si="11"/>
        <v/>
      </c>
      <c r="P138" s="83" t="str">
        <f t="shared" si="12"/>
        <v/>
      </c>
      <c r="Q138" s="83" t="str">
        <f t="shared" si="13"/>
        <v/>
      </c>
      <c r="R138" s="83" t="str">
        <f t="shared" si="14"/>
        <v/>
      </c>
      <c r="S138" s="83">
        <f t="shared" si="15"/>
        <v>10277.998545454544</v>
      </c>
      <c r="T138" s="83">
        <f t="shared" si="16"/>
        <v>11594.900940963687</v>
      </c>
      <c r="U138" s="81"/>
      <c r="V138" s="81"/>
      <c r="W138" s="81"/>
      <c r="X138" s="81"/>
      <c r="Y138" s="81"/>
      <c r="Z138" s="81"/>
      <c r="AA138" s="81"/>
      <c r="AB138" s="81"/>
    </row>
    <row r="139" spans="1:28" hidden="1" x14ac:dyDescent="0.25">
      <c r="A139" s="19">
        <v>129</v>
      </c>
      <c r="B139" s="31" t="str">
        <f t="shared" si="17"/>
        <v>***</v>
      </c>
      <c r="C139" t="str">
        <f>VLOOKUP(A139,VK!$IE$3:$IG$295,3,FALSE)</f>
        <v>Joroinen</v>
      </c>
      <c r="D139" s="17">
        <f>VLOOKUP($C139,VK!$B$3:$CG$295,37,FALSE)</f>
        <v>0.83582089552238803</v>
      </c>
      <c r="E139" s="10">
        <f>VLOOKUP(C139,VK!$B$3:$CG$295,11,FALSE)</f>
        <v>159</v>
      </c>
      <c r="F139" s="32">
        <f>VLOOKUP($C139,VK!$B$3:$CG$295,59,FALSE)</f>
        <v>168</v>
      </c>
      <c r="G139" s="25">
        <f>VLOOKUP($C139,VK!$B$3:$CG$295,65,FALSE)</f>
        <v>25714.035294117646</v>
      </c>
      <c r="H139" s="17">
        <f>VLOOKUP($C139,VK!$B$3:$CG$295,55,FALSE)</f>
        <v>1</v>
      </c>
      <c r="I139" s="10">
        <f>VLOOKUP($C139,VK!$B$3:$CG$295,32,FALSE)</f>
        <v>0</v>
      </c>
      <c r="J139" s="10" t="str">
        <f>VLOOKUP($C139,VK!$B$3:$CG$295,18,FALSE)</f>
        <v>219</v>
      </c>
      <c r="K139" s="10"/>
      <c r="L139" s="25">
        <f t="shared" ref="L139:L202" si="18">VLOOKUP($C139,vertailutiedot,3,FALSE)</f>
        <v>12447.21656716418</v>
      </c>
      <c r="M139" s="84">
        <f>1-VLOOKUP(C139,VK!$B$3:$ID$295,237,FALSE)</f>
        <v>0.29590602690112511</v>
      </c>
      <c r="N139" s="83">
        <f t="shared" ref="N139:N202" si="19">VLOOKUP($C139,vertailutiedot,4,FALSE)</f>
        <v>168</v>
      </c>
      <c r="O139" s="83" t="str">
        <f t="shared" ref="O139:O202" si="20">VLOOKUP($C139,vertailutiedot,5,FALSE)</f>
        <v/>
      </c>
      <c r="P139" s="83" t="str">
        <f t="shared" ref="P139:P202" si="21">VLOOKUP($C139,vertailutiedot,6,FALSE)</f>
        <v/>
      </c>
      <c r="Q139" s="83" t="str">
        <f t="shared" ref="Q139:Q202" si="22">VLOOKUP($C139,vertailutiedot,7,FALSE)</f>
        <v/>
      </c>
      <c r="R139" s="83" t="str">
        <f t="shared" ref="R139:R202" si="23">VLOOKUP($C139,vertailutiedot,8,FALSE)</f>
        <v/>
      </c>
      <c r="S139" s="83">
        <f t="shared" ref="S139:S202" si="24">VLOOKUP($C139,vertailutiedot,9,FALSE)</f>
        <v>10768.641970443352</v>
      </c>
      <c r="T139" s="83">
        <f t="shared" ref="T139:T202" si="25">$M$8</f>
        <v>11594.900940963687</v>
      </c>
      <c r="U139" s="81"/>
      <c r="V139" s="81"/>
      <c r="W139" s="81"/>
      <c r="X139" s="81"/>
      <c r="Y139" s="81"/>
      <c r="Z139" s="81"/>
      <c r="AA139" s="81"/>
      <c r="AB139" s="81"/>
    </row>
    <row r="140" spans="1:28" hidden="1" x14ac:dyDescent="0.25">
      <c r="A140" s="19">
        <v>130</v>
      </c>
      <c r="B140" s="31" t="str">
        <f t="shared" ref="B140:B203" si="26">IF(M140&lt;0,"*",IF(M140&lt;0.25,"**",IF(M140&lt;0.5,"***",IF(M140&lt;0.75,"****","*****"))))</f>
        <v>***</v>
      </c>
      <c r="C140" t="str">
        <f>VLOOKUP(A140,VK!$IE$3:$IG$295,3,FALSE)</f>
        <v>Siikalatva</v>
      </c>
      <c r="D140" s="17">
        <f>VLOOKUP($C140,VK!$B$3:$CG$295,37,FALSE)</f>
        <v>0.70886075949367089</v>
      </c>
      <c r="E140" s="10">
        <f>VLOOKUP(C140,VK!$B$3:$CG$295,11,FALSE)</f>
        <v>166.8</v>
      </c>
      <c r="F140" s="32">
        <f>VLOOKUP($C140,VK!$B$3:$CG$295,59,FALSE)</f>
        <v>168</v>
      </c>
      <c r="G140" s="25">
        <f>VLOOKUP($C140,VK!$B$3:$CG$295,65,FALSE)</f>
        <v>22538.308051105254</v>
      </c>
      <c r="H140" s="17">
        <f>VLOOKUP($C140,VK!$B$3:$CG$295,55,FALSE)</f>
        <v>1</v>
      </c>
      <c r="I140" s="10">
        <f>VLOOKUP($C140,VK!$B$3:$CG$295,32,FALSE)</f>
        <v>0</v>
      </c>
      <c r="J140" s="10" t="str">
        <f>VLOOKUP($C140,VK!$B$3:$CG$295,18,FALSE)</f>
        <v>532</v>
      </c>
      <c r="K140" s="10"/>
      <c r="L140" s="25">
        <f t="shared" si="18"/>
        <v>12087.263248945148</v>
      </c>
      <c r="M140" s="84">
        <f>1-VLOOKUP(C140,VK!$B$3:$ID$295,237,FALSE)</f>
        <v>0.29310236927298638</v>
      </c>
      <c r="N140" s="83">
        <f t="shared" si="19"/>
        <v>168</v>
      </c>
      <c r="O140" s="83" t="str">
        <f t="shared" si="20"/>
        <v/>
      </c>
      <c r="P140" s="83" t="str">
        <f t="shared" si="21"/>
        <v/>
      </c>
      <c r="Q140" s="83" t="str">
        <f t="shared" si="22"/>
        <v/>
      </c>
      <c r="R140" s="83" t="str">
        <f t="shared" si="23"/>
        <v/>
      </c>
      <c r="S140" s="83">
        <f t="shared" si="24"/>
        <v>10993.3520083682</v>
      </c>
      <c r="T140" s="83">
        <f t="shared" si="25"/>
        <v>11594.900940963687</v>
      </c>
      <c r="U140" s="81"/>
      <c r="V140" s="81"/>
      <c r="W140" s="81"/>
      <c r="X140" s="81"/>
      <c r="Y140" s="81"/>
      <c r="Z140" s="81"/>
      <c r="AA140" s="81"/>
      <c r="AB140" s="81"/>
    </row>
    <row r="141" spans="1:28" hidden="1" x14ac:dyDescent="0.25">
      <c r="A141" s="19">
        <v>131</v>
      </c>
      <c r="B141" s="31" t="str">
        <f t="shared" si="26"/>
        <v>***</v>
      </c>
      <c r="C141" t="str">
        <f>VLOOKUP(A141,VK!$IE$3:$IG$295,3,FALSE)</f>
        <v>Kuortane</v>
      </c>
      <c r="D141" s="17">
        <f>VLOOKUP($C141,VK!$B$3:$CG$295,37,FALSE)</f>
        <v>0.83333333333333337</v>
      </c>
      <c r="E141" s="10">
        <f>VLOOKUP(C141,VK!$B$3:$CG$295,11,FALSE)</f>
        <v>150.30000000000001</v>
      </c>
      <c r="F141" s="32">
        <f>VLOOKUP($C141,VK!$B$3:$CG$295,59,FALSE)</f>
        <v>120</v>
      </c>
      <c r="G141" s="25">
        <f>VLOOKUP($C141,VK!$B$3:$CG$295,65,FALSE)</f>
        <v>24305.63206152026</v>
      </c>
      <c r="H141" s="17">
        <f>VLOOKUP($C141,VK!$B$3:$CG$295,55,FALSE)</f>
        <v>1</v>
      </c>
      <c r="I141" s="10">
        <f>VLOOKUP($C141,VK!$B$3:$CG$295,32,FALSE)</f>
        <v>0</v>
      </c>
      <c r="J141" s="10" t="str">
        <f>VLOOKUP($C141,VK!$B$3:$CG$295,18,FALSE)</f>
        <v>160</v>
      </c>
      <c r="K141" s="10"/>
      <c r="L141" s="25">
        <f t="shared" si="18"/>
        <v>13843.638124999999</v>
      </c>
      <c r="M141" s="84">
        <f>1-VLOOKUP(C141,VK!$B$3:$ID$295,237,FALSE)</f>
        <v>0.29120757385179152</v>
      </c>
      <c r="N141" s="83">
        <f t="shared" si="19"/>
        <v>120</v>
      </c>
      <c r="O141" s="83" t="str">
        <f t="shared" si="20"/>
        <v/>
      </c>
      <c r="P141" s="83" t="str">
        <f t="shared" si="21"/>
        <v/>
      </c>
      <c r="Q141" s="83" t="str">
        <f t="shared" si="22"/>
        <v/>
      </c>
      <c r="R141" s="83" t="str">
        <f t="shared" si="23"/>
        <v/>
      </c>
      <c r="S141" s="83">
        <f t="shared" si="24"/>
        <v>11238.555375</v>
      </c>
      <c r="T141" s="83">
        <f t="shared" si="25"/>
        <v>11594.900940963687</v>
      </c>
      <c r="U141" s="81"/>
      <c r="V141" s="81"/>
      <c r="W141" s="81"/>
      <c r="X141" s="81"/>
      <c r="Y141" s="81"/>
      <c r="Z141" s="81"/>
      <c r="AA141" s="81"/>
      <c r="AB141" s="81"/>
    </row>
    <row r="142" spans="1:28" hidden="1" x14ac:dyDescent="0.25">
      <c r="A142" s="19">
        <v>132</v>
      </c>
      <c r="B142" s="31" t="str">
        <f t="shared" si="26"/>
        <v>***</v>
      </c>
      <c r="C142" t="str">
        <f>VLOOKUP(A142,VK!$IE$3:$IG$295,3,FALSE)</f>
        <v>Hirvensalmi</v>
      </c>
      <c r="D142" s="17">
        <f>VLOOKUP($C142,VK!$B$3:$CG$295,37,FALSE)</f>
        <v>0.69565217391304346</v>
      </c>
      <c r="E142" s="10">
        <f>VLOOKUP(C142,VK!$B$3:$CG$295,11,FALSE)</f>
        <v>181</v>
      </c>
      <c r="F142" s="32">
        <f>VLOOKUP($C142,VK!$B$3:$CG$295,59,FALSE)</f>
        <v>48</v>
      </c>
      <c r="G142" s="25">
        <f>VLOOKUP($C142,VK!$B$3:$CG$295,65,FALSE)</f>
        <v>25081.365664403493</v>
      </c>
      <c r="H142" s="17">
        <f>VLOOKUP($C142,VK!$B$3:$CG$295,55,FALSE)</f>
        <v>1</v>
      </c>
      <c r="I142" s="10">
        <f>VLOOKUP($C142,VK!$B$3:$CG$295,32,FALSE)</f>
        <v>1</v>
      </c>
      <c r="J142" s="10" t="str">
        <f>VLOOKUP($C142,VK!$B$3:$CG$295,18,FALSE)</f>
        <v>181</v>
      </c>
      <c r="K142" s="10"/>
      <c r="L142" s="25">
        <f t="shared" si="18"/>
        <v>14711.311159420289</v>
      </c>
      <c r="M142" s="84">
        <f>1-VLOOKUP(C142,VK!$B$3:$ID$295,237,FALSE)</f>
        <v>0.28867548690738276</v>
      </c>
      <c r="N142" s="83">
        <f t="shared" si="19"/>
        <v>48</v>
      </c>
      <c r="O142" s="83" t="str">
        <f t="shared" si="20"/>
        <v/>
      </c>
      <c r="P142" s="83" t="str">
        <f t="shared" si="21"/>
        <v/>
      </c>
      <c r="Q142" s="83" t="str">
        <f t="shared" si="22"/>
        <v/>
      </c>
      <c r="R142" s="83" t="str">
        <f t="shared" si="23"/>
        <v/>
      </c>
      <c r="S142" s="83">
        <f t="shared" si="24"/>
        <v>12974.288108108109</v>
      </c>
      <c r="T142" s="83">
        <f t="shared" si="25"/>
        <v>11594.900940963687</v>
      </c>
      <c r="U142" s="81"/>
      <c r="V142" s="81"/>
      <c r="W142" s="81"/>
      <c r="X142" s="81"/>
      <c r="Y142" s="81"/>
      <c r="Z142" s="81"/>
      <c r="AA142" s="81"/>
      <c r="AB142" s="81"/>
    </row>
    <row r="143" spans="1:28" hidden="1" x14ac:dyDescent="0.25">
      <c r="A143" s="19">
        <v>133</v>
      </c>
      <c r="B143" s="31" t="str">
        <f t="shared" si="26"/>
        <v>***</v>
      </c>
      <c r="C143" t="str">
        <f>VLOOKUP(A143,VK!$IE$3:$IG$295,3,FALSE)</f>
        <v>Parkano</v>
      </c>
      <c r="D143" s="17">
        <f>VLOOKUP($C143,VK!$B$3:$CG$295,37,FALSE)</f>
        <v>0.75836431226765799</v>
      </c>
      <c r="E143" s="10">
        <f>VLOOKUP(C143,VK!$B$3:$CG$295,11,FALSE)</f>
        <v>178.6</v>
      </c>
      <c r="F143" s="32">
        <f>VLOOKUP($C143,VK!$B$3:$CG$295,59,FALSE)</f>
        <v>204</v>
      </c>
      <c r="G143" s="25">
        <f>VLOOKUP($C143,VK!$B$3:$CG$295,65,FALSE)</f>
        <v>24039.543361097501</v>
      </c>
      <c r="H143" s="17">
        <f>VLOOKUP($C143,VK!$B$3:$CG$295,55,FALSE)</f>
        <v>1</v>
      </c>
      <c r="I143" s="10">
        <f>VLOOKUP($C143,VK!$B$3:$CG$295,32,FALSE)</f>
        <v>0</v>
      </c>
      <c r="J143" s="10" t="str">
        <f>VLOOKUP($C143,VK!$B$3:$CG$295,18,FALSE)</f>
        <v>257</v>
      </c>
      <c r="K143" s="10"/>
      <c r="L143" s="25">
        <f t="shared" si="18"/>
        <v>13264.566171003718</v>
      </c>
      <c r="M143" s="84">
        <f>1-VLOOKUP(C143,VK!$B$3:$ID$295,237,FALSE)</f>
        <v>0.28461119047573391</v>
      </c>
      <c r="N143" s="83">
        <f t="shared" si="19"/>
        <v>204</v>
      </c>
      <c r="O143" s="83" t="str">
        <f t="shared" si="20"/>
        <v/>
      </c>
      <c r="P143" s="83" t="str">
        <f t="shared" si="21"/>
        <v/>
      </c>
      <c r="Q143" s="83" t="str">
        <f t="shared" si="22"/>
        <v/>
      </c>
      <c r="R143" s="83" t="str">
        <f t="shared" si="23"/>
        <v/>
      </c>
      <c r="S143" s="83">
        <f t="shared" si="24"/>
        <v>9634.8994482758608</v>
      </c>
      <c r="T143" s="83">
        <f t="shared" si="25"/>
        <v>11594.900940963687</v>
      </c>
      <c r="U143" s="81"/>
      <c r="V143" s="81"/>
      <c r="W143" s="81"/>
      <c r="X143" s="81"/>
      <c r="Y143" s="81"/>
      <c r="Z143" s="81"/>
      <c r="AA143" s="81"/>
      <c r="AB143" s="81"/>
    </row>
    <row r="144" spans="1:28" hidden="1" x14ac:dyDescent="0.25">
      <c r="A144" s="19">
        <v>134</v>
      </c>
      <c r="B144" s="31" t="str">
        <f t="shared" si="26"/>
        <v>***</v>
      </c>
      <c r="C144" t="str">
        <f>VLOOKUP(A144,VK!$IE$3:$IG$295,3,FALSE)</f>
        <v>Taivalkoski</v>
      </c>
      <c r="D144" s="17">
        <f>VLOOKUP($C144,VK!$B$3:$CG$295,37,FALSE)</f>
        <v>0.7039106145251397</v>
      </c>
      <c r="E144" s="10">
        <f>VLOOKUP(C144,VK!$B$3:$CG$295,11,FALSE)</f>
        <v>182.7</v>
      </c>
      <c r="F144" s="32">
        <f>VLOOKUP($C144,VK!$B$3:$CG$295,59,FALSE)</f>
        <v>126</v>
      </c>
      <c r="G144" s="25">
        <f>VLOOKUP($C144,VK!$B$3:$CG$295,65,FALSE)</f>
        <v>23061.783436076119</v>
      </c>
      <c r="H144" s="17">
        <f>VLOOKUP($C144,VK!$B$3:$CG$295,55,FALSE)</f>
        <v>1</v>
      </c>
      <c r="I144" s="10">
        <f>VLOOKUP($C144,VK!$B$3:$CG$295,32,FALSE)</f>
        <v>0</v>
      </c>
      <c r="J144" s="10" t="str">
        <f>VLOOKUP($C144,VK!$B$3:$CG$295,18,FALSE)</f>
        <v>322</v>
      </c>
      <c r="K144" s="10"/>
      <c r="L144" s="25">
        <f t="shared" si="18"/>
        <v>12602.29279329609</v>
      </c>
      <c r="M144" s="84">
        <f>1-VLOOKUP(C144,VK!$B$3:$ID$295,237,FALSE)</f>
        <v>0.2845374682405718</v>
      </c>
      <c r="N144" s="83">
        <f t="shared" si="19"/>
        <v>126</v>
      </c>
      <c r="O144" s="83" t="str">
        <f t="shared" si="20"/>
        <v/>
      </c>
      <c r="P144" s="83" t="str">
        <f t="shared" si="21"/>
        <v/>
      </c>
      <c r="Q144" s="83" t="str">
        <f t="shared" si="22"/>
        <v/>
      </c>
      <c r="R144" s="83" t="str">
        <f t="shared" si="23"/>
        <v/>
      </c>
      <c r="S144" s="83">
        <f t="shared" si="24"/>
        <v>10176.888360655737</v>
      </c>
      <c r="T144" s="83">
        <f t="shared" si="25"/>
        <v>11594.900940963687</v>
      </c>
      <c r="U144" s="81"/>
      <c r="V144" s="81"/>
      <c r="W144" s="81"/>
      <c r="X144" s="81"/>
      <c r="Y144" s="81"/>
      <c r="Z144" s="81"/>
      <c r="AA144" s="81"/>
      <c r="AB144" s="81"/>
    </row>
    <row r="145" spans="1:28" hidden="1" x14ac:dyDescent="0.25">
      <c r="A145" s="19">
        <v>135</v>
      </c>
      <c r="B145" s="31" t="str">
        <f t="shared" si="26"/>
        <v>***</v>
      </c>
      <c r="C145" t="str">
        <f>VLOOKUP(A145,VK!$IE$3:$IG$295,3,FALSE)</f>
        <v>Hailuoto</v>
      </c>
      <c r="D145" s="17">
        <f>VLOOKUP($C145,VK!$B$3:$CG$295,37,FALSE)</f>
        <v>0.77142857142857146</v>
      </c>
      <c r="E145" s="10">
        <f>VLOOKUP(C145,VK!$B$3:$CG$295,11,FALSE)</f>
        <v>176.7</v>
      </c>
      <c r="F145" s="32">
        <f>VLOOKUP($C145,VK!$B$3:$CG$295,59,FALSE)</f>
        <v>27</v>
      </c>
      <c r="G145" s="25">
        <f>VLOOKUP($C145,VK!$B$3:$CG$295,65,FALSE)</f>
        <v>26258.969409282701</v>
      </c>
      <c r="H145" s="17">
        <f>VLOOKUP($C145,VK!$B$3:$CG$295,55,FALSE)</f>
        <v>1</v>
      </c>
      <c r="I145" s="10">
        <f>VLOOKUP($C145,VK!$B$3:$CG$295,32,FALSE)</f>
        <v>0</v>
      </c>
      <c r="J145" s="10" t="str">
        <f>VLOOKUP($C145,VK!$B$3:$CG$295,18,FALSE)</f>
        <v>39</v>
      </c>
      <c r="K145" s="10"/>
      <c r="L145" s="25">
        <f t="shared" si="18"/>
        <v>11632.715142857141</v>
      </c>
      <c r="M145" s="84">
        <f>1-VLOOKUP(C145,VK!$B$3:$ID$295,237,FALSE)</f>
        <v>0.28411067490874831</v>
      </c>
      <c r="N145" s="83">
        <f t="shared" si="19"/>
        <v>27</v>
      </c>
      <c r="O145" s="83" t="str">
        <f t="shared" si="20"/>
        <v/>
      </c>
      <c r="P145" s="83" t="str">
        <f t="shared" si="21"/>
        <v/>
      </c>
      <c r="Q145" s="83" t="str">
        <f t="shared" si="22"/>
        <v/>
      </c>
      <c r="R145" s="83" t="str">
        <f t="shared" si="23"/>
        <v/>
      </c>
      <c r="S145" s="83">
        <f t="shared" si="24"/>
        <v>11157.565405405405</v>
      </c>
      <c r="T145" s="83">
        <f t="shared" si="25"/>
        <v>11594.900940963687</v>
      </c>
      <c r="U145" s="81"/>
      <c r="V145" s="81"/>
      <c r="W145" s="81"/>
      <c r="X145" s="81"/>
      <c r="Y145" s="81"/>
      <c r="Z145" s="81"/>
      <c r="AA145" s="81"/>
      <c r="AB145" s="81"/>
    </row>
    <row r="146" spans="1:28" hidden="1" x14ac:dyDescent="0.25">
      <c r="A146" s="19">
        <v>136</v>
      </c>
      <c r="B146" s="31" t="str">
        <f t="shared" si="26"/>
        <v>***</v>
      </c>
      <c r="C146" t="str">
        <f>VLOOKUP(A146,VK!$IE$3:$IG$295,3,FALSE)</f>
        <v>Varkaus</v>
      </c>
      <c r="D146" s="17">
        <f>VLOOKUP($C146,VK!$B$3:$CG$295,37,FALSE)</f>
        <v>0.82314694408322497</v>
      </c>
      <c r="E146" s="10">
        <f>VLOOKUP(C146,VK!$B$3:$CG$295,11,FALSE)</f>
        <v>175.7</v>
      </c>
      <c r="F146" s="32">
        <f>VLOOKUP($C146,VK!$B$3:$CG$295,59,FALSE)</f>
        <v>633</v>
      </c>
      <c r="G146" s="25">
        <f>VLOOKUP($C146,VK!$B$3:$CG$295,65,FALSE)</f>
        <v>26557.139808384447</v>
      </c>
      <c r="H146" s="17">
        <f>VLOOKUP($C146,VK!$B$3:$CG$295,55,FALSE)</f>
        <v>0.67298578199052128</v>
      </c>
      <c r="I146" s="10">
        <f>VLOOKUP($C146,VK!$B$3:$CG$295,32,FALSE)</f>
        <v>1</v>
      </c>
      <c r="J146" s="10" t="str">
        <f>VLOOKUP($C146,VK!$B$3:$CG$295,18,FALSE)</f>
        <v>130</v>
      </c>
      <c r="K146" s="10"/>
      <c r="L146" s="25">
        <f t="shared" si="18"/>
        <v>14532.736957087125</v>
      </c>
      <c r="M146" s="84">
        <f>1-VLOOKUP(C146,VK!$B$3:$ID$295,237,FALSE)</f>
        <v>0.28277450121828962</v>
      </c>
      <c r="N146" s="83">
        <f t="shared" si="19"/>
        <v>426</v>
      </c>
      <c r="O146" s="83" t="str">
        <f t="shared" si="20"/>
        <v/>
      </c>
      <c r="P146" s="83" t="str">
        <f t="shared" si="21"/>
        <v/>
      </c>
      <c r="Q146" s="83" t="str">
        <f t="shared" si="22"/>
        <v/>
      </c>
      <c r="R146" s="83">
        <f t="shared" si="23"/>
        <v>207</v>
      </c>
      <c r="S146" s="83">
        <f t="shared" si="24"/>
        <v>13538.421041388518</v>
      </c>
      <c r="T146" s="83">
        <f t="shared" si="25"/>
        <v>11594.900940963687</v>
      </c>
      <c r="U146" s="81"/>
      <c r="V146" s="81"/>
      <c r="W146" s="81"/>
      <c r="X146" s="81"/>
      <c r="Y146" s="81"/>
      <c r="Z146" s="81"/>
      <c r="AA146" s="81"/>
      <c r="AB146" s="81"/>
    </row>
    <row r="147" spans="1:28" hidden="1" x14ac:dyDescent="0.25">
      <c r="A147" s="19">
        <v>137</v>
      </c>
      <c r="B147" s="31" t="str">
        <f t="shared" si="26"/>
        <v>***</v>
      </c>
      <c r="C147" t="str">
        <f>VLOOKUP(A147,VK!$IE$3:$IG$295,3,FALSE)</f>
        <v>Kaustinen</v>
      </c>
      <c r="D147" s="17">
        <f>VLOOKUP($C147,VK!$B$3:$CG$295,37,FALSE)</f>
        <v>0.81578947368421051</v>
      </c>
      <c r="E147" s="10">
        <f>VLOOKUP(C147,VK!$B$3:$CG$295,11,FALSE)</f>
        <v>134.80000000000001</v>
      </c>
      <c r="F147" s="32">
        <f>VLOOKUP($C147,VK!$B$3:$CG$295,59,FALSE)</f>
        <v>186</v>
      </c>
      <c r="G147" s="25">
        <f>VLOOKUP($C147,VK!$B$3:$CG$295,65,FALSE)</f>
        <v>24006.919265167995</v>
      </c>
      <c r="H147" s="17">
        <f>VLOOKUP($C147,VK!$B$3:$CG$295,55,FALSE)</f>
        <v>1</v>
      </c>
      <c r="I147" s="10">
        <f>VLOOKUP($C147,VK!$B$3:$CG$295,32,FALSE)</f>
        <v>1</v>
      </c>
      <c r="J147" s="10" t="str">
        <f>VLOOKUP($C147,VK!$B$3:$CG$295,18,FALSE)</f>
        <v>95</v>
      </c>
      <c r="K147" s="10"/>
      <c r="L147" s="25">
        <f t="shared" si="18"/>
        <v>12333.771359649123</v>
      </c>
      <c r="M147" s="84">
        <f>1-VLOOKUP(C147,VK!$B$3:$ID$295,237,FALSE)</f>
        <v>0.28118573870927954</v>
      </c>
      <c r="N147" s="83">
        <f t="shared" si="19"/>
        <v>186</v>
      </c>
      <c r="O147" s="83" t="str">
        <f t="shared" si="20"/>
        <v/>
      </c>
      <c r="P147" s="83" t="str">
        <f t="shared" si="21"/>
        <v/>
      </c>
      <c r="Q147" s="83" t="str">
        <f t="shared" si="22"/>
        <v/>
      </c>
      <c r="R147" s="83" t="str">
        <f t="shared" si="23"/>
        <v/>
      </c>
      <c r="S147" s="83">
        <f t="shared" si="24"/>
        <v>9995.5533469387756</v>
      </c>
      <c r="T147" s="83">
        <f t="shared" si="25"/>
        <v>11594.900940963687</v>
      </c>
      <c r="U147" s="81"/>
      <c r="V147" s="81"/>
      <c r="W147" s="81"/>
      <c r="X147" s="81"/>
      <c r="Y147" s="81"/>
      <c r="Z147" s="81"/>
      <c r="AA147" s="81"/>
      <c r="AB147" s="81"/>
    </row>
    <row r="148" spans="1:28" hidden="1" x14ac:dyDescent="0.25">
      <c r="A148" s="19">
        <v>138</v>
      </c>
      <c r="B148" s="31" t="str">
        <f t="shared" si="26"/>
        <v>***</v>
      </c>
      <c r="C148" t="str">
        <f>VLOOKUP(A148,VK!$IE$3:$IG$295,3,FALSE)</f>
        <v>Sievi</v>
      </c>
      <c r="D148" s="17">
        <f>VLOOKUP($C148,VK!$B$3:$CG$295,37,FALSE)</f>
        <v>0.59154929577464788</v>
      </c>
      <c r="E148" s="10">
        <f>VLOOKUP(C148,VK!$B$3:$CG$295,11,FALSE)</f>
        <v>164.2</v>
      </c>
      <c r="F148" s="32">
        <f>VLOOKUP($C148,VK!$B$3:$CG$295,59,FALSE)</f>
        <v>210</v>
      </c>
      <c r="G148" s="25">
        <f>VLOOKUP($C148,VK!$B$3:$CG$295,65,FALSE)</f>
        <v>21229.19032463399</v>
      </c>
      <c r="H148" s="17">
        <f>VLOOKUP($C148,VK!$B$3:$CG$295,55,FALSE)</f>
        <v>1</v>
      </c>
      <c r="I148" s="10">
        <f>VLOOKUP($C148,VK!$B$3:$CG$295,32,FALSE)</f>
        <v>0</v>
      </c>
      <c r="J148" s="10" t="str">
        <f>VLOOKUP($C148,VK!$B$3:$CG$295,18,FALSE)</f>
        <v>158</v>
      </c>
      <c r="K148" s="10"/>
      <c r="L148" s="25">
        <f t="shared" si="18"/>
        <v>8590.9249295774644</v>
      </c>
      <c r="M148" s="84">
        <f>1-VLOOKUP(C148,VK!$B$3:$ID$295,237,FALSE)</f>
        <v>0.27977754827728518</v>
      </c>
      <c r="N148" s="83">
        <f t="shared" si="19"/>
        <v>210</v>
      </c>
      <c r="O148" s="83" t="str">
        <f t="shared" si="20"/>
        <v/>
      </c>
      <c r="P148" s="83" t="str">
        <f t="shared" si="21"/>
        <v/>
      </c>
      <c r="Q148" s="83" t="str">
        <f t="shared" si="22"/>
        <v/>
      </c>
      <c r="R148" s="83" t="str">
        <f t="shared" si="23"/>
        <v/>
      </c>
      <c r="S148" s="83">
        <f t="shared" si="24"/>
        <v>7956.8970765027325</v>
      </c>
      <c r="T148" s="83">
        <f t="shared" si="25"/>
        <v>11594.900940963687</v>
      </c>
      <c r="U148" s="81"/>
      <c r="V148" s="81"/>
      <c r="W148" s="81"/>
      <c r="X148" s="81"/>
      <c r="Y148" s="81"/>
      <c r="Z148" s="81"/>
      <c r="AA148" s="81"/>
      <c r="AB148" s="81"/>
    </row>
    <row r="149" spans="1:28" hidden="1" x14ac:dyDescent="0.25">
      <c r="A149" s="19">
        <v>139</v>
      </c>
      <c r="B149" s="31" t="str">
        <f t="shared" si="26"/>
        <v>***</v>
      </c>
      <c r="C149" t="str">
        <f>VLOOKUP(A149,VK!$IE$3:$IG$295,3,FALSE)</f>
        <v>Juva</v>
      </c>
      <c r="D149" s="17">
        <f>VLOOKUP($C149,VK!$B$3:$CG$295,37,FALSE)</f>
        <v>0.76363636363636367</v>
      </c>
      <c r="E149" s="10">
        <f>VLOOKUP(C149,VK!$B$3:$CG$295,11,FALSE)</f>
        <v>167.1</v>
      </c>
      <c r="F149" s="32">
        <f>VLOOKUP($C149,VK!$B$3:$CG$295,59,FALSE)</f>
        <v>168</v>
      </c>
      <c r="G149" s="25">
        <f>VLOOKUP($C149,VK!$B$3:$CG$295,65,FALSE)</f>
        <v>24019.829787234041</v>
      </c>
      <c r="H149" s="17">
        <f>VLOOKUP($C149,VK!$B$3:$CG$295,55,FALSE)</f>
        <v>1</v>
      </c>
      <c r="I149" s="10">
        <f>VLOOKUP($C149,VK!$B$3:$CG$295,32,FALSE)</f>
        <v>0</v>
      </c>
      <c r="J149" s="10" t="str">
        <f>VLOOKUP($C149,VK!$B$3:$CG$295,18,FALSE)</f>
        <v>401</v>
      </c>
      <c r="K149" s="10"/>
      <c r="L149" s="25">
        <f t="shared" si="18"/>
        <v>14900.659863636363</v>
      </c>
      <c r="M149" s="84">
        <f>1-VLOOKUP(C149,VK!$B$3:$ID$295,237,FALSE)</f>
        <v>0.27824547886293349</v>
      </c>
      <c r="N149" s="83">
        <f t="shared" si="19"/>
        <v>168</v>
      </c>
      <c r="O149" s="83" t="str">
        <f t="shared" si="20"/>
        <v/>
      </c>
      <c r="P149" s="83" t="str">
        <f t="shared" si="21"/>
        <v/>
      </c>
      <c r="Q149" s="83" t="str">
        <f t="shared" si="22"/>
        <v/>
      </c>
      <c r="R149" s="83" t="str">
        <f t="shared" si="23"/>
        <v/>
      </c>
      <c r="S149" s="83">
        <f t="shared" si="24"/>
        <v>12946.125575221238</v>
      </c>
      <c r="T149" s="83">
        <f t="shared" si="25"/>
        <v>11594.900940963687</v>
      </c>
      <c r="U149" s="81"/>
      <c r="V149" s="81"/>
      <c r="W149" s="81"/>
      <c r="X149" s="81"/>
      <c r="Y149" s="81"/>
      <c r="Z149" s="81"/>
      <c r="AA149" s="81"/>
      <c r="AB149" s="81"/>
    </row>
    <row r="150" spans="1:28" hidden="1" x14ac:dyDescent="0.25">
      <c r="A150" s="19">
        <v>140</v>
      </c>
      <c r="B150" s="31" t="str">
        <f t="shared" si="26"/>
        <v>***</v>
      </c>
      <c r="C150" t="str">
        <f>VLOOKUP(A150,VK!$IE$3:$IG$295,3,FALSE)</f>
        <v>Raasepori</v>
      </c>
      <c r="D150" s="17">
        <f>VLOOKUP($C150,VK!$B$3:$CG$295,37,FALSE)</f>
        <v>0.83639031548055764</v>
      </c>
      <c r="E150" s="10">
        <f>VLOOKUP(C150,VK!$B$3:$CG$295,11,FALSE)</f>
        <v>136.6</v>
      </c>
      <c r="F150" s="32">
        <f>VLOOKUP($C150,VK!$B$3:$CG$295,59,FALSE)</f>
        <v>1140</v>
      </c>
      <c r="G150" s="25">
        <f>VLOOKUP($C150,VK!$B$3:$CG$295,65,FALSE)</f>
        <v>27255.919952956741</v>
      </c>
      <c r="H150" s="17">
        <f>VLOOKUP($C150,VK!$B$3:$CG$295,55,FALSE)</f>
        <v>0.97105263157894739</v>
      </c>
      <c r="I150" s="10">
        <f>VLOOKUP($C150,VK!$B$3:$CG$295,32,FALSE)</f>
        <v>0</v>
      </c>
      <c r="J150" s="10" t="str">
        <f>VLOOKUP($C150,VK!$B$3:$CG$295,18,FALSE)</f>
        <v>483</v>
      </c>
      <c r="K150" s="10"/>
      <c r="L150" s="25">
        <f t="shared" si="18"/>
        <v>15331.026250917095</v>
      </c>
      <c r="M150" s="84">
        <f>1-VLOOKUP(C150,VK!$B$3:$ID$295,237,FALSE)</f>
        <v>0.27784970866192449</v>
      </c>
      <c r="N150" s="83">
        <f t="shared" si="19"/>
        <v>1107</v>
      </c>
      <c r="O150" s="83" t="str">
        <f t="shared" si="20"/>
        <v/>
      </c>
      <c r="P150" s="83">
        <f t="shared" si="21"/>
        <v>33</v>
      </c>
      <c r="Q150" s="83">
        <f t="shared" si="22"/>
        <v>2.5</v>
      </c>
      <c r="R150" s="83" t="str">
        <f t="shared" si="23"/>
        <v/>
      </c>
      <c r="S150" s="83">
        <f t="shared" si="24"/>
        <v>13282.393444940479</v>
      </c>
      <c r="T150" s="83">
        <f t="shared" si="25"/>
        <v>11594.900940963687</v>
      </c>
      <c r="U150" s="81"/>
      <c r="V150" s="81"/>
      <c r="W150" s="81"/>
      <c r="X150" s="81"/>
      <c r="Y150" s="81"/>
      <c r="Z150" s="81"/>
      <c r="AA150" s="81"/>
      <c r="AB150" s="81"/>
    </row>
    <row r="151" spans="1:28" hidden="1" x14ac:dyDescent="0.25">
      <c r="A151" s="19">
        <v>141</v>
      </c>
      <c r="B151" s="31" t="str">
        <f t="shared" si="26"/>
        <v>***</v>
      </c>
      <c r="C151" t="str">
        <f>VLOOKUP(A151,VK!$IE$3:$IG$295,3,FALSE)</f>
        <v>Kemi</v>
      </c>
      <c r="D151" s="17">
        <f>VLOOKUP($C151,VK!$B$3:$CG$295,37,FALSE)</f>
        <v>0.76694411414982167</v>
      </c>
      <c r="E151" s="10">
        <f>VLOOKUP(C151,VK!$B$3:$CG$295,11,FALSE)</f>
        <v>187.9</v>
      </c>
      <c r="F151" s="32">
        <f>VLOOKUP($C151,VK!$B$3:$CG$295,59,FALSE)</f>
        <v>645</v>
      </c>
      <c r="G151" s="25">
        <f>VLOOKUP($C151,VK!$B$3:$CG$295,65,FALSE)</f>
        <v>27288.770171906457</v>
      </c>
      <c r="H151" s="17">
        <f>VLOOKUP($C151,VK!$B$3:$CG$295,55,FALSE)</f>
        <v>1</v>
      </c>
      <c r="I151" s="10">
        <f>VLOOKUP($C151,VK!$B$3:$CG$295,32,FALSE)</f>
        <v>1</v>
      </c>
      <c r="J151" s="10" t="str">
        <f>VLOOKUP($C151,VK!$B$3:$CG$295,18,FALSE)</f>
        <v>42</v>
      </c>
      <c r="K151" s="10"/>
      <c r="L151" s="25">
        <f t="shared" si="18"/>
        <v>12512.485005945302</v>
      </c>
      <c r="M151" s="84">
        <f>1-VLOOKUP(C151,VK!$B$3:$ID$295,237,FALSE)</f>
        <v>0.27592270907841587</v>
      </c>
      <c r="N151" s="83">
        <f t="shared" si="19"/>
        <v>645</v>
      </c>
      <c r="O151" s="83" t="str">
        <f t="shared" si="20"/>
        <v/>
      </c>
      <c r="P151" s="83" t="str">
        <f t="shared" si="21"/>
        <v/>
      </c>
      <c r="Q151" s="83" t="str">
        <f t="shared" si="22"/>
        <v/>
      </c>
      <c r="R151" s="83" t="str">
        <f t="shared" si="23"/>
        <v/>
      </c>
      <c r="S151" s="83">
        <f t="shared" si="24"/>
        <v>11879.518256880732</v>
      </c>
      <c r="T151" s="83">
        <f t="shared" si="25"/>
        <v>11594.900940963687</v>
      </c>
      <c r="U151" s="81"/>
      <c r="V151" s="81"/>
      <c r="W151" s="81"/>
      <c r="X151" s="81"/>
      <c r="Y151" s="81"/>
      <c r="Z151" s="81"/>
      <c r="AA151" s="81"/>
      <c r="AB151" s="81"/>
    </row>
    <row r="152" spans="1:28" hidden="1" x14ac:dyDescent="0.25">
      <c r="A152" s="19">
        <v>142</v>
      </c>
      <c r="B152" s="31" t="str">
        <f t="shared" si="26"/>
        <v>***</v>
      </c>
      <c r="C152" t="str">
        <f>VLOOKUP(A152,VK!$IE$3:$IG$295,3,FALSE)</f>
        <v>Lumijoki</v>
      </c>
      <c r="D152" s="17">
        <f>VLOOKUP($C152,VK!$B$3:$CG$295,37,FALSE)</f>
        <v>0.6283783783783784</v>
      </c>
      <c r="E152" s="10">
        <f>VLOOKUP(C152,VK!$B$3:$CG$295,11,FALSE)</f>
        <v>154.9</v>
      </c>
      <c r="F152" s="32">
        <f>VLOOKUP($C152,VK!$B$3:$CG$295,59,FALSE)</f>
        <v>93</v>
      </c>
      <c r="G152" s="25">
        <f>VLOOKUP($C152,VK!$B$3:$CG$295,65,FALSE)</f>
        <v>22653.969011313329</v>
      </c>
      <c r="H152" s="17">
        <f>VLOOKUP($C152,VK!$B$3:$CG$295,55,FALSE)</f>
        <v>1</v>
      </c>
      <c r="I152" s="10">
        <f>VLOOKUP($C152,VK!$B$3:$CG$295,32,FALSE)</f>
        <v>1</v>
      </c>
      <c r="J152" s="10" t="str">
        <f>VLOOKUP($C152,VK!$B$3:$CG$295,18,FALSE)</f>
        <v>47</v>
      </c>
      <c r="K152" s="10"/>
      <c r="L152" s="25">
        <f t="shared" si="18"/>
        <v>12303.464864864865</v>
      </c>
      <c r="M152" s="84">
        <f>1-VLOOKUP(C152,VK!$B$3:$ID$295,237,FALSE)</f>
        <v>0.27289420995769698</v>
      </c>
      <c r="N152" s="83">
        <f t="shared" si="19"/>
        <v>93</v>
      </c>
      <c r="O152" s="83" t="str">
        <f t="shared" si="20"/>
        <v/>
      </c>
      <c r="P152" s="83" t="str">
        <f t="shared" si="21"/>
        <v/>
      </c>
      <c r="Q152" s="83" t="str">
        <f t="shared" si="22"/>
        <v/>
      </c>
      <c r="R152" s="83" t="str">
        <f t="shared" si="23"/>
        <v/>
      </c>
      <c r="S152" s="83">
        <f t="shared" si="24"/>
        <v>9214.2126451612894</v>
      </c>
      <c r="T152" s="83">
        <f t="shared" si="25"/>
        <v>11594.900940963687</v>
      </c>
      <c r="U152" s="81"/>
      <c r="V152" s="81"/>
      <c r="W152" s="81"/>
      <c r="X152" s="81"/>
      <c r="Y152" s="81"/>
      <c r="Z152" s="81"/>
      <c r="AA152" s="81"/>
      <c r="AB152" s="81"/>
    </row>
    <row r="153" spans="1:28" hidden="1" x14ac:dyDescent="0.25">
      <c r="A153" s="19">
        <v>143</v>
      </c>
      <c r="B153" s="31" t="str">
        <f t="shared" si="26"/>
        <v>***</v>
      </c>
      <c r="C153" t="str">
        <f>VLOOKUP(A153,VK!$IE$3:$IG$295,3,FALSE)</f>
        <v>Siuntio</v>
      </c>
      <c r="D153" s="17">
        <f>VLOOKUP($C153,VK!$B$3:$CG$295,37,FALSE)</f>
        <v>0.77812499999999996</v>
      </c>
      <c r="E153" s="10">
        <f>VLOOKUP(C153,VK!$B$3:$CG$295,11,FALSE)</f>
        <v>107.6</v>
      </c>
      <c r="F153" s="32">
        <f>VLOOKUP($C153,VK!$B$3:$CG$295,59,FALSE)</f>
        <v>249</v>
      </c>
      <c r="G153" s="25">
        <f>VLOOKUP($C153,VK!$B$3:$CG$295,65,FALSE)</f>
        <v>32537.737901916207</v>
      </c>
      <c r="H153" s="17">
        <f>VLOOKUP($C153,VK!$B$3:$CG$295,55,FALSE)</f>
        <v>0.90361445783132532</v>
      </c>
      <c r="I153" s="10">
        <f>VLOOKUP($C153,VK!$B$3:$CG$295,32,FALSE)</f>
        <v>0</v>
      </c>
      <c r="J153" s="10" t="str">
        <f>VLOOKUP($C153,VK!$B$3:$CG$295,18,FALSE)</f>
        <v>113</v>
      </c>
      <c r="K153" s="10"/>
      <c r="L153" s="25">
        <f t="shared" si="18"/>
        <v>13436.915343750001</v>
      </c>
      <c r="M153" s="84">
        <f>1-VLOOKUP(C153,VK!$B$3:$ID$295,237,FALSE)</f>
        <v>0.27202616763555287</v>
      </c>
      <c r="N153" s="83">
        <f t="shared" si="19"/>
        <v>225</v>
      </c>
      <c r="O153" s="83" t="str">
        <f t="shared" si="20"/>
        <v/>
      </c>
      <c r="P153" s="83" t="str">
        <f t="shared" si="21"/>
        <v/>
      </c>
      <c r="Q153" s="83" t="str">
        <f t="shared" si="22"/>
        <v/>
      </c>
      <c r="R153" s="83">
        <f t="shared" si="23"/>
        <v>24</v>
      </c>
      <c r="S153" s="83">
        <f t="shared" si="24"/>
        <v>11069.37191044776</v>
      </c>
      <c r="T153" s="83">
        <f t="shared" si="25"/>
        <v>11594.900940963687</v>
      </c>
      <c r="U153" s="81"/>
      <c r="V153" s="81"/>
      <c r="W153" s="81"/>
      <c r="X153" s="81"/>
      <c r="Y153" s="81"/>
      <c r="Z153" s="81"/>
      <c r="AA153" s="81"/>
      <c r="AB153" s="81"/>
    </row>
    <row r="154" spans="1:28" hidden="1" x14ac:dyDescent="0.25">
      <c r="A154" s="19">
        <v>144</v>
      </c>
      <c r="B154" s="31" t="str">
        <f t="shared" si="26"/>
        <v>***</v>
      </c>
      <c r="C154" t="str">
        <f>VLOOKUP(A154,VK!$IE$3:$IG$295,3,FALSE)</f>
        <v>Ikaalinen</v>
      </c>
      <c r="D154" s="17">
        <f>VLOOKUP($C154,VK!$B$3:$CG$295,37,FALSE)</f>
        <v>0.77385159010600701</v>
      </c>
      <c r="E154" s="10">
        <f>VLOOKUP(C154,VK!$B$3:$CG$295,11,FALSE)</f>
        <v>176.2</v>
      </c>
      <c r="F154" s="32">
        <f>VLOOKUP($C154,VK!$B$3:$CG$295,59,FALSE)</f>
        <v>219</v>
      </c>
      <c r="G154" s="25">
        <f>VLOOKUP($C154,VK!$B$3:$CG$295,65,FALSE)</f>
        <v>23863.07489051095</v>
      </c>
      <c r="H154" s="17">
        <f>VLOOKUP($C154,VK!$B$3:$CG$295,55,FALSE)</f>
        <v>1</v>
      </c>
      <c r="I154" s="10">
        <f>VLOOKUP($C154,VK!$B$3:$CG$295,32,FALSE)</f>
        <v>0</v>
      </c>
      <c r="J154" s="10" t="str">
        <f>VLOOKUP($C154,VK!$B$3:$CG$295,18,FALSE)</f>
        <v>239</v>
      </c>
      <c r="K154" s="10"/>
      <c r="L154" s="25">
        <f t="shared" si="18"/>
        <v>11960.180777385158</v>
      </c>
      <c r="M154" s="84">
        <f>1-VLOOKUP(C154,VK!$B$3:$ID$295,237,FALSE)</f>
        <v>0.27081727408939626</v>
      </c>
      <c r="N154" s="83">
        <f t="shared" si="19"/>
        <v>219</v>
      </c>
      <c r="O154" s="83" t="str">
        <f t="shared" si="20"/>
        <v/>
      </c>
      <c r="P154" s="83" t="str">
        <f t="shared" si="21"/>
        <v/>
      </c>
      <c r="Q154" s="83" t="str">
        <f t="shared" si="22"/>
        <v/>
      </c>
      <c r="R154" s="83" t="str">
        <f t="shared" si="23"/>
        <v/>
      </c>
      <c r="S154" s="83">
        <f t="shared" si="24"/>
        <v>9084.2173578595321</v>
      </c>
      <c r="T154" s="83">
        <f t="shared" si="25"/>
        <v>11594.900940963687</v>
      </c>
      <c r="U154" s="81"/>
      <c r="V154" s="81"/>
      <c r="W154" s="81"/>
      <c r="X154" s="81"/>
      <c r="Y154" s="81"/>
      <c r="Z154" s="81"/>
      <c r="AA154" s="81"/>
      <c r="AB154" s="81"/>
    </row>
    <row r="155" spans="1:28" hidden="1" x14ac:dyDescent="0.25">
      <c r="A155" s="19">
        <v>145</v>
      </c>
      <c r="B155" s="31" t="str">
        <f t="shared" si="26"/>
        <v>***</v>
      </c>
      <c r="C155" t="str">
        <f>VLOOKUP(A155,VK!$IE$3:$IG$295,3,FALSE)</f>
        <v>Lapinjärvi</v>
      </c>
      <c r="D155" s="17">
        <f>VLOOKUP($C155,VK!$B$3:$CG$295,37,FALSE)</f>
        <v>0.88235294117647056</v>
      </c>
      <c r="E155" s="10">
        <f>VLOOKUP(C155,VK!$B$3:$CG$295,11,FALSE)</f>
        <v>145.4</v>
      </c>
      <c r="F155" s="32">
        <f>VLOOKUP($C155,VK!$B$3:$CG$295,59,FALSE)</f>
        <v>105</v>
      </c>
      <c r="G155" s="25">
        <f>VLOOKUP($C155,VK!$B$3:$CG$295,65,FALSE)</f>
        <v>25749.152307064109</v>
      </c>
      <c r="H155" s="17">
        <f>VLOOKUP($C155,VK!$B$3:$CG$295,55,FALSE)</f>
        <v>1</v>
      </c>
      <c r="I155" s="10">
        <f>VLOOKUP($C155,VK!$B$3:$CG$295,32,FALSE)</f>
        <v>0</v>
      </c>
      <c r="J155" s="10" t="str">
        <f>VLOOKUP($C155,VK!$B$3:$CG$295,18,FALSE)</f>
        <v>136</v>
      </c>
      <c r="K155" s="10"/>
      <c r="L155" s="25">
        <f t="shared" si="18"/>
        <v>17084.112436974792</v>
      </c>
      <c r="M155" s="84">
        <f>1-VLOOKUP(C155,VK!$B$3:$ID$295,237,FALSE)</f>
        <v>0.26750220149405013</v>
      </c>
      <c r="N155" s="83">
        <f t="shared" si="19"/>
        <v>105</v>
      </c>
      <c r="O155" s="83" t="str">
        <f t="shared" si="20"/>
        <v/>
      </c>
      <c r="P155" s="83" t="str">
        <f t="shared" si="21"/>
        <v/>
      </c>
      <c r="Q155" s="83" t="str">
        <f t="shared" si="22"/>
        <v/>
      </c>
      <c r="R155" s="83" t="str">
        <f t="shared" si="23"/>
        <v/>
      </c>
      <c r="S155" s="83">
        <f t="shared" si="24"/>
        <v>12168.67951388889</v>
      </c>
      <c r="T155" s="83">
        <f t="shared" si="25"/>
        <v>11594.900940963687</v>
      </c>
      <c r="U155" s="81"/>
      <c r="V155" s="81"/>
      <c r="W155" s="81"/>
      <c r="X155" s="81"/>
      <c r="Y155" s="81"/>
      <c r="Z155" s="81"/>
      <c r="AA155" s="81"/>
      <c r="AB155" s="81"/>
    </row>
    <row r="156" spans="1:28" hidden="1" x14ac:dyDescent="0.25">
      <c r="A156" s="19">
        <v>146</v>
      </c>
      <c r="B156" s="31" t="str">
        <f t="shared" si="26"/>
        <v>***</v>
      </c>
      <c r="C156" t="str">
        <f>VLOOKUP(A156,VK!$IE$3:$IG$295,3,FALSE)</f>
        <v>Rautalampi</v>
      </c>
      <c r="D156" s="17">
        <f>VLOOKUP($C156,VK!$B$3:$CG$295,37,FALSE)</f>
        <v>0.70967741935483875</v>
      </c>
      <c r="E156" s="10">
        <f>VLOOKUP(C156,VK!$B$3:$CG$295,11,FALSE)</f>
        <v>192.3</v>
      </c>
      <c r="F156" s="32">
        <f>VLOOKUP($C156,VK!$B$3:$CG$295,59,FALSE)</f>
        <v>66</v>
      </c>
      <c r="G156" s="25">
        <f>VLOOKUP($C156,VK!$B$3:$CG$295,65,FALSE)</f>
        <v>23403.802591203545</v>
      </c>
      <c r="H156" s="17">
        <f>VLOOKUP($C156,VK!$B$3:$CG$295,55,FALSE)</f>
        <v>0.95454545454545459</v>
      </c>
      <c r="I156" s="10">
        <f>VLOOKUP($C156,VK!$B$3:$CG$295,32,FALSE)</f>
        <v>0</v>
      </c>
      <c r="J156" s="10" t="str">
        <f>VLOOKUP($C156,VK!$B$3:$CG$295,18,FALSE)</f>
        <v>217</v>
      </c>
      <c r="K156" s="10"/>
      <c r="L156" s="25">
        <f t="shared" si="18"/>
        <v>13427.380752688172</v>
      </c>
      <c r="M156" s="84">
        <f>1-VLOOKUP(C156,VK!$B$3:$ID$295,237,FALSE)</f>
        <v>0.26252091123324162</v>
      </c>
      <c r="N156" s="83">
        <f t="shared" si="19"/>
        <v>63</v>
      </c>
      <c r="O156" s="83" t="str">
        <f t="shared" si="20"/>
        <v/>
      </c>
      <c r="P156" s="83" t="str">
        <f t="shared" si="21"/>
        <v/>
      </c>
      <c r="Q156" s="83" t="str">
        <f t="shared" si="22"/>
        <v/>
      </c>
      <c r="R156" s="83" t="str">
        <f t="shared" si="23"/>
        <v>1-4</v>
      </c>
      <c r="S156" s="83">
        <f t="shared" si="24"/>
        <v>11151.842365591398</v>
      </c>
      <c r="T156" s="83">
        <f t="shared" si="25"/>
        <v>11594.900940963687</v>
      </c>
      <c r="U156" s="81"/>
      <c r="V156" s="81"/>
      <c r="W156" s="81"/>
      <c r="X156" s="81"/>
      <c r="Y156" s="81"/>
      <c r="Z156" s="81"/>
      <c r="AA156" s="81"/>
      <c r="AB156" s="81"/>
    </row>
    <row r="157" spans="1:28" hidden="1" x14ac:dyDescent="0.25">
      <c r="A157" s="19">
        <v>147</v>
      </c>
      <c r="B157" s="31" t="str">
        <f t="shared" si="26"/>
        <v>***</v>
      </c>
      <c r="C157" t="str">
        <f>VLOOKUP(A157,VK!$IE$3:$IG$295,3,FALSE)</f>
        <v>Karijoki</v>
      </c>
      <c r="D157" s="17">
        <f>VLOOKUP($C157,VK!$B$3:$CG$295,37,FALSE)</f>
        <v>0.58536585365853655</v>
      </c>
      <c r="E157" s="10">
        <f>VLOOKUP(C157,VK!$B$3:$CG$295,11,FALSE)</f>
        <v>166.7</v>
      </c>
      <c r="F157" s="32">
        <f>VLOOKUP($C157,VK!$B$3:$CG$295,59,FALSE)</f>
        <v>24</v>
      </c>
      <c r="G157" s="25">
        <f>VLOOKUP($C157,VK!$B$3:$CG$295,65,FALSE)</f>
        <v>23618.308080808081</v>
      </c>
      <c r="H157" s="17">
        <f>VLOOKUP($C157,VK!$B$3:$CG$295,55,FALSE)</f>
        <v>1</v>
      </c>
      <c r="I157" s="10">
        <f>VLOOKUP($C157,VK!$B$3:$CG$295,32,FALSE)</f>
        <v>0</v>
      </c>
      <c r="J157" s="10" t="str">
        <f>VLOOKUP($C157,VK!$B$3:$CG$295,18,FALSE)</f>
        <v>69</v>
      </c>
      <c r="K157" s="10"/>
      <c r="L157" s="25">
        <f t="shared" si="18"/>
        <v>19458.067073170732</v>
      </c>
      <c r="M157" s="84">
        <f>1-VLOOKUP(C157,VK!$B$3:$ID$295,237,FALSE)</f>
        <v>0.25293754139736602</v>
      </c>
      <c r="N157" s="83">
        <f t="shared" si="19"/>
        <v>24</v>
      </c>
      <c r="O157" s="83" t="str">
        <f t="shared" si="20"/>
        <v/>
      </c>
      <c r="P157" s="83" t="str">
        <f t="shared" si="21"/>
        <v/>
      </c>
      <c r="Q157" s="83" t="str">
        <f t="shared" si="22"/>
        <v/>
      </c>
      <c r="R157" s="83" t="str">
        <f t="shared" si="23"/>
        <v/>
      </c>
      <c r="S157" s="83">
        <f t="shared" si="24"/>
        <v>15669.323023255814</v>
      </c>
      <c r="T157" s="83">
        <f t="shared" si="25"/>
        <v>11594.900940963687</v>
      </c>
      <c r="U157" s="81"/>
      <c r="V157" s="81"/>
      <c r="W157" s="81"/>
      <c r="X157" s="81"/>
      <c r="Y157" s="81"/>
      <c r="Z157" s="81"/>
      <c r="AA157" s="81"/>
      <c r="AB157" s="81"/>
    </row>
    <row r="158" spans="1:28" hidden="1" x14ac:dyDescent="0.25">
      <c r="A158" s="19">
        <v>148</v>
      </c>
      <c r="B158" s="31" t="str">
        <f t="shared" si="26"/>
        <v>***</v>
      </c>
      <c r="C158" t="str">
        <f>VLOOKUP(A158,VK!$IE$3:$IG$295,3,FALSE)</f>
        <v>Naantali</v>
      </c>
      <c r="D158" s="17">
        <f>VLOOKUP($C158,VK!$B$3:$CG$295,37,FALSE)</f>
        <v>0.79402985074626864</v>
      </c>
      <c r="E158" s="10">
        <f>VLOOKUP(C158,VK!$B$3:$CG$295,11,FALSE)</f>
        <v>129</v>
      </c>
      <c r="F158" s="32">
        <f>VLOOKUP($C158,VK!$B$3:$CG$295,59,FALSE)</f>
        <v>798</v>
      </c>
      <c r="G158" s="25">
        <f>VLOOKUP($C158,VK!$B$3:$CG$295,65,FALSE)</f>
        <v>31583.4399719986</v>
      </c>
      <c r="H158" s="17">
        <f>VLOOKUP($C158,VK!$B$3:$CG$295,55,FALSE)</f>
        <v>0.99624060150375937</v>
      </c>
      <c r="I158" s="10">
        <f>VLOOKUP($C158,VK!$B$3:$CG$295,32,FALSE)</f>
        <v>1</v>
      </c>
      <c r="J158" s="10" t="str">
        <f>VLOOKUP($C158,VK!$B$3:$CG$295,18,FALSE)</f>
        <v>102</v>
      </c>
      <c r="K158" s="10"/>
      <c r="L158" s="25">
        <f t="shared" si="18"/>
        <v>13002.635970149257</v>
      </c>
      <c r="M158" s="84">
        <f>1-VLOOKUP(C158,VK!$B$3:$ID$295,237,FALSE)</f>
        <v>0.2505681003123581</v>
      </c>
      <c r="N158" s="83">
        <f t="shared" si="19"/>
        <v>795</v>
      </c>
      <c r="O158" s="83" t="str">
        <f t="shared" si="20"/>
        <v/>
      </c>
      <c r="P158" s="83">
        <f t="shared" si="21"/>
        <v>2.5</v>
      </c>
      <c r="Q158" s="83" t="str">
        <f t="shared" si="22"/>
        <v/>
      </c>
      <c r="R158" s="83" t="str">
        <f t="shared" si="23"/>
        <v/>
      </c>
      <c r="S158" s="83">
        <f t="shared" si="24"/>
        <v>11895.289764826177</v>
      </c>
      <c r="T158" s="83">
        <f t="shared" si="25"/>
        <v>11594.900940963687</v>
      </c>
      <c r="U158" s="81"/>
      <c r="V158" s="81"/>
      <c r="W158" s="81"/>
      <c r="X158" s="81"/>
      <c r="Y158" s="81"/>
      <c r="Z158" s="81"/>
      <c r="AA158" s="81"/>
      <c r="AB158" s="81"/>
    </row>
    <row r="159" spans="1:28" hidden="1" x14ac:dyDescent="0.25">
      <c r="A159" s="19">
        <v>149</v>
      </c>
      <c r="B159" s="31" t="str">
        <f t="shared" si="26"/>
        <v>**</v>
      </c>
      <c r="C159" t="str">
        <f>VLOOKUP(A159,VK!$IE$3:$IG$295,3,FALSE)</f>
        <v>Reisjärvi</v>
      </c>
      <c r="D159" s="17">
        <f>VLOOKUP($C159,VK!$B$3:$CG$295,37,FALSE)</f>
        <v>0.58125000000000004</v>
      </c>
      <c r="E159" s="10">
        <f>VLOOKUP(C159,VK!$B$3:$CG$295,11,FALSE)</f>
        <v>166.8</v>
      </c>
      <c r="F159" s="32">
        <f>VLOOKUP($C159,VK!$B$3:$CG$295,59,FALSE)</f>
        <v>93</v>
      </c>
      <c r="G159" s="25">
        <f>VLOOKUP($C159,VK!$B$3:$CG$295,65,FALSE)</f>
        <v>22520.434180138567</v>
      </c>
      <c r="H159" s="17">
        <f>VLOOKUP($C159,VK!$B$3:$CG$295,55,FALSE)</f>
        <v>1</v>
      </c>
      <c r="I159" s="10">
        <f>VLOOKUP($C159,VK!$B$3:$CG$295,32,FALSE)</f>
        <v>0</v>
      </c>
      <c r="J159" s="10" t="str">
        <f>VLOOKUP($C159,VK!$B$3:$CG$295,18,FALSE)</f>
        <v>133</v>
      </c>
      <c r="K159" s="10"/>
      <c r="L159" s="25">
        <f t="shared" si="18"/>
        <v>11316.574437499999</v>
      </c>
      <c r="M159" s="84">
        <f>1-VLOOKUP(C159,VK!$B$3:$ID$295,237,FALSE)</f>
        <v>0.24705549200168586</v>
      </c>
      <c r="N159" s="83">
        <f t="shared" si="19"/>
        <v>93</v>
      </c>
      <c r="O159" s="83" t="str">
        <f t="shared" si="20"/>
        <v/>
      </c>
      <c r="P159" s="83" t="str">
        <f t="shared" si="21"/>
        <v/>
      </c>
      <c r="Q159" s="83" t="str">
        <f t="shared" si="22"/>
        <v/>
      </c>
      <c r="R159" s="83" t="str">
        <f t="shared" si="23"/>
        <v/>
      </c>
      <c r="S159" s="83">
        <f t="shared" si="24"/>
        <v>8966.7001648351652</v>
      </c>
      <c r="T159" s="83">
        <f t="shared" si="25"/>
        <v>11594.900940963687</v>
      </c>
      <c r="U159" s="81"/>
      <c r="V159" s="81"/>
      <c r="W159" s="81"/>
      <c r="X159" s="81"/>
      <c r="Y159" s="81"/>
      <c r="Z159" s="81"/>
      <c r="AA159" s="81"/>
      <c r="AB159" s="81"/>
    </row>
    <row r="160" spans="1:28" hidden="1" x14ac:dyDescent="0.25">
      <c r="A160" s="19">
        <v>150</v>
      </c>
      <c r="B160" s="31" t="str">
        <f t="shared" si="26"/>
        <v>**</v>
      </c>
      <c r="C160" t="str">
        <f>VLOOKUP(A160,VK!$IE$3:$IG$295,3,FALSE)</f>
        <v>Luoto</v>
      </c>
      <c r="D160" s="17">
        <f>VLOOKUP($C160,VK!$B$3:$CG$295,37,FALSE)</f>
        <v>0.48101265822784811</v>
      </c>
      <c r="E160" s="10">
        <f>VLOOKUP(C160,VK!$B$3:$CG$295,11,FALSE)</f>
        <v>127.1</v>
      </c>
      <c r="F160" s="32">
        <f>VLOOKUP($C160,VK!$B$3:$CG$295,59,FALSE)</f>
        <v>342</v>
      </c>
      <c r="G160" s="25">
        <f>VLOOKUP($C160,VK!$B$3:$CG$295,65,FALSE)</f>
        <v>22908.100975526271</v>
      </c>
      <c r="H160" s="17">
        <f>VLOOKUP($C160,VK!$B$3:$CG$295,55,FALSE)</f>
        <v>1</v>
      </c>
      <c r="I160" s="10">
        <f>VLOOKUP($C160,VK!$B$3:$CG$295,32,FALSE)</f>
        <v>0</v>
      </c>
      <c r="J160" s="10" t="str">
        <f>VLOOKUP($C160,VK!$B$3:$CG$295,18,FALSE)</f>
        <v>45</v>
      </c>
      <c r="K160" s="10"/>
      <c r="L160" s="25">
        <f t="shared" si="18"/>
        <v>8394.4553586497896</v>
      </c>
      <c r="M160" s="84">
        <f>1-VLOOKUP(C160,VK!$B$3:$ID$295,237,FALSE)</f>
        <v>0.24507362232621244</v>
      </c>
      <c r="N160" s="83">
        <f t="shared" si="19"/>
        <v>342</v>
      </c>
      <c r="O160" s="83" t="str">
        <f t="shared" si="20"/>
        <v/>
      </c>
      <c r="P160" s="83" t="str">
        <f t="shared" si="21"/>
        <v/>
      </c>
      <c r="Q160" s="83" t="str">
        <f t="shared" si="22"/>
        <v/>
      </c>
      <c r="R160" s="83" t="str">
        <f t="shared" si="23"/>
        <v/>
      </c>
      <c r="S160" s="83">
        <f t="shared" si="24"/>
        <v>7324.5207883211679</v>
      </c>
      <c r="T160" s="83">
        <f t="shared" si="25"/>
        <v>11594.900940963687</v>
      </c>
      <c r="U160" s="81"/>
      <c r="V160" s="81"/>
      <c r="W160" s="81"/>
      <c r="X160" s="81"/>
      <c r="Y160" s="81"/>
      <c r="Z160" s="81"/>
      <c r="AA160" s="81"/>
      <c r="AB160" s="81"/>
    </row>
    <row r="161" spans="1:28" hidden="1" x14ac:dyDescent="0.25">
      <c r="A161" s="19">
        <v>151</v>
      </c>
      <c r="B161" s="31" t="str">
        <f t="shared" si="26"/>
        <v>**</v>
      </c>
      <c r="C161" t="str">
        <f>VLOOKUP(A161,VK!$IE$3:$IG$295,3,FALSE)</f>
        <v>Vesilahti</v>
      </c>
      <c r="D161" s="17">
        <f>VLOOKUP($C161,VK!$B$3:$CG$295,37,FALSE)</f>
        <v>0.86956521739130432</v>
      </c>
      <c r="E161" s="10">
        <f>VLOOKUP(C161,VK!$B$3:$CG$295,11,FALSE)</f>
        <v>114.2</v>
      </c>
      <c r="F161" s="32">
        <f>VLOOKUP($C161,VK!$B$3:$CG$295,59,FALSE)</f>
        <v>240</v>
      </c>
      <c r="G161" s="25">
        <f>VLOOKUP($C161,VK!$B$3:$CG$295,65,FALSE)</f>
        <v>28748.776236294474</v>
      </c>
      <c r="H161" s="17">
        <f>VLOOKUP($C161,VK!$B$3:$CG$295,55,FALSE)</f>
        <v>0.97499999999999998</v>
      </c>
      <c r="I161" s="10">
        <f>VLOOKUP($C161,VK!$B$3:$CG$295,32,FALSE)</f>
        <v>0</v>
      </c>
      <c r="J161" s="10" t="str">
        <f>VLOOKUP($C161,VK!$B$3:$CG$295,18,FALSE)</f>
        <v>115</v>
      </c>
      <c r="K161" s="10"/>
      <c r="L161" s="25">
        <f t="shared" si="18"/>
        <v>15445.089094202898</v>
      </c>
      <c r="M161" s="84">
        <f>1-VLOOKUP(C161,VK!$B$3:$ID$295,237,FALSE)</f>
        <v>0.23893256675334029</v>
      </c>
      <c r="N161" s="83">
        <f t="shared" si="19"/>
        <v>234</v>
      </c>
      <c r="O161" s="83" t="str">
        <f t="shared" si="20"/>
        <v/>
      </c>
      <c r="P161" s="83">
        <f t="shared" si="21"/>
        <v>6</v>
      </c>
      <c r="Q161" s="83" t="str">
        <f t="shared" si="22"/>
        <v/>
      </c>
      <c r="R161" s="83" t="str">
        <f t="shared" si="23"/>
        <v/>
      </c>
      <c r="S161" s="83">
        <f t="shared" si="24"/>
        <v>9145.6168904593651</v>
      </c>
      <c r="T161" s="83">
        <f t="shared" si="25"/>
        <v>11594.900940963687</v>
      </c>
      <c r="U161" s="81"/>
      <c r="V161" s="81"/>
      <c r="W161" s="81"/>
      <c r="X161" s="81"/>
      <c r="Y161" s="81"/>
      <c r="Z161" s="81"/>
      <c r="AA161" s="81"/>
      <c r="AB161" s="81"/>
    </row>
    <row r="162" spans="1:28" hidden="1" x14ac:dyDescent="0.25">
      <c r="A162" s="19">
        <v>152</v>
      </c>
      <c r="B162" s="31" t="str">
        <f t="shared" si="26"/>
        <v>**</v>
      </c>
      <c r="C162" t="str">
        <f>VLOOKUP(A162,VK!$IE$3:$IG$295,3,FALSE)</f>
        <v>Säkylä</v>
      </c>
      <c r="D162" s="17">
        <f>VLOOKUP($C162,VK!$B$3:$CG$295,37,FALSE)</f>
        <v>0.46530612244897956</v>
      </c>
      <c r="E162" s="10">
        <f>VLOOKUP(C162,VK!$B$3:$CG$295,11,FALSE)</f>
        <v>150.1</v>
      </c>
      <c r="F162" s="32">
        <f>VLOOKUP($C162,VK!$B$3:$CG$295,59,FALSE)</f>
        <v>114</v>
      </c>
      <c r="G162" s="25">
        <f>VLOOKUP($C162,VK!$B$3:$CG$295,65,FALSE)</f>
        <v>27437.904343735299</v>
      </c>
      <c r="H162" s="17">
        <f>VLOOKUP($C162,VK!$B$3:$CG$295,55,FALSE)</f>
        <v>1</v>
      </c>
      <c r="I162" s="10">
        <f>VLOOKUP($C162,VK!$B$3:$CG$295,32,FALSE)</f>
        <v>0</v>
      </c>
      <c r="J162" s="10" t="str">
        <f>VLOOKUP($C162,VK!$B$3:$CG$295,18,FALSE)</f>
        <v>202</v>
      </c>
      <c r="K162" s="10"/>
      <c r="L162" s="25">
        <f t="shared" si="18"/>
        <v>14232.448408163265</v>
      </c>
      <c r="M162" s="84">
        <f>1-VLOOKUP(C162,VK!$B$3:$ID$295,237,FALSE)</f>
        <v>0.23729537023460978</v>
      </c>
      <c r="N162" s="83">
        <f t="shared" si="19"/>
        <v>114</v>
      </c>
      <c r="O162" s="83" t="str">
        <f t="shared" si="20"/>
        <v/>
      </c>
      <c r="P162" s="83" t="str">
        <f t="shared" si="21"/>
        <v/>
      </c>
      <c r="Q162" s="83" t="str">
        <f t="shared" si="22"/>
        <v/>
      </c>
      <c r="R162" s="83" t="str">
        <f t="shared" si="23"/>
        <v/>
      </c>
      <c r="S162" s="83">
        <f t="shared" si="24"/>
        <v>11889.620912408758</v>
      </c>
      <c r="T162" s="83">
        <f t="shared" si="25"/>
        <v>11594.900940963687</v>
      </c>
      <c r="U162" s="81"/>
      <c r="V162" s="81"/>
      <c r="W162" s="81"/>
      <c r="X162" s="81"/>
      <c r="Y162" s="81"/>
      <c r="Z162" s="81"/>
      <c r="AA162" s="81"/>
      <c r="AB162" s="81"/>
    </row>
    <row r="163" spans="1:28" hidden="1" x14ac:dyDescent="0.25">
      <c r="A163" s="19">
        <v>153</v>
      </c>
      <c r="B163" s="31" t="str">
        <f t="shared" si="26"/>
        <v>**</v>
      </c>
      <c r="C163" t="str">
        <f>VLOOKUP(A163,VK!$IE$3:$IG$295,3,FALSE)</f>
        <v>Saarijärvi</v>
      </c>
      <c r="D163" s="17">
        <f>VLOOKUP($C163,VK!$B$3:$CG$295,37,FALSE)</f>
        <v>0.74581005586592175</v>
      </c>
      <c r="E163" s="10">
        <f>VLOOKUP(C163,VK!$B$3:$CG$295,11,FALSE)</f>
        <v>195</v>
      </c>
      <c r="F163" s="32">
        <f>VLOOKUP($C163,VK!$B$3:$CG$295,59,FALSE)</f>
        <v>267</v>
      </c>
      <c r="G163" s="25">
        <f>VLOOKUP($C163,VK!$B$3:$CG$295,65,FALSE)</f>
        <v>23216.451452469762</v>
      </c>
      <c r="H163" s="17">
        <f>VLOOKUP($C163,VK!$B$3:$CG$295,55,FALSE)</f>
        <v>0.8089887640449438</v>
      </c>
      <c r="I163" s="10">
        <f>VLOOKUP($C163,VK!$B$3:$CG$295,32,FALSE)</f>
        <v>0</v>
      </c>
      <c r="J163" s="10" t="str">
        <f>VLOOKUP($C163,VK!$B$3:$CG$295,18,FALSE)</f>
        <v>407</v>
      </c>
      <c r="K163" s="10"/>
      <c r="L163" s="25">
        <f t="shared" si="18"/>
        <v>11301.317318435753</v>
      </c>
      <c r="M163" s="84">
        <f>1-VLOOKUP(C163,VK!$B$3:$ID$295,237,FALSE)</f>
        <v>0.23641382862272575</v>
      </c>
      <c r="N163" s="83">
        <f t="shared" si="19"/>
        <v>216</v>
      </c>
      <c r="O163" s="83" t="str">
        <f t="shared" si="20"/>
        <v/>
      </c>
      <c r="P163" s="83" t="str">
        <f t="shared" si="21"/>
        <v/>
      </c>
      <c r="Q163" s="83" t="str">
        <f t="shared" si="22"/>
        <v/>
      </c>
      <c r="R163" s="83">
        <f t="shared" si="23"/>
        <v>51</v>
      </c>
      <c r="S163" s="83">
        <f t="shared" si="24"/>
        <v>9934.627585301836</v>
      </c>
      <c r="T163" s="83">
        <f t="shared" si="25"/>
        <v>11594.900940963687</v>
      </c>
      <c r="U163" s="81"/>
      <c r="V163" s="81"/>
      <c r="W163" s="81"/>
      <c r="X163" s="81"/>
      <c r="Y163" s="81"/>
      <c r="Z163" s="81"/>
      <c r="AA163" s="81"/>
      <c r="AB163" s="81"/>
    </row>
    <row r="164" spans="1:28" hidden="1" x14ac:dyDescent="0.25">
      <c r="A164" s="19">
        <v>154</v>
      </c>
      <c r="B164" s="31" t="str">
        <f t="shared" si="26"/>
        <v>**</v>
      </c>
      <c r="C164" t="str">
        <f>VLOOKUP(A164,VK!$IE$3:$IG$295,3,FALSE)</f>
        <v>Mäntyharju</v>
      </c>
      <c r="D164" s="17">
        <f>VLOOKUP($C164,VK!$B$3:$CG$295,37,FALSE)</f>
        <v>0.7039106145251397</v>
      </c>
      <c r="E164" s="10">
        <f>VLOOKUP(C164,VK!$B$3:$CG$295,11,FALSE)</f>
        <v>185.2</v>
      </c>
      <c r="F164" s="32">
        <f>VLOOKUP($C164,VK!$B$3:$CG$295,59,FALSE)</f>
        <v>126</v>
      </c>
      <c r="G164" s="25">
        <f>VLOOKUP($C164,VK!$B$3:$CG$295,65,FALSE)</f>
        <v>24916.342267294458</v>
      </c>
      <c r="H164" s="17">
        <f>VLOOKUP($C164,VK!$B$3:$CG$295,55,FALSE)</f>
        <v>1</v>
      </c>
      <c r="I164" s="10">
        <f>VLOOKUP($C164,VK!$B$3:$CG$295,32,FALSE)</f>
        <v>1</v>
      </c>
      <c r="J164" s="10" t="str">
        <f>VLOOKUP($C164,VK!$B$3:$CG$295,18,FALSE)</f>
        <v>314</v>
      </c>
      <c r="K164" s="10"/>
      <c r="L164" s="25">
        <f t="shared" si="18"/>
        <v>11472.793519553074</v>
      </c>
      <c r="M164" s="84">
        <f>1-VLOOKUP(C164,VK!$B$3:$ID$295,237,FALSE)</f>
        <v>0.23533332768068926</v>
      </c>
      <c r="N164" s="83">
        <f t="shared" si="19"/>
        <v>126</v>
      </c>
      <c r="O164" s="83" t="str">
        <f t="shared" si="20"/>
        <v/>
      </c>
      <c r="P164" s="83" t="str">
        <f t="shared" si="21"/>
        <v/>
      </c>
      <c r="Q164" s="83" t="str">
        <f t="shared" si="22"/>
        <v/>
      </c>
      <c r="R164" s="83" t="str">
        <f t="shared" si="23"/>
        <v/>
      </c>
      <c r="S164" s="83">
        <f t="shared" si="24"/>
        <v>10815.642150537633</v>
      </c>
      <c r="T164" s="83">
        <f t="shared" si="25"/>
        <v>11594.900940963687</v>
      </c>
      <c r="U164" s="81"/>
      <c r="V164" s="81"/>
      <c r="W164" s="81"/>
      <c r="X164" s="81"/>
      <c r="Y164" s="81"/>
      <c r="Z164" s="81"/>
      <c r="AA164" s="81"/>
      <c r="AB164" s="81"/>
    </row>
    <row r="165" spans="1:28" hidden="1" x14ac:dyDescent="0.25">
      <c r="A165" s="19">
        <v>155</v>
      </c>
      <c r="B165" s="31" t="str">
        <f t="shared" si="26"/>
        <v>**</v>
      </c>
      <c r="C165" t="str">
        <f>VLOOKUP(A165,VK!$IE$3:$IG$295,3,FALSE)</f>
        <v>Ähtäri</v>
      </c>
      <c r="D165" s="17">
        <f>VLOOKUP($C165,VK!$B$3:$CG$295,37,FALSE)</f>
        <v>0.79220779220779225</v>
      </c>
      <c r="E165" s="10">
        <f>VLOOKUP(C165,VK!$B$3:$CG$295,11,FALSE)</f>
        <v>175</v>
      </c>
      <c r="F165" s="32">
        <f>VLOOKUP($C165,VK!$B$3:$CG$295,59,FALSE)</f>
        <v>183</v>
      </c>
      <c r="G165" s="25">
        <f>VLOOKUP($C165,VK!$B$3:$CG$295,65,FALSE)</f>
        <v>24032.491158765988</v>
      </c>
      <c r="H165" s="17">
        <f>VLOOKUP($C165,VK!$B$3:$CG$295,55,FALSE)</f>
        <v>1</v>
      </c>
      <c r="I165" s="10">
        <f>VLOOKUP($C165,VK!$B$3:$CG$295,32,FALSE)</f>
        <v>0</v>
      </c>
      <c r="J165" s="10" t="str">
        <f>VLOOKUP($C165,VK!$B$3:$CG$295,18,FALSE)</f>
        <v>241</v>
      </c>
      <c r="K165" s="10"/>
      <c r="L165" s="25">
        <f t="shared" si="18"/>
        <v>12295.33445887446</v>
      </c>
      <c r="M165" s="84">
        <f>1-VLOOKUP(C165,VK!$B$3:$ID$295,237,FALSE)</f>
        <v>0.23315494130513359</v>
      </c>
      <c r="N165" s="83">
        <f t="shared" si="19"/>
        <v>183</v>
      </c>
      <c r="O165" s="83" t="str">
        <f t="shared" si="20"/>
        <v/>
      </c>
      <c r="P165" s="83" t="str">
        <f t="shared" si="21"/>
        <v/>
      </c>
      <c r="Q165" s="83" t="str">
        <f t="shared" si="22"/>
        <v/>
      </c>
      <c r="R165" s="83" t="str">
        <f t="shared" si="23"/>
        <v/>
      </c>
      <c r="S165" s="83">
        <f t="shared" si="24"/>
        <v>10505.526416666666</v>
      </c>
      <c r="T165" s="83">
        <f t="shared" si="25"/>
        <v>11594.900940963687</v>
      </c>
      <c r="U165" s="81"/>
      <c r="V165" s="81"/>
      <c r="W165" s="81"/>
      <c r="X165" s="81"/>
      <c r="Y165" s="81"/>
      <c r="Z165" s="81"/>
      <c r="AA165" s="81"/>
      <c r="AB165" s="81"/>
    </row>
    <row r="166" spans="1:28" hidden="1" x14ac:dyDescent="0.25">
      <c r="A166" s="19">
        <v>156</v>
      </c>
      <c r="B166" s="31" t="str">
        <f t="shared" si="26"/>
        <v>**</v>
      </c>
      <c r="C166" t="str">
        <f>VLOOKUP(A166,VK!$IE$3:$IG$295,3,FALSE)</f>
        <v>Uurainen</v>
      </c>
      <c r="D166" s="17">
        <f>VLOOKUP($C166,VK!$B$3:$CG$295,37,FALSE)</f>
        <v>0.82867132867132864</v>
      </c>
      <c r="E166" s="10">
        <f>VLOOKUP(C166,VK!$B$3:$CG$295,11,FALSE)</f>
        <v>158.6</v>
      </c>
      <c r="F166" s="32">
        <f>VLOOKUP($C166,VK!$B$3:$CG$295,59,FALSE)</f>
        <v>237</v>
      </c>
      <c r="G166" s="25">
        <f>VLOOKUP($C166,VK!$B$3:$CG$295,65,FALSE)</f>
        <v>22668.881327800831</v>
      </c>
      <c r="H166" s="17">
        <f>VLOOKUP($C166,VK!$B$3:$CG$295,55,FALSE)</f>
        <v>1</v>
      </c>
      <c r="I166" s="10">
        <f>VLOOKUP($C166,VK!$B$3:$CG$295,32,FALSE)</f>
        <v>0</v>
      </c>
      <c r="J166" s="10" t="str">
        <f>VLOOKUP($C166,VK!$B$3:$CG$295,18,FALSE)</f>
        <v>122</v>
      </c>
      <c r="K166" s="10"/>
      <c r="L166" s="25">
        <f t="shared" si="18"/>
        <v>10474.800349650348</v>
      </c>
      <c r="M166" s="84">
        <f>1-VLOOKUP(C166,VK!$B$3:$ID$295,237,FALSE)</f>
        <v>0.23250533721949163</v>
      </c>
      <c r="N166" s="83">
        <f t="shared" si="19"/>
        <v>237</v>
      </c>
      <c r="O166" s="83" t="str">
        <f t="shared" si="20"/>
        <v/>
      </c>
      <c r="P166" s="83" t="str">
        <f t="shared" si="21"/>
        <v/>
      </c>
      <c r="Q166" s="83" t="str">
        <f t="shared" si="22"/>
        <v/>
      </c>
      <c r="R166" s="83">
        <f t="shared" si="23"/>
        <v>2.5</v>
      </c>
      <c r="S166" s="83">
        <f t="shared" si="24"/>
        <v>8268.9469551282054</v>
      </c>
      <c r="T166" s="83">
        <f t="shared" si="25"/>
        <v>11594.900940963687</v>
      </c>
      <c r="U166" s="81"/>
      <c r="V166" s="81"/>
      <c r="W166" s="81"/>
      <c r="X166" s="81"/>
      <c r="Y166" s="81"/>
      <c r="Z166" s="81"/>
      <c r="AA166" s="81"/>
      <c r="AB166" s="81"/>
    </row>
    <row r="167" spans="1:28" hidden="1" x14ac:dyDescent="0.25">
      <c r="A167" s="19">
        <v>157</v>
      </c>
      <c r="B167" s="31" t="str">
        <f t="shared" si="26"/>
        <v>**</v>
      </c>
      <c r="C167" t="str">
        <f>VLOOKUP(A167,VK!$IE$3:$IG$295,3,FALSE)</f>
        <v>Iisalmi</v>
      </c>
      <c r="D167" s="17">
        <f>VLOOKUP($C167,VK!$B$3:$CG$295,37,FALSE)</f>
        <v>0.83264033264033266</v>
      </c>
      <c r="E167" s="10">
        <f>VLOOKUP(C167,VK!$B$3:$CG$295,11,FALSE)</f>
        <v>157.9</v>
      </c>
      <c r="F167" s="32">
        <f>VLOOKUP($C167,VK!$B$3:$CG$295,59,FALSE)</f>
        <v>801</v>
      </c>
      <c r="G167" s="25">
        <f>VLOOKUP($C167,VK!$B$3:$CG$295,65,FALSE)</f>
        <v>25081.386797943545</v>
      </c>
      <c r="H167" s="17">
        <f>VLOOKUP($C167,VK!$B$3:$CG$295,55,FALSE)</f>
        <v>0.5280898876404494</v>
      </c>
      <c r="I167" s="10">
        <f>VLOOKUP($C167,VK!$B$3:$CG$295,32,FALSE)</f>
        <v>0</v>
      </c>
      <c r="J167" s="10" t="str">
        <f>VLOOKUP($C167,VK!$B$3:$CG$295,18,FALSE)</f>
        <v>372</v>
      </c>
      <c r="K167" s="10"/>
      <c r="L167" s="25">
        <f t="shared" si="18"/>
        <v>13737.15583160083</v>
      </c>
      <c r="M167" s="84">
        <f>1-VLOOKUP(C167,VK!$B$3:$ID$295,237,FALSE)</f>
        <v>0.22872016144401419</v>
      </c>
      <c r="N167" s="83">
        <f t="shared" si="19"/>
        <v>423</v>
      </c>
      <c r="O167" s="83" t="str">
        <f t="shared" si="20"/>
        <v/>
      </c>
      <c r="P167" s="83" t="str">
        <f t="shared" si="21"/>
        <v/>
      </c>
      <c r="Q167" s="83" t="str">
        <f t="shared" si="22"/>
        <v/>
      </c>
      <c r="R167" s="83">
        <f t="shared" si="23"/>
        <v>378</v>
      </c>
      <c r="S167" s="83">
        <f t="shared" si="24"/>
        <v>13143.647716535434</v>
      </c>
      <c r="T167" s="83">
        <f t="shared" si="25"/>
        <v>11594.900940963687</v>
      </c>
      <c r="U167" s="81"/>
      <c r="V167" s="81"/>
      <c r="W167" s="81"/>
      <c r="X167" s="81"/>
      <c r="Y167" s="81"/>
      <c r="Z167" s="81"/>
      <c r="AA167" s="81"/>
      <c r="AB167" s="81"/>
    </row>
    <row r="168" spans="1:28" hidden="1" x14ac:dyDescent="0.25">
      <c r="A168" s="19">
        <v>158</v>
      </c>
      <c r="B168" s="31" t="str">
        <f t="shared" si="26"/>
        <v>**</v>
      </c>
      <c r="C168" t="str">
        <f>VLOOKUP(A168,VK!$IE$3:$IG$295,3,FALSE)</f>
        <v>Kempele</v>
      </c>
      <c r="D168" s="17">
        <f>VLOOKUP($C168,VK!$B$3:$CG$295,37,FALSE)</f>
        <v>0.80276381909547734</v>
      </c>
      <c r="E168" s="10">
        <f>VLOOKUP(C168,VK!$B$3:$CG$295,11,FALSE)</f>
        <v>126</v>
      </c>
      <c r="F168" s="32">
        <f>VLOOKUP($C168,VK!$B$3:$CG$295,59,FALSE)</f>
        <v>1278</v>
      </c>
      <c r="G168" s="25">
        <f>VLOOKUP($C168,VK!$B$3:$CG$295,65,FALSE)</f>
        <v>27271.204109869836</v>
      </c>
      <c r="H168" s="17">
        <f>VLOOKUP($C168,VK!$B$3:$CG$295,55,FALSE)</f>
        <v>0.76525821596244137</v>
      </c>
      <c r="I168" s="10">
        <f>VLOOKUP($C168,VK!$B$3:$CG$295,32,FALSE)</f>
        <v>1</v>
      </c>
      <c r="J168" s="10" t="str">
        <f>VLOOKUP($C168,VK!$B$3:$CG$295,18,FALSE)</f>
        <v>46</v>
      </c>
      <c r="K168" s="10"/>
      <c r="L168" s="25">
        <f t="shared" si="18"/>
        <v>12659.916827889447</v>
      </c>
      <c r="M168" s="84">
        <f>1-VLOOKUP(C168,VK!$B$3:$ID$295,237,FALSE)</f>
        <v>0.22795118685966731</v>
      </c>
      <c r="N168" s="83">
        <f t="shared" si="19"/>
        <v>978</v>
      </c>
      <c r="O168" s="83">
        <f t="shared" si="20"/>
        <v>2.5</v>
      </c>
      <c r="P168" s="83">
        <f t="shared" si="21"/>
        <v>9</v>
      </c>
      <c r="Q168" s="83" t="str">
        <f t="shared" si="22"/>
        <v/>
      </c>
      <c r="R168" s="83">
        <f t="shared" si="23"/>
        <v>294</v>
      </c>
      <c r="S168" s="83">
        <f t="shared" si="24"/>
        <v>10822.904797001873</v>
      </c>
      <c r="T168" s="83">
        <f t="shared" si="25"/>
        <v>11594.900940963687</v>
      </c>
      <c r="U168" s="81"/>
      <c r="V168" s="81"/>
      <c r="W168" s="81"/>
      <c r="X168" s="81"/>
      <c r="Y168" s="81"/>
      <c r="Z168" s="81"/>
      <c r="AA168" s="81"/>
      <c r="AB168" s="81"/>
    </row>
    <row r="169" spans="1:28" hidden="1" x14ac:dyDescent="0.25">
      <c r="A169" s="19">
        <v>159</v>
      </c>
      <c r="B169" s="31" t="str">
        <f t="shared" si="26"/>
        <v>**</v>
      </c>
      <c r="C169" t="str">
        <f>VLOOKUP(A169,VK!$IE$3:$IG$295,3,FALSE)</f>
        <v>Hankasalmi</v>
      </c>
      <c r="D169" s="17">
        <f>VLOOKUP($C169,VK!$B$3:$CG$295,37,FALSE)</f>
        <v>0.77358490566037741</v>
      </c>
      <c r="E169" s="10">
        <f>VLOOKUP(C169,VK!$B$3:$CG$295,11,FALSE)</f>
        <v>178</v>
      </c>
      <c r="F169" s="32">
        <f>VLOOKUP($C169,VK!$B$3:$CG$295,59,FALSE)</f>
        <v>123</v>
      </c>
      <c r="G169" s="25">
        <f>VLOOKUP($C169,VK!$B$3:$CG$295,65,FALSE)</f>
        <v>23420.884150362715</v>
      </c>
      <c r="H169" s="17">
        <f>VLOOKUP($C169,VK!$B$3:$CG$295,55,FALSE)</f>
        <v>1</v>
      </c>
      <c r="I169" s="10">
        <f>VLOOKUP($C169,VK!$B$3:$CG$295,32,FALSE)</f>
        <v>0</v>
      </c>
      <c r="J169" s="10" t="str">
        <f>VLOOKUP($C169,VK!$B$3:$CG$295,18,FALSE)</f>
        <v>233</v>
      </c>
      <c r="K169" s="10"/>
      <c r="L169" s="25">
        <f t="shared" si="18"/>
        <v>13848.784716981132</v>
      </c>
      <c r="M169" s="84">
        <f>1-VLOOKUP(C169,VK!$B$3:$ID$295,237,FALSE)</f>
        <v>0.21024183713082212</v>
      </c>
      <c r="N169" s="83">
        <f t="shared" si="19"/>
        <v>123</v>
      </c>
      <c r="O169" s="83" t="str">
        <f t="shared" si="20"/>
        <v/>
      </c>
      <c r="P169" s="83" t="str">
        <f t="shared" si="21"/>
        <v/>
      </c>
      <c r="Q169" s="83" t="str">
        <f t="shared" si="22"/>
        <v/>
      </c>
      <c r="R169" s="83" t="str">
        <f t="shared" si="23"/>
        <v/>
      </c>
      <c r="S169" s="83">
        <f t="shared" si="24"/>
        <v>12260.252662721894</v>
      </c>
      <c r="T169" s="83">
        <f t="shared" si="25"/>
        <v>11594.900940963687</v>
      </c>
      <c r="U169" s="81"/>
      <c r="V169" s="81"/>
      <c r="W169" s="81"/>
      <c r="X169" s="81"/>
      <c r="Y169" s="81"/>
      <c r="Z169" s="81"/>
      <c r="AA169" s="81"/>
      <c r="AB169" s="81"/>
    </row>
    <row r="170" spans="1:28" hidden="1" x14ac:dyDescent="0.25">
      <c r="A170" s="19">
        <v>160</v>
      </c>
      <c r="B170" s="31" t="str">
        <f t="shared" si="26"/>
        <v>**</v>
      </c>
      <c r="C170" t="str">
        <f>VLOOKUP(A170,VK!$IE$3:$IG$295,3,FALSE)</f>
        <v>Lieto</v>
      </c>
      <c r="D170" s="17">
        <f>VLOOKUP($C170,VK!$B$3:$CG$295,37,FALSE)</f>
        <v>0.82240235814296236</v>
      </c>
      <c r="E170" s="10">
        <f>VLOOKUP(C170,VK!$B$3:$CG$295,11,FALSE)</f>
        <v>111.6</v>
      </c>
      <c r="F170" s="32">
        <f>VLOOKUP($C170,VK!$B$3:$CG$295,59,FALSE)</f>
        <v>1116</v>
      </c>
      <c r="G170" s="25">
        <f>VLOOKUP($C170,VK!$B$3:$CG$295,65,FALSE)</f>
        <v>29374.730193342057</v>
      </c>
      <c r="H170" s="17">
        <f>VLOOKUP($C170,VK!$B$3:$CG$295,55,FALSE)</f>
        <v>0.7231182795698925</v>
      </c>
      <c r="I170" s="10">
        <f>VLOOKUP($C170,VK!$B$3:$CG$295,32,FALSE)</f>
        <v>0</v>
      </c>
      <c r="J170" s="10" t="str">
        <f>VLOOKUP($C170,VK!$B$3:$CG$295,18,FALSE)</f>
        <v>193</v>
      </c>
      <c r="K170" s="10"/>
      <c r="L170" s="25">
        <f t="shared" si="18"/>
        <v>12417.51029476787</v>
      </c>
      <c r="M170" s="84">
        <f>1-VLOOKUP(C170,VK!$B$3:$ID$295,237,FALSE)</f>
        <v>0.20583105773675514</v>
      </c>
      <c r="N170" s="83">
        <f t="shared" si="19"/>
        <v>807</v>
      </c>
      <c r="O170" s="83" t="str">
        <f t="shared" si="20"/>
        <v/>
      </c>
      <c r="P170" s="83">
        <f t="shared" si="21"/>
        <v>2.5</v>
      </c>
      <c r="Q170" s="83">
        <f t="shared" si="22"/>
        <v>24</v>
      </c>
      <c r="R170" s="83">
        <f t="shared" si="23"/>
        <v>288</v>
      </c>
      <c r="S170" s="83">
        <f t="shared" si="24"/>
        <v>10662.471462509282</v>
      </c>
      <c r="T170" s="83">
        <f t="shared" si="25"/>
        <v>11594.900940963687</v>
      </c>
      <c r="U170" s="81"/>
      <c r="V170" s="81"/>
      <c r="W170" s="81"/>
      <c r="X170" s="81"/>
      <c r="Y170" s="81"/>
      <c r="Z170" s="81"/>
      <c r="AA170" s="81"/>
      <c r="AB170" s="81"/>
    </row>
    <row r="171" spans="1:28" hidden="1" x14ac:dyDescent="0.25">
      <c r="A171" s="19">
        <v>161</v>
      </c>
      <c r="B171" s="31" t="str">
        <f t="shared" si="26"/>
        <v>**</v>
      </c>
      <c r="C171" t="str">
        <f>VLOOKUP(A171,VK!$IE$3:$IG$295,3,FALSE)</f>
        <v>Savitaipale</v>
      </c>
      <c r="D171" s="17">
        <f>VLOOKUP($C171,VK!$B$3:$CG$295,37,FALSE)</f>
        <v>0.6</v>
      </c>
      <c r="E171" s="10">
        <f>VLOOKUP(C171,VK!$B$3:$CG$295,11,FALSE)</f>
        <v>193.6</v>
      </c>
      <c r="F171" s="32">
        <f>VLOOKUP($C171,VK!$B$3:$CG$295,59,FALSE)</f>
        <v>69</v>
      </c>
      <c r="G171" s="25">
        <f>VLOOKUP($C171,VK!$B$3:$CG$295,65,FALSE)</f>
        <v>24591.976368159205</v>
      </c>
      <c r="H171" s="17">
        <f>VLOOKUP($C171,VK!$B$3:$CG$295,55,FALSE)</f>
        <v>1</v>
      </c>
      <c r="I171" s="10">
        <f>VLOOKUP($C171,VK!$B$3:$CG$295,32,FALSE)</f>
        <v>0</v>
      </c>
      <c r="J171" s="10" t="str">
        <f>VLOOKUP($C171,VK!$B$3:$CG$295,18,FALSE)</f>
        <v>201</v>
      </c>
      <c r="K171" s="10"/>
      <c r="L171" s="25">
        <f t="shared" si="18"/>
        <v>18175.125217391305</v>
      </c>
      <c r="M171" s="84">
        <f>1-VLOOKUP(C171,VK!$B$3:$ID$295,237,FALSE)</f>
        <v>0.20534140142051427</v>
      </c>
      <c r="N171" s="83">
        <f t="shared" si="19"/>
        <v>69</v>
      </c>
      <c r="O171" s="83" t="str">
        <f t="shared" si="20"/>
        <v/>
      </c>
      <c r="P171" s="83" t="str">
        <f t="shared" si="21"/>
        <v/>
      </c>
      <c r="Q171" s="83" t="str">
        <f t="shared" si="22"/>
        <v/>
      </c>
      <c r="R171" s="83" t="str">
        <f t="shared" si="23"/>
        <v/>
      </c>
      <c r="S171" s="83">
        <f t="shared" si="24"/>
        <v>16230.611574074075</v>
      </c>
      <c r="T171" s="83">
        <f t="shared" si="25"/>
        <v>11594.900940963687</v>
      </c>
      <c r="U171" s="81"/>
      <c r="V171" s="81"/>
      <c r="W171" s="81"/>
      <c r="X171" s="81"/>
      <c r="Y171" s="81"/>
      <c r="Z171" s="81"/>
      <c r="AA171" s="81"/>
      <c r="AB171" s="81"/>
    </row>
    <row r="172" spans="1:28" hidden="1" x14ac:dyDescent="0.25">
      <c r="A172" s="19">
        <v>162</v>
      </c>
      <c r="B172" s="31" t="str">
        <f t="shared" si="26"/>
        <v>**</v>
      </c>
      <c r="C172" t="str">
        <f>VLOOKUP(A172,VK!$IE$3:$IG$295,3,FALSE)</f>
        <v>Rauma</v>
      </c>
      <c r="D172" s="17">
        <f>VLOOKUP($C172,VK!$B$3:$CG$295,37,FALSE)</f>
        <v>0.82302313071543842</v>
      </c>
      <c r="E172" s="10">
        <f>VLOOKUP(C172,VK!$B$3:$CG$295,11,FALSE)</f>
        <v>135.80000000000001</v>
      </c>
      <c r="F172" s="32">
        <f>VLOOKUP($C172,VK!$B$3:$CG$295,59,FALSE)</f>
        <v>1530</v>
      </c>
      <c r="G172" s="25">
        <f>VLOOKUP($C172,VK!$B$3:$CG$295,65,FALSE)</f>
        <v>29162.894854758961</v>
      </c>
      <c r="H172" s="17">
        <f>VLOOKUP($C172,VK!$B$3:$CG$295,55,FALSE)</f>
        <v>0.78235294117647058</v>
      </c>
      <c r="I172" s="10">
        <f>VLOOKUP($C172,VK!$B$3:$CG$295,32,FALSE)</f>
        <v>0</v>
      </c>
      <c r="J172" s="10" t="str">
        <f>VLOOKUP($C172,VK!$B$3:$CG$295,18,FALSE)</f>
        <v>201</v>
      </c>
      <c r="K172" s="10"/>
      <c r="L172" s="25">
        <f t="shared" si="18"/>
        <v>13569.966315223237</v>
      </c>
      <c r="M172" s="84">
        <f>1-VLOOKUP(C172,VK!$B$3:$ID$295,237,FALSE)</f>
        <v>0.20406879282159796</v>
      </c>
      <c r="N172" s="83">
        <f t="shared" si="19"/>
        <v>1197</v>
      </c>
      <c r="O172" s="83" t="str">
        <f t="shared" si="20"/>
        <v/>
      </c>
      <c r="P172" s="83">
        <f t="shared" si="21"/>
        <v>27</v>
      </c>
      <c r="Q172" s="83" t="str">
        <f t="shared" si="22"/>
        <v/>
      </c>
      <c r="R172" s="83">
        <f t="shared" si="23"/>
        <v>318</v>
      </c>
      <c r="S172" s="83">
        <f t="shared" si="24"/>
        <v>11767.047318611987</v>
      </c>
      <c r="T172" s="83">
        <f t="shared" si="25"/>
        <v>11594.900940963687</v>
      </c>
      <c r="U172" s="81"/>
      <c r="V172" s="81"/>
      <c r="W172" s="81"/>
      <c r="X172" s="81"/>
      <c r="Y172" s="81"/>
      <c r="Z172" s="81"/>
      <c r="AA172" s="81"/>
      <c r="AB172" s="81"/>
    </row>
    <row r="173" spans="1:28" hidden="1" x14ac:dyDescent="0.25">
      <c r="A173" s="19">
        <v>163</v>
      </c>
      <c r="B173" s="31" t="str">
        <f t="shared" si="26"/>
        <v>**</v>
      </c>
      <c r="C173" t="str">
        <f>VLOOKUP(A173,VK!$IE$3:$IG$295,3,FALSE)</f>
        <v>Sodankylä</v>
      </c>
      <c r="D173" s="17">
        <f>VLOOKUP($C173,VK!$B$3:$CG$295,37,FALSE)</f>
        <v>0.48529411764705882</v>
      </c>
      <c r="E173" s="10">
        <f>VLOOKUP(C173,VK!$B$3:$CG$295,11,FALSE)</f>
        <v>127.3</v>
      </c>
      <c r="F173" s="32">
        <f>VLOOKUP($C173,VK!$B$3:$CG$295,59,FALSE)</f>
        <v>165</v>
      </c>
      <c r="G173" s="25">
        <f>VLOOKUP($C173,VK!$B$3:$CG$295,65,FALSE)</f>
        <v>27691.194068422348</v>
      </c>
      <c r="H173" s="17">
        <f>VLOOKUP($C173,VK!$B$3:$CG$295,55,FALSE)</f>
        <v>0.70909090909090911</v>
      </c>
      <c r="I173" s="10">
        <f>VLOOKUP($C173,VK!$B$3:$CG$295,32,FALSE)</f>
        <v>0</v>
      </c>
      <c r="J173" s="10" t="str">
        <f>VLOOKUP($C173,VK!$B$3:$CG$295,18,FALSE)</f>
        <v>653</v>
      </c>
      <c r="K173" s="10"/>
      <c r="L173" s="25">
        <f t="shared" si="18"/>
        <v>14456.001558823531</v>
      </c>
      <c r="M173" s="84">
        <f>1-VLOOKUP(C173,VK!$B$3:$ID$295,237,FALSE)</f>
        <v>0.20323163728324811</v>
      </c>
      <c r="N173" s="83">
        <f t="shared" si="19"/>
        <v>117</v>
      </c>
      <c r="O173" s="83" t="str">
        <f t="shared" si="20"/>
        <v/>
      </c>
      <c r="P173" s="83" t="str">
        <f t="shared" si="21"/>
        <v/>
      </c>
      <c r="Q173" s="83">
        <f t="shared" si="22"/>
        <v>48</v>
      </c>
      <c r="R173" s="83" t="str">
        <f t="shared" si="23"/>
        <v/>
      </c>
      <c r="S173" s="83">
        <f t="shared" si="24"/>
        <v>13297.577859154928</v>
      </c>
      <c r="T173" s="83">
        <f t="shared" si="25"/>
        <v>11594.900940963687</v>
      </c>
      <c r="U173" s="81"/>
      <c r="V173" s="81"/>
      <c r="W173" s="81"/>
      <c r="X173" s="81"/>
      <c r="Y173" s="81"/>
      <c r="Z173" s="81"/>
      <c r="AA173" s="81"/>
      <c r="AB173" s="81"/>
    </row>
    <row r="174" spans="1:28" hidden="1" x14ac:dyDescent="0.25">
      <c r="A174" s="19">
        <v>164</v>
      </c>
      <c r="B174" s="31" t="str">
        <f t="shared" si="26"/>
        <v>**</v>
      </c>
      <c r="C174" t="str">
        <f>VLOOKUP(A174,VK!$IE$3:$IG$295,3,FALSE)</f>
        <v>Savonlinna</v>
      </c>
      <c r="D174" s="17">
        <f>VLOOKUP($C174,VK!$B$3:$CG$295,37,FALSE)</f>
        <v>0.81524926686217014</v>
      </c>
      <c r="E174" s="10">
        <f>VLOOKUP(C174,VK!$B$3:$CG$295,11,FALSE)</f>
        <v>169.9</v>
      </c>
      <c r="F174" s="32">
        <f>VLOOKUP($C174,VK!$B$3:$CG$295,59,FALSE)</f>
        <v>834</v>
      </c>
      <c r="G174" s="25">
        <f>VLOOKUP($C174,VK!$B$3:$CG$295,65,FALSE)</f>
        <v>25654.511321169488</v>
      </c>
      <c r="H174" s="17">
        <f>VLOOKUP($C174,VK!$B$3:$CG$295,55,FALSE)</f>
        <v>0.75899280575539574</v>
      </c>
      <c r="I174" s="10">
        <f>VLOOKUP($C174,VK!$B$3:$CG$295,32,FALSE)</f>
        <v>0</v>
      </c>
      <c r="J174" s="10" t="str">
        <f>VLOOKUP($C174,VK!$B$3:$CG$295,18,FALSE)</f>
        <v>739</v>
      </c>
      <c r="K174" s="10"/>
      <c r="L174" s="25">
        <f t="shared" si="18"/>
        <v>16039.158729227762</v>
      </c>
      <c r="M174" s="84">
        <f>1-VLOOKUP(C174,VK!$B$3:$ID$295,237,FALSE)</f>
        <v>0.19937220935477495</v>
      </c>
      <c r="N174" s="83">
        <f t="shared" si="19"/>
        <v>633</v>
      </c>
      <c r="O174" s="83" t="str">
        <f t="shared" si="20"/>
        <v/>
      </c>
      <c r="P174" s="83">
        <f t="shared" si="21"/>
        <v>27</v>
      </c>
      <c r="Q174" s="83" t="str">
        <f t="shared" si="22"/>
        <v/>
      </c>
      <c r="R174" s="83">
        <f t="shared" si="23"/>
        <v>177</v>
      </c>
      <c r="S174" s="83">
        <f t="shared" si="24"/>
        <v>13591.020531443755</v>
      </c>
      <c r="T174" s="83">
        <f t="shared" si="25"/>
        <v>11594.900940963687</v>
      </c>
      <c r="U174" s="81"/>
      <c r="V174" s="81"/>
      <c r="W174" s="81"/>
      <c r="X174" s="81"/>
      <c r="Y174" s="81"/>
      <c r="Z174" s="81"/>
      <c r="AA174" s="81"/>
      <c r="AB174" s="81"/>
    </row>
    <row r="175" spans="1:28" hidden="1" x14ac:dyDescent="0.25">
      <c r="A175" s="19">
        <v>165</v>
      </c>
      <c r="B175" s="31" t="str">
        <f t="shared" si="26"/>
        <v>**</v>
      </c>
      <c r="C175" t="str">
        <f>VLOOKUP(A175,VK!$IE$3:$IG$295,3,FALSE)</f>
        <v>Kurikka</v>
      </c>
      <c r="D175" s="17">
        <f>VLOOKUP($C175,VK!$B$3:$CG$295,37,FALSE)</f>
        <v>0.80957562568008701</v>
      </c>
      <c r="E175" s="10">
        <f>VLOOKUP(C175,VK!$B$3:$CG$295,11,FALSE)</f>
        <v>156.1</v>
      </c>
      <c r="F175" s="32">
        <f>VLOOKUP($C175,VK!$B$3:$CG$295,59,FALSE)</f>
        <v>744</v>
      </c>
      <c r="G175" s="25">
        <f>VLOOKUP($C175,VK!$B$3:$CG$295,65,FALSE)</f>
        <v>24405.840123488029</v>
      </c>
      <c r="H175" s="17">
        <f>VLOOKUP($C175,VK!$B$3:$CG$295,55,FALSE)</f>
        <v>0.907258064516129</v>
      </c>
      <c r="I175" s="10">
        <f>VLOOKUP($C175,VK!$B$3:$CG$295,32,FALSE)</f>
        <v>1</v>
      </c>
      <c r="J175" s="10">
        <f>VLOOKUP($C175,VK!$B$3:$CG$295,18,FALSE)</f>
        <v>606</v>
      </c>
      <c r="K175" s="10"/>
      <c r="L175" s="25">
        <f t="shared" si="18"/>
        <v>13180.646430903156</v>
      </c>
      <c r="M175" s="84">
        <f>1-VLOOKUP(C175,VK!$B$3:$ID$295,237,FALSE)</f>
        <v>0.19375333758940072</v>
      </c>
      <c r="N175" s="83">
        <f t="shared" si="19"/>
        <v>675</v>
      </c>
      <c r="O175" s="83" t="str">
        <f t="shared" si="20"/>
        <v/>
      </c>
      <c r="P175" s="83" t="str">
        <f t="shared" si="21"/>
        <v/>
      </c>
      <c r="Q175" s="83" t="str">
        <f t="shared" si="22"/>
        <v/>
      </c>
      <c r="R175" s="83">
        <f t="shared" si="23"/>
        <v>69</v>
      </c>
      <c r="S175" s="83">
        <f t="shared" si="24"/>
        <v>12108.501526315791</v>
      </c>
      <c r="T175" s="83">
        <f t="shared" si="25"/>
        <v>11594.900940963687</v>
      </c>
      <c r="U175" s="81"/>
      <c r="V175" s="81"/>
      <c r="W175" s="81"/>
      <c r="X175" s="81"/>
      <c r="Y175" s="81"/>
      <c r="Z175" s="81"/>
      <c r="AA175" s="81"/>
      <c r="AB175" s="81"/>
    </row>
    <row r="176" spans="1:28" hidden="1" x14ac:dyDescent="0.25">
      <c r="A176" s="19">
        <v>166</v>
      </c>
      <c r="B176" s="31" t="str">
        <f t="shared" si="26"/>
        <v>**</v>
      </c>
      <c r="C176" t="str">
        <f>VLOOKUP(A176,VK!$IE$3:$IG$295,3,FALSE)</f>
        <v>Viitasaari</v>
      </c>
      <c r="D176" s="17">
        <f>VLOOKUP($C176,VK!$B$3:$CG$295,37,FALSE)</f>
        <v>0.64757709251101325</v>
      </c>
      <c r="E176" s="10">
        <f>VLOOKUP(C176,VK!$B$3:$CG$295,11,FALSE)</f>
        <v>182.6</v>
      </c>
      <c r="F176" s="32">
        <f>VLOOKUP($C176,VK!$B$3:$CG$295,59,FALSE)</f>
        <v>147</v>
      </c>
      <c r="G176" s="25">
        <f>VLOOKUP($C176,VK!$B$3:$CG$295,65,FALSE)</f>
        <v>23827.222732686743</v>
      </c>
      <c r="H176" s="17">
        <f>VLOOKUP($C176,VK!$B$3:$CG$295,55,FALSE)</f>
        <v>1</v>
      </c>
      <c r="I176" s="10">
        <f>VLOOKUP($C176,VK!$B$3:$CG$295,32,FALSE)</f>
        <v>1</v>
      </c>
      <c r="J176" s="10" t="str">
        <f>VLOOKUP($C176,VK!$B$3:$CG$295,18,FALSE)</f>
        <v>387</v>
      </c>
      <c r="K176" s="10"/>
      <c r="L176" s="25">
        <f t="shared" si="18"/>
        <v>16826.5118061674</v>
      </c>
      <c r="M176" s="84">
        <f>1-VLOOKUP(C176,VK!$B$3:$ID$295,237,FALSE)</f>
        <v>0.193724752408301</v>
      </c>
      <c r="N176" s="83">
        <f t="shared" si="19"/>
        <v>147</v>
      </c>
      <c r="O176" s="83" t="str">
        <f t="shared" si="20"/>
        <v/>
      </c>
      <c r="P176" s="83" t="str">
        <f t="shared" si="21"/>
        <v/>
      </c>
      <c r="Q176" s="83" t="str">
        <f t="shared" si="22"/>
        <v/>
      </c>
      <c r="R176" s="83" t="str">
        <f t="shared" si="23"/>
        <v/>
      </c>
      <c r="S176" s="83">
        <f t="shared" si="24"/>
        <v>11547.533043478261</v>
      </c>
      <c r="T176" s="83">
        <f t="shared" si="25"/>
        <v>11594.900940963687</v>
      </c>
      <c r="U176" s="81"/>
      <c r="V176" s="81"/>
      <c r="W176" s="81"/>
      <c r="X176" s="81"/>
      <c r="Y176" s="81"/>
      <c r="Z176" s="81"/>
      <c r="AA176" s="81"/>
      <c r="AB176" s="81"/>
    </row>
    <row r="177" spans="1:28" hidden="1" x14ac:dyDescent="0.25">
      <c r="A177" s="19">
        <v>167</v>
      </c>
      <c r="B177" s="31" t="str">
        <f t="shared" si="26"/>
        <v>**</v>
      </c>
      <c r="C177" t="str">
        <f>VLOOKUP(A177,VK!$IE$3:$IG$295,3,FALSE)</f>
        <v>Multia</v>
      </c>
      <c r="D177" s="17">
        <f>VLOOKUP($C177,VK!$B$3:$CG$295,37,FALSE)</f>
        <v>0.66101694915254239</v>
      </c>
      <c r="E177" s="10">
        <f>VLOOKUP(C177,VK!$B$3:$CG$295,11,FALSE)</f>
        <v>190.7</v>
      </c>
      <c r="F177" s="32">
        <f>VLOOKUP($C177,VK!$B$3:$CG$295,59,FALSE)</f>
        <v>39</v>
      </c>
      <c r="G177" s="25">
        <f>VLOOKUP($C177,VK!$B$3:$CG$295,65,FALSE)</f>
        <v>22873.609090909093</v>
      </c>
      <c r="H177" s="17">
        <f>VLOOKUP($C177,VK!$B$3:$CG$295,55,FALSE)</f>
        <v>0.92307692307692313</v>
      </c>
      <c r="I177" s="10">
        <f>VLOOKUP($C177,VK!$B$3:$CG$295,32,FALSE)</f>
        <v>1</v>
      </c>
      <c r="J177" s="10" t="str">
        <f>VLOOKUP($C177,VK!$B$3:$CG$295,18,FALSE)</f>
        <v>175</v>
      </c>
      <c r="K177" s="10"/>
      <c r="L177" s="25">
        <f t="shared" si="18"/>
        <v>10797.664237288134</v>
      </c>
      <c r="M177" s="84">
        <f>1-VLOOKUP(C177,VK!$B$3:$ID$295,237,FALSE)</f>
        <v>0.19356811331370449</v>
      </c>
      <c r="N177" s="83">
        <f t="shared" si="19"/>
        <v>36</v>
      </c>
      <c r="O177" s="83" t="str">
        <f t="shared" si="20"/>
        <v/>
      </c>
      <c r="P177" s="83" t="str">
        <f t="shared" si="21"/>
        <v/>
      </c>
      <c r="Q177" s="83">
        <f t="shared" si="22"/>
        <v>2.5</v>
      </c>
      <c r="R177" s="83" t="str">
        <f t="shared" si="23"/>
        <v/>
      </c>
      <c r="S177" s="83">
        <f t="shared" si="24"/>
        <v>8004.0847619047618</v>
      </c>
      <c r="T177" s="83">
        <f t="shared" si="25"/>
        <v>11594.900940963687</v>
      </c>
      <c r="U177" s="81"/>
      <c r="V177" s="81"/>
      <c r="W177" s="81"/>
      <c r="X177" s="81"/>
      <c r="Y177" s="81"/>
      <c r="Z177" s="81"/>
      <c r="AA177" s="81"/>
      <c r="AB177" s="81"/>
    </row>
    <row r="178" spans="1:28" hidden="1" x14ac:dyDescent="0.25">
      <c r="A178" s="19">
        <v>168</v>
      </c>
      <c r="B178" s="31" t="str">
        <f t="shared" si="26"/>
        <v>**</v>
      </c>
      <c r="C178" t="str">
        <f>VLOOKUP(A178,VK!$IE$3:$IG$295,3,FALSE)</f>
        <v>Korsnäs</v>
      </c>
      <c r="D178" s="17">
        <f>VLOOKUP($C178,VK!$B$3:$CG$295,37,FALSE)</f>
        <v>0.89655172413793105</v>
      </c>
      <c r="E178" s="10">
        <f>VLOOKUP(C178,VK!$B$3:$CG$295,11,FALSE)</f>
        <v>133.4</v>
      </c>
      <c r="F178" s="32">
        <f>VLOOKUP($C178,VK!$B$3:$CG$295,59,FALSE)</f>
        <v>78</v>
      </c>
      <c r="G178" s="25">
        <f>VLOOKUP($C178,VK!$B$3:$CG$295,65,FALSE)</f>
        <v>24226.798511166253</v>
      </c>
      <c r="H178" s="17">
        <f>VLOOKUP($C178,VK!$B$3:$CG$295,55,FALSE)</f>
        <v>1</v>
      </c>
      <c r="I178" s="10">
        <f>VLOOKUP($C178,VK!$B$3:$CG$295,32,FALSE)</f>
        <v>0</v>
      </c>
      <c r="J178" s="10" t="str">
        <f>VLOOKUP($C178,VK!$B$3:$CG$295,18,FALSE)</f>
        <v>83</v>
      </c>
      <c r="K178" s="10"/>
      <c r="L178" s="25">
        <f t="shared" si="18"/>
        <v>19040.766206896555</v>
      </c>
      <c r="M178" s="84">
        <f>1-VLOOKUP(C178,VK!$B$3:$ID$295,237,FALSE)</f>
        <v>0.18810356250326243</v>
      </c>
      <c r="N178" s="83">
        <f t="shared" si="19"/>
        <v>78</v>
      </c>
      <c r="O178" s="83" t="str">
        <f t="shared" si="20"/>
        <v/>
      </c>
      <c r="P178" s="83" t="str">
        <f t="shared" si="21"/>
        <v/>
      </c>
      <c r="Q178" s="83" t="str">
        <f t="shared" si="22"/>
        <v/>
      </c>
      <c r="R178" s="83" t="str">
        <f t="shared" si="23"/>
        <v/>
      </c>
      <c r="S178" s="83">
        <f t="shared" si="24"/>
        <v>16114.529333333336</v>
      </c>
      <c r="T178" s="83">
        <f t="shared" si="25"/>
        <v>11594.900940963687</v>
      </c>
      <c r="U178" s="81"/>
      <c r="V178" s="81"/>
      <c r="W178" s="81"/>
      <c r="X178" s="81"/>
      <c r="Y178" s="81"/>
      <c r="Z178" s="81"/>
      <c r="AA178" s="81"/>
      <c r="AB178" s="81"/>
    </row>
    <row r="179" spans="1:28" hidden="1" x14ac:dyDescent="0.25">
      <c r="A179" s="19">
        <v>169</v>
      </c>
      <c r="B179" s="31" t="str">
        <f t="shared" si="26"/>
        <v>**</v>
      </c>
      <c r="C179" t="str">
        <f>VLOOKUP(A179,VK!$IE$3:$IG$295,3,FALSE)</f>
        <v>Pornainen</v>
      </c>
      <c r="D179" s="17">
        <f>VLOOKUP($C179,VK!$B$3:$CG$295,37,FALSE)</f>
        <v>0.86688311688311692</v>
      </c>
      <c r="E179" s="10">
        <f>VLOOKUP(C179,VK!$B$3:$CG$295,11,FALSE)</f>
        <v>102.1</v>
      </c>
      <c r="F179" s="32">
        <f>VLOOKUP($C179,VK!$B$3:$CG$295,59,FALSE)</f>
        <v>267</v>
      </c>
      <c r="G179" s="25">
        <f>VLOOKUP($C179,VK!$B$3:$CG$295,65,FALSE)</f>
        <v>29866.285743012268</v>
      </c>
      <c r="H179" s="17">
        <f>VLOOKUP($C179,VK!$B$3:$CG$295,55,FALSE)</f>
        <v>0.84269662921348309</v>
      </c>
      <c r="I179" s="10">
        <f>VLOOKUP($C179,VK!$B$3:$CG$295,32,FALSE)</f>
        <v>0</v>
      </c>
      <c r="J179" s="10" t="str">
        <f>VLOOKUP($C179,VK!$B$3:$CG$295,18,FALSE)</f>
        <v>59</v>
      </c>
      <c r="K179" s="10"/>
      <c r="L179" s="25">
        <f t="shared" si="18"/>
        <v>10999.591785714285</v>
      </c>
      <c r="M179" s="84">
        <f>1-VLOOKUP(C179,VK!$B$3:$ID$295,237,FALSE)</f>
        <v>0.18723048800738762</v>
      </c>
      <c r="N179" s="83">
        <f t="shared" si="19"/>
        <v>225</v>
      </c>
      <c r="O179" s="83" t="str">
        <f t="shared" si="20"/>
        <v/>
      </c>
      <c r="P179" s="83">
        <f t="shared" si="21"/>
        <v>21</v>
      </c>
      <c r="Q179" s="83" t="str">
        <f t="shared" si="22"/>
        <v/>
      </c>
      <c r="R179" s="83">
        <f t="shared" si="23"/>
        <v>36</v>
      </c>
      <c r="S179" s="83">
        <f t="shared" si="24"/>
        <v>11159.371923076924</v>
      </c>
      <c r="T179" s="83">
        <f t="shared" si="25"/>
        <v>11594.900940963687</v>
      </c>
      <c r="U179" s="81"/>
      <c r="V179" s="81"/>
      <c r="W179" s="81"/>
      <c r="X179" s="81"/>
      <c r="Y179" s="81"/>
      <c r="Z179" s="81"/>
      <c r="AA179" s="81"/>
      <c r="AB179" s="81"/>
    </row>
    <row r="180" spans="1:28" hidden="1" x14ac:dyDescent="0.25">
      <c r="A180" s="19">
        <v>170</v>
      </c>
      <c r="B180" s="31" t="str">
        <f t="shared" si="26"/>
        <v>**</v>
      </c>
      <c r="C180" t="str">
        <f>VLOOKUP(A180,VK!$IE$3:$IG$295,3,FALSE)</f>
        <v>Kannonkoski</v>
      </c>
      <c r="D180" s="17">
        <f>VLOOKUP($C180,VK!$B$3:$CG$295,37,FALSE)</f>
        <v>0.71739130434782605</v>
      </c>
      <c r="E180" s="10">
        <f>VLOOKUP(C180,VK!$B$3:$CG$295,11,FALSE)</f>
        <v>197.9</v>
      </c>
      <c r="F180" s="32">
        <f>VLOOKUP($C180,VK!$B$3:$CG$295,59,FALSE)</f>
        <v>33</v>
      </c>
      <c r="G180" s="25">
        <f>VLOOKUP($C180,VK!$B$3:$CG$295,65,FALSE)</f>
        <v>22962.781429745275</v>
      </c>
      <c r="H180" s="17">
        <f>VLOOKUP($C180,VK!$B$3:$CG$295,55,FALSE)</f>
        <v>1</v>
      </c>
      <c r="I180" s="10">
        <f>VLOOKUP($C180,VK!$B$3:$CG$295,32,FALSE)</f>
        <v>0</v>
      </c>
      <c r="J180" s="10" t="str">
        <f>VLOOKUP($C180,VK!$B$3:$CG$295,18,FALSE)</f>
        <v>135</v>
      </c>
      <c r="K180" s="10"/>
      <c r="L180" s="25">
        <f t="shared" si="18"/>
        <v>11979.700434782608</v>
      </c>
      <c r="M180" s="84">
        <f>1-VLOOKUP(C180,VK!$B$3:$ID$295,237,FALSE)</f>
        <v>0.18363621279821707</v>
      </c>
      <c r="N180" s="83">
        <f t="shared" si="19"/>
        <v>33</v>
      </c>
      <c r="O180" s="83" t="str">
        <f t="shared" si="20"/>
        <v/>
      </c>
      <c r="P180" s="83" t="str">
        <f t="shared" si="21"/>
        <v/>
      </c>
      <c r="Q180" s="83" t="str">
        <f t="shared" si="22"/>
        <v/>
      </c>
      <c r="R180" s="83" t="str">
        <f t="shared" si="23"/>
        <v/>
      </c>
      <c r="S180" s="83">
        <f t="shared" si="24"/>
        <v>9656.4468181818174</v>
      </c>
      <c r="T180" s="83">
        <f t="shared" si="25"/>
        <v>11594.900940963687</v>
      </c>
      <c r="U180" s="81"/>
      <c r="V180" s="81"/>
      <c r="W180" s="81"/>
      <c r="X180" s="81"/>
      <c r="Y180" s="81"/>
      <c r="Z180" s="81"/>
      <c r="AA180" s="81"/>
      <c r="AB180" s="81"/>
    </row>
    <row r="181" spans="1:28" hidden="1" x14ac:dyDescent="0.25">
      <c r="A181" s="19">
        <v>171</v>
      </c>
      <c r="B181" s="31" t="str">
        <f t="shared" si="26"/>
        <v>**</v>
      </c>
      <c r="C181" t="str">
        <f>VLOOKUP(A181,VK!$IE$3:$IG$295,3,FALSE)</f>
        <v>Ruovesi</v>
      </c>
      <c r="D181" s="17">
        <f>VLOOKUP($C181,VK!$B$3:$CG$295,37,FALSE)</f>
        <v>0.74496644295302017</v>
      </c>
      <c r="E181" s="10">
        <f>VLOOKUP(C181,VK!$B$3:$CG$295,11,FALSE)</f>
        <v>176.3</v>
      </c>
      <c r="F181" s="32">
        <f>VLOOKUP($C181,VK!$B$3:$CG$295,59,FALSE)</f>
        <v>111</v>
      </c>
      <c r="G181" s="25">
        <f>VLOOKUP($C181,VK!$B$3:$CG$295,65,FALSE)</f>
        <v>24043.870999030067</v>
      </c>
      <c r="H181" s="17">
        <f>VLOOKUP($C181,VK!$B$3:$CG$295,55,FALSE)</f>
        <v>1</v>
      </c>
      <c r="I181" s="10">
        <f>VLOOKUP($C181,VK!$B$3:$CG$295,32,FALSE)</f>
        <v>1</v>
      </c>
      <c r="J181" s="10" t="str">
        <f>VLOOKUP($C181,VK!$B$3:$CG$295,18,FALSE)</f>
        <v>241</v>
      </c>
      <c r="K181" s="10"/>
      <c r="L181" s="25">
        <f t="shared" si="18"/>
        <v>11736.231610738254</v>
      </c>
      <c r="M181" s="84">
        <f>1-VLOOKUP(C181,VK!$B$3:$ID$295,237,FALSE)</f>
        <v>0.18303636178865978</v>
      </c>
      <c r="N181" s="83">
        <f t="shared" si="19"/>
        <v>111</v>
      </c>
      <c r="O181" s="83" t="str">
        <f t="shared" si="20"/>
        <v/>
      </c>
      <c r="P181" s="83" t="str">
        <f t="shared" si="21"/>
        <v/>
      </c>
      <c r="Q181" s="83" t="str">
        <f t="shared" si="22"/>
        <v/>
      </c>
      <c r="R181" s="83" t="str">
        <f t="shared" si="23"/>
        <v/>
      </c>
      <c r="S181" s="83">
        <f t="shared" si="24"/>
        <v>10812.857199999999</v>
      </c>
      <c r="T181" s="83">
        <f t="shared" si="25"/>
        <v>11594.900940963687</v>
      </c>
      <c r="U181" s="81"/>
      <c r="V181" s="81"/>
      <c r="W181" s="81"/>
      <c r="X181" s="81"/>
      <c r="Y181" s="81"/>
      <c r="Z181" s="81"/>
      <c r="AA181" s="81"/>
      <c r="AB181" s="81"/>
    </row>
    <row r="182" spans="1:28" hidden="1" x14ac:dyDescent="0.25">
      <c r="A182" s="19">
        <v>172</v>
      </c>
      <c r="B182" s="31" t="str">
        <f t="shared" si="26"/>
        <v>**</v>
      </c>
      <c r="C182" t="str">
        <f>VLOOKUP(A182,VK!$IE$3:$IG$295,3,FALSE)</f>
        <v>Pieksämäki</v>
      </c>
      <c r="D182" s="17">
        <f>VLOOKUP($C182,VK!$B$3:$CG$295,37,FALSE)</f>
        <v>0.88658146964856233</v>
      </c>
      <c r="E182" s="10">
        <f>VLOOKUP(C182,VK!$B$3:$CG$295,11,FALSE)</f>
        <v>170.8</v>
      </c>
      <c r="F182" s="32">
        <f>VLOOKUP($C182,VK!$B$3:$CG$295,59,FALSE)</f>
        <v>555</v>
      </c>
      <c r="G182" s="25">
        <f>VLOOKUP($C182,VK!$B$3:$CG$295,65,FALSE)</f>
        <v>25174.987683284457</v>
      </c>
      <c r="H182" s="17">
        <f>VLOOKUP($C182,VK!$B$3:$CG$295,55,FALSE)</f>
        <v>0.72432432432432436</v>
      </c>
      <c r="I182" s="10">
        <f>VLOOKUP($C182,VK!$B$3:$CG$295,32,FALSE)</f>
        <v>0</v>
      </c>
      <c r="J182" s="10" t="str">
        <f>VLOOKUP($C182,VK!$B$3:$CG$295,18,FALSE)</f>
        <v>553</v>
      </c>
      <c r="K182" s="10"/>
      <c r="L182" s="25">
        <f t="shared" si="18"/>
        <v>15313.442555910544</v>
      </c>
      <c r="M182" s="84">
        <f>1-VLOOKUP(C182,VK!$B$3:$ID$295,237,FALSE)</f>
        <v>0.18135000051524763</v>
      </c>
      <c r="N182" s="83">
        <f t="shared" si="19"/>
        <v>402</v>
      </c>
      <c r="O182" s="83" t="str">
        <f t="shared" si="20"/>
        <v/>
      </c>
      <c r="P182" s="83" t="str">
        <f t="shared" si="21"/>
        <v/>
      </c>
      <c r="Q182" s="83" t="str">
        <f t="shared" si="22"/>
        <v/>
      </c>
      <c r="R182" s="83">
        <f t="shared" si="23"/>
        <v>153</v>
      </c>
      <c r="S182" s="83">
        <f t="shared" si="24"/>
        <v>12993.390369799694</v>
      </c>
      <c r="T182" s="83">
        <f t="shared" si="25"/>
        <v>11594.900940963687</v>
      </c>
      <c r="U182" s="81"/>
      <c r="V182" s="81"/>
      <c r="W182" s="81"/>
      <c r="X182" s="81"/>
      <c r="Y182" s="81"/>
      <c r="Z182" s="81"/>
      <c r="AA182" s="81"/>
      <c r="AB182" s="81"/>
    </row>
    <row r="183" spans="1:28" hidden="1" x14ac:dyDescent="0.25">
      <c r="A183" s="19">
        <v>173</v>
      </c>
      <c r="B183" s="31" t="str">
        <f t="shared" si="26"/>
        <v>**</v>
      </c>
      <c r="C183" t="str">
        <f>VLOOKUP(A183,VK!$IE$3:$IG$295,3,FALSE)</f>
        <v>Petäjävesi</v>
      </c>
      <c r="D183" s="17">
        <f>VLOOKUP($C183,VK!$B$3:$CG$295,37,FALSE)</f>
        <v>0.8595505617977528</v>
      </c>
      <c r="E183" s="10">
        <f>VLOOKUP(C183,VK!$B$3:$CG$295,11,FALSE)</f>
        <v>147.19999999999999</v>
      </c>
      <c r="F183" s="32">
        <f>VLOOKUP($C183,VK!$B$3:$CG$295,59,FALSE)</f>
        <v>153</v>
      </c>
      <c r="G183" s="25">
        <f>VLOOKUP($C183,VK!$B$3:$CG$295,65,FALSE)</f>
        <v>24763.907119021136</v>
      </c>
      <c r="H183" s="17">
        <f>VLOOKUP($C183,VK!$B$3:$CG$295,55,FALSE)</f>
        <v>1</v>
      </c>
      <c r="I183" s="10">
        <f>VLOOKUP($C183,VK!$B$3:$CG$295,32,FALSE)</f>
        <v>1</v>
      </c>
      <c r="J183" s="10" t="str">
        <f>VLOOKUP($C183,VK!$B$3:$CG$295,18,FALSE)</f>
        <v>154</v>
      </c>
      <c r="K183" s="10"/>
      <c r="L183" s="25">
        <f t="shared" si="18"/>
        <v>16022.424775280899</v>
      </c>
      <c r="M183" s="84">
        <f>1-VLOOKUP(C183,VK!$B$3:$ID$295,237,FALSE)</f>
        <v>0.17819419418109572</v>
      </c>
      <c r="N183" s="83">
        <f t="shared" si="19"/>
        <v>153</v>
      </c>
      <c r="O183" s="83" t="str">
        <f t="shared" si="20"/>
        <v/>
      </c>
      <c r="P183" s="83" t="str">
        <f t="shared" si="21"/>
        <v/>
      </c>
      <c r="Q183" s="83" t="str">
        <f t="shared" si="22"/>
        <v/>
      </c>
      <c r="R183" s="83" t="str">
        <f t="shared" si="23"/>
        <v/>
      </c>
      <c r="S183" s="83">
        <f t="shared" si="24"/>
        <v>14013.868235294118</v>
      </c>
      <c r="T183" s="83">
        <f t="shared" si="25"/>
        <v>11594.900940963687</v>
      </c>
      <c r="U183" s="81"/>
      <c r="V183" s="81"/>
      <c r="W183" s="81"/>
      <c r="X183" s="81"/>
      <c r="Y183" s="81"/>
      <c r="Z183" s="81"/>
      <c r="AA183" s="81"/>
      <c r="AB183" s="81"/>
    </row>
    <row r="184" spans="1:28" hidden="1" x14ac:dyDescent="0.25">
      <c r="A184" s="19">
        <v>174</v>
      </c>
      <c r="B184" s="31" t="str">
        <f t="shared" si="26"/>
        <v>**</v>
      </c>
      <c r="C184" t="str">
        <f>VLOOKUP(A184,VK!$IE$3:$IG$295,3,FALSE)</f>
        <v>Tohmajärvi</v>
      </c>
      <c r="D184" s="17">
        <f>VLOOKUP($C184,VK!$B$3:$CG$295,37,FALSE)</f>
        <v>0.73469387755102045</v>
      </c>
      <c r="E184" s="10">
        <f>VLOOKUP(C184,VK!$B$3:$CG$295,11,FALSE)</f>
        <v>189.9</v>
      </c>
      <c r="F184" s="32">
        <f>VLOOKUP($C184,VK!$B$3:$CG$295,59,FALSE)</f>
        <v>108</v>
      </c>
      <c r="G184" s="25">
        <f>VLOOKUP($C184,VK!$B$3:$CG$295,65,FALSE)</f>
        <v>23013.390309886865</v>
      </c>
      <c r="H184" s="17">
        <f>VLOOKUP($C184,VK!$B$3:$CG$295,55,FALSE)</f>
        <v>1</v>
      </c>
      <c r="I184" s="10">
        <f>VLOOKUP($C184,VK!$B$3:$CG$295,32,FALSE)</f>
        <v>0</v>
      </c>
      <c r="J184" s="10" t="str">
        <f>VLOOKUP($C184,VK!$B$3:$CG$295,18,FALSE)</f>
        <v>325</v>
      </c>
      <c r="K184" s="10"/>
      <c r="L184" s="25">
        <f t="shared" si="18"/>
        <v>11566.113605442179</v>
      </c>
      <c r="M184" s="84">
        <f>1-VLOOKUP(C184,VK!$B$3:$ID$295,237,FALSE)</f>
        <v>0.17671463682634003</v>
      </c>
      <c r="N184" s="83">
        <f t="shared" si="19"/>
        <v>108</v>
      </c>
      <c r="O184" s="83" t="str">
        <f t="shared" si="20"/>
        <v/>
      </c>
      <c r="P184" s="83" t="str">
        <f t="shared" si="21"/>
        <v/>
      </c>
      <c r="Q184" s="83" t="str">
        <f t="shared" si="22"/>
        <v/>
      </c>
      <c r="R184" s="83" t="str">
        <f t="shared" si="23"/>
        <v/>
      </c>
      <c r="S184" s="83">
        <f t="shared" si="24"/>
        <v>10110.476280487805</v>
      </c>
      <c r="T184" s="83">
        <f t="shared" si="25"/>
        <v>11594.900940963687</v>
      </c>
      <c r="U184" s="81"/>
      <c r="V184" s="81"/>
      <c r="W184" s="81"/>
      <c r="X184" s="81"/>
      <c r="Y184" s="81"/>
      <c r="Z184" s="81"/>
      <c r="AA184" s="81"/>
      <c r="AB184" s="81"/>
    </row>
    <row r="185" spans="1:28" hidden="1" x14ac:dyDescent="0.25">
      <c r="A185" s="19">
        <v>175</v>
      </c>
      <c r="B185" s="31" t="str">
        <f t="shared" si="26"/>
        <v>**</v>
      </c>
      <c r="C185" t="str">
        <f>VLOOKUP(A185,VK!$IE$3:$IG$295,3,FALSE)</f>
        <v>Virrat</v>
      </c>
      <c r="D185" s="17">
        <f>VLOOKUP($C185,VK!$B$3:$CG$295,37,FALSE)</f>
        <v>0.79591836734693877</v>
      </c>
      <c r="E185" s="10">
        <f>VLOOKUP(C185,VK!$B$3:$CG$295,11,FALSE)</f>
        <v>179.9</v>
      </c>
      <c r="F185" s="32">
        <f>VLOOKUP($C185,VK!$B$3:$CG$295,59,FALSE)</f>
        <v>195</v>
      </c>
      <c r="G185" s="25">
        <f>VLOOKUP($C185,VK!$B$3:$CG$295,65,FALSE)</f>
        <v>24122.105338645419</v>
      </c>
      <c r="H185" s="17">
        <f>VLOOKUP($C185,VK!$B$3:$CG$295,55,FALSE)</f>
        <v>1</v>
      </c>
      <c r="I185" s="10">
        <f>VLOOKUP($C185,VK!$B$3:$CG$295,32,FALSE)</f>
        <v>0</v>
      </c>
      <c r="J185" s="10" t="str">
        <f>VLOOKUP($C185,VK!$B$3:$CG$295,18,FALSE)</f>
        <v>367</v>
      </c>
      <c r="K185" s="10"/>
      <c r="L185" s="25">
        <f t="shared" si="18"/>
        <v>14387.6726122449</v>
      </c>
      <c r="M185" s="84">
        <f>1-VLOOKUP(C185,VK!$B$3:$ID$295,237,FALSE)</f>
        <v>0.17177836978133187</v>
      </c>
      <c r="N185" s="83">
        <f t="shared" si="19"/>
        <v>195</v>
      </c>
      <c r="O185" s="83" t="str">
        <f t="shared" si="20"/>
        <v/>
      </c>
      <c r="P185" s="83" t="str">
        <f t="shared" si="21"/>
        <v/>
      </c>
      <c r="Q185" s="83" t="str">
        <f t="shared" si="22"/>
        <v/>
      </c>
      <c r="R185" s="83" t="str">
        <f t="shared" si="23"/>
        <v/>
      </c>
      <c r="S185" s="83">
        <f t="shared" si="24"/>
        <v>12032.647663934424</v>
      </c>
      <c r="T185" s="83">
        <f t="shared" si="25"/>
        <v>11594.900940963687</v>
      </c>
      <c r="U185" s="81"/>
      <c r="V185" s="81"/>
      <c r="W185" s="81"/>
      <c r="X185" s="81"/>
      <c r="Y185" s="81"/>
      <c r="Z185" s="81"/>
      <c r="AA185" s="81"/>
      <c r="AB185" s="81"/>
    </row>
    <row r="186" spans="1:28" hidden="1" x14ac:dyDescent="0.25">
      <c r="A186" s="19">
        <v>176</v>
      </c>
      <c r="B186" s="31" t="str">
        <f t="shared" si="26"/>
        <v>**</v>
      </c>
      <c r="C186" t="str">
        <f>VLOOKUP(A186,VK!$IE$3:$IG$295,3,FALSE)</f>
        <v>Ylitornio</v>
      </c>
      <c r="D186" s="17">
        <f>VLOOKUP($C186,VK!$B$3:$CG$295,37,FALSE)</f>
        <v>0.71186440677966101</v>
      </c>
      <c r="E186" s="10">
        <f>VLOOKUP(C186,VK!$B$3:$CG$295,11,FALSE)</f>
        <v>189.8</v>
      </c>
      <c r="F186" s="32">
        <f>VLOOKUP($C186,VK!$B$3:$CG$295,59,FALSE)</f>
        <v>84</v>
      </c>
      <c r="G186" s="25">
        <f>VLOOKUP($C186,VK!$B$3:$CG$295,65,FALSE)</f>
        <v>25024.920318725101</v>
      </c>
      <c r="H186" s="17">
        <f>VLOOKUP($C186,VK!$B$3:$CG$295,55,FALSE)</f>
        <v>1</v>
      </c>
      <c r="I186" s="10">
        <f>VLOOKUP($C186,VK!$B$3:$CG$295,32,FALSE)</f>
        <v>1</v>
      </c>
      <c r="J186" s="10" t="str">
        <f>VLOOKUP($C186,VK!$B$3:$CG$295,18,FALSE)</f>
        <v>382</v>
      </c>
      <c r="K186" s="10"/>
      <c r="L186" s="25">
        <f t="shared" si="18"/>
        <v>14696.786440677966</v>
      </c>
      <c r="M186" s="84">
        <f>1-VLOOKUP(C186,VK!$B$3:$ID$295,237,FALSE)</f>
        <v>0.16413624895075418</v>
      </c>
      <c r="N186" s="83">
        <f t="shared" si="19"/>
        <v>84</v>
      </c>
      <c r="O186" s="83" t="str">
        <f t="shared" si="20"/>
        <v/>
      </c>
      <c r="P186" s="83" t="str">
        <f t="shared" si="21"/>
        <v/>
      </c>
      <c r="Q186" s="83" t="str">
        <f t="shared" si="22"/>
        <v/>
      </c>
      <c r="R186" s="83" t="str">
        <f t="shared" si="23"/>
        <v/>
      </c>
      <c r="S186" s="83">
        <f t="shared" si="24"/>
        <v>14970.283577981651</v>
      </c>
      <c r="T186" s="83">
        <f t="shared" si="25"/>
        <v>11594.900940963687</v>
      </c>
      <c r="U186" s="81"/>
      <c r="V186" s="81"/>
      <c r="W186" s="81"/>
      <c r="X186" s="81"/>
      <c r="Y186" s="81"/>
      <c r="Z186" s="81"/>
      <c r="AA186" s="81"/>
      <c r="AB186" s="81"/>
    </row>
    <row r="187" spans="1:28" hidden="1" x14ac:dyDescent="0.25">
      <c r="A187" s="19">
        <v>177</v>
      </c>
      <c r="B187" s="31" t="str">
        <f t="shared" si="26"/>
        <v>**</v>
      </c>
      <c r="C187" t="str">
        <f>VLOOKUP(A187,VK!$IE$3:$IG$295,3,FALSE)</f>
        <v>Kotka</v>
      </c>
      <c r="D187" s="17">
        <f>VLOOKUP($C187,VK!$B$3:$CG$295,37,FALSE)</f>
        <v>0.79756097560975614</v>
      </c>
      <c r="E187" s="10">
        <f>VLOOKUP(C187,VK!$B$3:$CG$295,11,FALSE)</f>
        <v>158.69999999999999</v>
      </c>
      <c r="F187" s="32">
        <f>VLOOKUP($C187,VK!$B$3:$CG$295,59,FALSE)</f>
        <v>1635</v>
      </c>
      <c r="G187" s="25">
        <f>VLOOKUP($C187,VK!$B$3:$CG$295,65,FALSE)</f>
        <v>27530.883584158415</v>
      </c>
      <c r="H187" s="17">
        <f>VLOOKUP($C187,VK!$B$3:$CG$295,55,FALSE)</f>
        <v>0.9027522935779817</v>
      </c>
      <c r="I187" s="10">
        <f>VLOOKUP($C187,VK!$B$3:$CG$295,32,FALSE)</f>
        <v>0</v>
      </c>
      <c r="J187" s="10" t="str">
        <f>VLOOKUP($C187,VK!$B$3:$CG$295,18,FALSE)</f>
        <v>103</v>
      </c>
      <c r="K187" s="10"/>
      <c r="L187" s="25">
        <f t="shared" si="18"/>
        <v>15761.278595121952</v>
      </c>
      <c r="M187" s="84">
        <f>1-VLOOKUP(C187,VK!$B$3:$ID$295,237,FALSE)</f>
        <v>0.14996979316731207</v>
      </c>
      <c r="N187" s="83">
        <f t="shared" si="19"/>
        <v>1476</v>
      </c>
      <c r="O187" s="83" t="str">
        <f t="shared" si="20"/>
        <v/>
      </c>
      <c r="P187" s="83" t="str">
        <f t="shared" si="21"/>
        <v/>
      </c>
      <c r="Q187" s="83" t="str">
        <f t="shared" si="22"/>
        <v/>
      </c>
      <c r="R187" s="83">
        <f t="shared" si="23"/>
        <v>159</v>
      </c>
      <c r="S187" s="83">
        <f t="shared" si="24"/>
        <v>14146.345523091424</v>
      </c>
      <c r="T187" s="83">
        <f t="shared" si="25"/>
        <v>11594.900940963687</v>
      </c>
      <c r="U187" s="81"/>
      <c r="V187" s="81"/>
      <c r="W187" s="81"/>
      <c r="X187" s="81"/>
      <c r="Y187" s="81"/>
      <c r="Z187" s="81"/>
      <c r="AA187" s="81"/>
      <c r="AB187" s="81"/>
    </row>
    <row r="188" spans="1:28" hidden="1" x14ac:dyDescent="0.25">
      <c r="A188" s="19">
        <v>178</v>
      </c>
      <c r="B188" s="31" t="str">
        <f t="shared" si="26"/>
        <v>**</v>
      </c>
      <c r="C188" t="str">
        <f>VLOOKUP(A188,VK!$IE$3:$IG$295,3,FALSE)</f>
        <v>Soini</v>
      </c>
      <c r="D188" s="17">
        <f>VLOOKUP($C188,VK!$B$3:$CG$295,37,FALSE)</f>
        <v>0.70967741935483875</v>
      </c>
      <c r="E188" s="10">
        <f>VLOOKUP(C188,VK!$B$3:$CG$295,11,FALSE)</f>
        <v>183.1</v>
      </c>
      <c r="F188" s="32">
        <f>VLOOKUP($C188,VK!$B$3:$CG$295,59,FALSE)</f>
        <v>66</v>
      </c>
      <c r="G188" s="25">
        <f>VLOOKUP($C188,VK!$B$3:$CG$295,65,FALSE)</f>
        <v>21725.60864922584</v>
      </c>
      <c r="H188" s="17">
        <f>VLOOKUP($C188,VK!$B$3:$CG$295,55,FALSE)</f>
        <v>0.95454545454545459</v>
      </c>
      <c r="I188" s="10">
        <f>VLOOKUP($C188,VK!$B$3:$CG$295,32,FALSE)</f>
        <v>1</v>
      </c>
      <c r="J188" s="10" t="str">
        <f>VLOOKUP($C188,VK!$B$3:$CG$295,18,FALSE)</f>
        <v>174</v>
      </c>
      <c r="K188" s="10"/>
      <c r="L188" s="25">
        <f t="shared" si="18"/>
        <v>12789.212688172043</v>
      </c>
      <c r="M188" s="84">
        <f>1-VLOOKUP(C188,VK!$B$3:$ID$295,237,FALSE)</f>
        <v>0.14943136485523523</v>
      </c>
      <c r="N188" s="83">
        <f t="shared" si="19"/>
        <v>63</v>
      </c>
      <c r="O188" s="83" t="str">
        <f t="shared" si="20"/>
        <v/>
      </c>
      <c r="P188" s="83" t="str">
        <f t="shared" si="21"/>
        <v/>
      </c>
      <c r="Q188" s="83">
        <f t="shared" si="22"/>
        <v>2.5</v>
      </c>
      <c r="R188" s="83" t="str">
        <f t="shared" si="23"/>
        <v/>
      </c>
      <c r="S188" s="83">
        <f t="shared" si="24"/>
        <v>10069.12523364486</v>
      </c>
      <c r="T188" s="83">
        <f t="shared" si="25"/>
        <v>11594.900940963687</v>
      </c>
      <c r="U188" s="81"/>
      <c r="V188" s="81"/>
      <c r="W188" s="81"/>
      <c r="X188" s="81"/>
      <c r="Y188" s="81"/>
      <c r="Z188" s="81"/>
      <c r="AA188" s="81"/>
      <c r="AB188" s="81"/>
    </row>
    <row r="189" spans="1:28" hidden="1" x14ac:dyDescent="0.25">
      <c r="A189" s="19">
        <v>179</v>
      </c>
      <c r="B189" s="31" t="str">
        <f t="shared" si="26"/>
        <v>**</v>
      </c>
      <c r="C189" t="str">
        <f>VLOOKUP(A189,VK!$IE$3:$IG$295,3,FALSE)</f>
        <v>Pyhäntä</v>
      </c>
      <c r="D189" s="17">
        <f>VLOOKUP($C189,VK!$B$3:$CG$295,37,FALSE)</f>
        <v>0.62937062937062938</v>
      </c>
      <c r="E189" s="10">
        <f>VLOOKUP(C189,VK!$B$3:$CG$295,11,FALSE)</f>
        <v>174.3</v>
      </c>
      <c r="F189" s="32">
        <f>VLOOKUP($C189,VK!$B$3:$CG$295,59,FALSE)</f>
        <v>90</v>
      </c>
      <c r="G189" s="25">
        <f>VLOOKUP($C189,VK!$B$3:$CG$295,65,FALSE)</f>
        <v>21356.410692588091</v>
      </c>
      <c r="H189" s="17">
        <f>VLOOKUP($C189,VK!$B$3:$CG$295,55,FALSE)</f>
        <v>1</v>
      </c>
      <c r="I189" s="10">
        <f>VLOOKUP($C189,VK!$B$3:$CG$295,32,FALSE)</f>
        <v>1</v>
      </c>
      <c r="J189" s="10" t="str">
        <f>VLOOKUP($C189,VK!$B$3:$CG$295,18,FALSE)</f>
        <v>173</v>
      </c>
      <c r="K189" s="10"/>
      <c r="L189" s="25">
        <f t="shared" si="18"/>
        <v>7359.3962937062952</v>
      </c>
      <c r="M189" s="84">
        <f>1-VLOOKUP(C189,VK!$B$3:$ID$295,237,FALSE)</f>
        <v>0.14694654590603795</v>
      </c>
      <c r="N189" s="83">
        <f t="shared" si="19"/>
        <v>90</v>
      </c>
      <c r="O189" s="83" t="str">
        <f t="shared" si="20"/>
        <v/>
      </c>
      <c r="P189" s="83" t="str">
        <f t="shared" si="21"/>
        <v/>
      </c>
      <c r="Q189" s="83" t="str">
        <f t="shared" si="22"/>
        <v/>
      </c>
      <c r="R189" s="83" t="str">
        <f t="shared" si="23"/>
        <v/>
      </c>
      <c r="S189" s="83">
        <f t="shared" si="24"/>
        <v>6639.3225196850399</v>
      </c>
      <c r="T189" s="83">
        <f t="shared" si="25"/>
        <v>11594.900940963687</v>
      </c>
      <c r="U189" s="81"/>
      <c r="V189" s="81"/>
      <c r="W189" s="81"/>
      <c r="X189" s="81"/>
      <c r="Y189" s="81"/>
      <c r="Z189" s="81"/>
      <c r="AA189" s="81"/>
      <c r="AB189" s="81"/>
    </row>
    <row r="190" spans="1:28" hidden="1" x14ac:dyDescent="0.25">
      <c r="A190" s="19">
        <v>180</v>
      </c>
      <c r="B190" s="31" t="str">
        <f t="shared" si="26"/>
        <v>**</v>
      </c>
      <c r="C190" t="str">
        <f>VLOOKUP(A190,VK!$IE$3:$IG$295,3,FALSE)</f>
        <v>Kyyjärvi</v>
      </c>
      <c r="D190" s="17">
        <f>VLOOKUP($C190,VK!$B$3:$CG$295,37,FALSE)</f>
        <v>0.62264150943396224</v>
      </c>
      <c r="E190" s="10">
        <f>VLOOKUP(C190,VK!$B$3:$CG$295,11,FALSE)</f>
        <v>196</v>
      </c>
      <c r="F190" s="32">
        <f>VLOOKUP($C190,VK!$B$3:$CG$295,59,FALSE)</f>
        <v>33</v>
      </c>
      <c r="G190" s="25">
        <f>VLOOKUP($C190,VK!$B$3:$CG$295,65,FALSE)</f>
        <v>22441.235945485521</v>
      </c>
      <c r="H190" s="17">
        <f>VLOOKUP($C190,VK!$B$3:$CG$295,55,FALSE)</f>
        <v>1</v>
      </c>
      <c r="I190" s="10">
        <f>VLOOKUP($C190,VK!$B$3:$CG$295,32,FALSE)</f>
        <v>0</v>
      </c>
      <c r="J190" s="10" t="str">
        <f>VLOOKUP($C190,VK!$B$3:$CG$295,18,FALSE)</f>
        <v>121</v>
      </c>
      <c r="K190" s="10"/>
      <c r="L190" s="25">
        <f t="shared" si="18"/>
        <v>11622.065283018866</v>
      </c>
      <c r="M190" s="84">
        <f>1-VLOOKUP(C190,VK!$B$3:$ID$295,237,FALSE)</f>
        <v>0.14660768839328497</v>
      </c>
      <c r="N190" s="83">
        <f t="shared" si="19"/>
        <v>33</v>
      </c>
      <c r="O190" s="83" t="str">
        <f t="shared" si="20"/>
        <v/>
      </c>
      <c r="P190" s="83" t="str">
        <f t="shared" si="21"/>
        <v/>
      </c>
      <c r="Q190" s="83" t="str">
        <f t="shared" si="22"/>
        <v/>
      </c>
      <c r="R190" s="83" t="str">
        <f t="shared" si="23"/>
        <v/>
      </c>
      <c r="S190" s="83">
        <f t="shared" si="24"/>
        <v>10674.198679245284</v>
      </c>
      <c r="T190" s="83">
        <f t="shared" si="25"/>
        <v>11594.900940963687</v>
      </c>
      <c r="U190" s="81"/>
      <c r="V190" s="81"/>
      <c r="W190" s="81"/>
      <c r="X190" s="81"/>
      <c r="Y190" s="81"/>
      <c r="Z190" s="81"/>
      <c r="AA190" s="81"/>
      <c r="AB190" s="81"/>
    </row>
    <row r="191" spans="1:28" hidden="1" x14ac:dyDescent="0.25">
      <c r="A191" s="19">
        <v>181</v>
      </c>
      <c r="B191" s="31" t="str">
        <f t="shared" si="26"/>
        <v>**</v>
      </c>
      <c r="C191" t="str">
        <f>VLOOKUP(A191,VK!$IE$3:$IG$295,3,FALSE)</f>
        <v>Humppila</v>
      </c>
      <c r="D191" s="17">
        <f>VLOOKUP($C191,VK!$B$3:$CG$295,37,FALSE)</f>
        <v>0.84375</v>
      </c>
      <c r="E191" s="10">
        <f>VLOOKUP(C191,VK!$B$3:$CG$295,11,FALSE)</f>
        <v>151</v>
      </c>
      <c r="F191" s="32">
        <f>VLOOKUP($C191,VK!$B$3:$CG$295,59,FALSE)</f>
        <v>81</v>
      </c>
      <c r="G191" s="25">
        <f>VLOOKUP($C191,VK!$B$3:$CG$295,65,FALSE)</f>
        <v>24898.558117647059</v>
      </c>
      <c r="H191" s="17">
        <f>VLOOKUP($C191,VK!$B$3:$CG$295,55,FALSE)</f>
        <v>1</v>
      </c>
      <c r="I191" s="10">
        <f>VLOOKUP($C191,VK!$B$3:$CG$295,32,FALSE)</f>
        <v>1</v>
      </c>
      <c r="J191" s="10" t="str">
        <f>VLOOKUP($C191,VK!$B$3:$CG$295,18,FALSE)</f>
        <v>71</v>
      </c>
      <c r="K191" s="10"/>
      <c r="L191" s="25">
        <f t="shared" si="18"/>
        <v>14147.532395833337</v>
      </c>
      <c r="M191" s="84">
        <f>1-VLOOKUP(C191,VK!$B$3:$ID$295,237,FALSE)</f>
        <v>0.14436505518627762</v>
      </c>
      <c r="N191" s="83">
        <f t="shared" si="19"/>
        <v>81</v>
      </c>
      <c r="O191" s="83" t="str">
        <f t="shared" si="20"/>
        <v/>
      </c>
      <c r="P191" s="83" t="str">
        <f t="shared" si="21"/>
        <v/>
      </c>
      <c r="Q191" s="83" t="str">
        <f t="shared" si="22"/>
        <v/>
      </c>
      <c r="R191" s="83" t="str">
        <f t="shared" si="23"/>
        <v/>
      </c>
      <c r="S191" s="83">
        <f t="shared" si="24"/>
        <v>12229.670000000002</v>
      </c>
      <c r="T191" s="83">
        <f t="shared" si="25"/>
        <v>11594.900940963687</v>
      </c>
      <c r="U191" s="81"/>
      <c r="V191" s="81"/>
      <c r="W191" s="81"/>
      <c r="X191" s="81"/>
      <c r="Y191" s="81"/>
      <c r="Z191" s="81"/>
      <c r="AA191" s="81"/>
      <c r="AB191" s="81"/>
    </row>
    <row r="192" spans="1:28" hidden="1" x14ac:dyDescent="0.25">
      <c r="A192" s="19">
        <v>182</v>
      </c>
      <c r="B192" s="31" t="str">
        <f t="shared" si="26"/>
        <v>**</v>
      </c>
      <c r="C192" t="str">
        <f>VLOOKUP(A192,VK!$IE$3:$IG$295,3,FALSE)</f>
        <v>Hanko</v>
      </c>
      <c r="D192" s="17">
        <f>VLOOKUP($C192,VK!$B$3:$CG$295,37,FALSE)</f>
        <v>0.90476190476190477</v>
      </c>
      <c r="E192" s="10">
        <f>VLOOKUP(C192,VK!$B$3:$CG$295,11,FALSE)</f>
        <v>150.9</v>
      </c>
      <c r="F192" s="32">
        <f>VLOOKUP($C192,VK!$B$3:$CG$295,59,FALSE)</f>
        <v>228</v>
      </c>
      <c r="G192" s="25">
        <f>VLOOKUP($C192,VK!$B$3:$CG$295,65,FALSE)</f>
        <v>29684.331563269006</v>
      </c>
      <c r="H192" s="17">
        <f>VLOOKUP($C192,VK!$B$3:$CG$295,55,FALSE)</f>
        <v>1</v>
      </c>
      <c r="I192" s="10">
        <f>VLOOKUP($C192,VK!$B$3:$CG$295,32,FALSE)</f>
        <v>0</v>
      </c>
      <c r="J192" s="10" t="str">
        <f>VLOOKUP($C192,VK!$B$3:$CG$295,18,FALSE)</f>
        <v>52</v>
      </c>
      <c r="K192" s="10"/>
      <c r="L192" s="25">
        <f t="shared" si="18"/>
        <v>15127.492857142857</v>
      </c>
      <c r="M192" s="84">
        <f>1-VLOOKUP(C192,VK!$B$3:$ID$295,237,FALSE)</f>
        <v>0.13985798518417214</v>
      </c>
      <c r="N192" s="83">
        <f t="shared" si="19"/>
        <v>228</v>
      </c>
      <c r="O192" s="83" t="str">
        <f t="shared" si="20"/>
        <v/>
      </c>
      <c r="P192" s="83" t="str">
        <f t="shared" si="21"/>
        <v/>
      </c>
      <c r="Q192" s="83" t="str">
        <f t="shared" si="22"/>
        <v/>
      </c>
      <c r="R192" s="83" t="str">
        <f t="shared" si="23"/>
        <v/>
      </c>
      <c r="S192" s="83">
        <f t="shared" si="24"/>
        <v>13160.389326241135</v>
      </c>
      <c r="T192" s="83">
        <f t="shared" si="25"/>
        <v>11594.900940963687</v>
      </c>
      <c r="U192" s="81"/>
      <c r="V192" s="81"/>
      <c r="W192" s="81"/>
      <c r="X192" s="81"/>
      <c r="Y192" s="81"/>
      <c r="Z192" s="81"/>
      <c r="AA192" s="81"/>
      <c r="AB192" s="81"/>
    </row>
    <row r="193" spans="1:28" hidden="1" x14ac:dyDescent="0.25">
      <c r="A193" s="19">
        <v>183</v>
      </c>
      <c r="B193" s="31" t="str">
        <f t="shared" si="26"/>
        <v>**</v>
      </c>
      <c r="C193" t="str">
        <f>VLOOKUP(A193,VK!$IE$3:$IG$295,3,FALSE)</f>
        <v>Sipoo</v>
      </c>
      <c r="D193" s="17">
        <f>VLOOKUP($C193,VK!$B$3:$CG$295,37,FALSE)</f>
        <v>0.74186550976138832</v>
      </c>
      <c r="E193" s="10">
        <f>VLOOKUP(C193,VK!$B$3:$CG$295,11,FALSE)</f>
        <v>102</v>
      </c>
      <c r="F193" s="32">
        <f>VLOOKUP($C193,VK!$B$3:$CG$295,59,FALSE)</f>
        <v>1026</v>
      </c>
      <c r="G193" s="25">
        <f>VLOOKUP($C193,VK!$B$3:$CG$295,65,FALSE)</f>
        <v>32973.616198273958</v>
      </c>
      <c r="H193" s="17">
        <f>VLOOKUP($C193,VK!$B$3:$CG$295,55,FALSE)</f>
        <v>0.84210526315789469</v>
      </c>
      <c r="I193" s="10">
        <f>VLOOKUP($C193,VK!$B$3:$CG$295,32,FALSE)</f>
        <v>1</v>
      </c>
      <c r="J193" s="10" t="str">
        <f>VLOOKUP($C193,VK!$B$3:$CG$295,18,FALSE)</f>
        <v>191</v>
      </c>
      <c r="K193" s="10"/>
      <c r="L193" s="25">
        <f t="shared" si="18"/>
        <v>14342.482234273319</v>
      </c>
      <c r="M193" s="84">
        <f>1-VLOOKUP(C193,VK!$B$3:$ID$295,237,FALSE)</f>
        <v>0.13946490569493919</v>
      </c>
      <c r="N193" s="83">
        <f t="shared" si="19"/>
        <v>864</v>
      </c>
      <c r="O193" s="83" t="str">
        <f t="shared" si="20"/>
        <v/>
      </c>
      <c r="P193" s="83">
        <f t="shared" si="21"/>
        <v>87</v>
      </c>
      <c r="Q193" s="83" t="str">
        <f t="shared" si="22"/>
        <v/>
      </c>
      <c r="R193" s="83">
        <f t="shared" si="23"/>
        <v>102</v>
      </c>
      <c r="S193" s="83">
        <f t="shared" si="24"/>
        <v>12889.354026162791</v>
      </c>
      <c r="T193" s="83">
        <f t="shared" si="25"/>
        <v>11594.900940963687</v>
      </c>
      <c r="U193" s="81"/>
      <c r="V193" s="81"/>
      <c r="W193" s="81"/>
      <c r="X193" s="81"/>
      <c r="Y193" s="81"/>
      <c r="Z193" s="81"/>
      <c r="AA193" s="81"/>
      <c r="AB193" s="81"/>
    </row>
    <row r="194" spans="1:28" hidden="1" x14ac:dyDescent="0.25">
      <c r="A194" s="19">
        <v>184</v>
      </c>
      <c r="B194" s="31" t="str">
        <f t="shared" si="26"/>
        <v>**</v>
      </c>
      <c r="C194" t="str">
        <f>VLOOKUP(A194,VK!$IE$3:$IG$295,3,FALSE)</f>
        <v>Polvijärvi</v>
      </c>
      <c r="D194" s="17">
        <f>VLOOKUP($C194,VK!$B$3:$CG$295,37,FALSE)</f>
        <v>0.7458563535911602</v>
      </c>
      <c r="E194" s="10">
        <f>VLOOKUP(C194,VK!$B$3:$CG$295,11,FALSE)</f>
        <v>192.6</v>
      </c>
      <c r="F194" s="32">
        <f>VLOOKUP($C194,VK!$B$3:$CG$295,59,FALSE)</f>
        <v>135</v>
      </c>
      <c r="G194" s="25">
        <f>VLOOKUP($C194,VK!$B$3:$CG$295,65,FALSE)</f>
        <v>22034.654035433072</v>
      </c>
      <c r="H194" s="17">
        <f>VLOOKUP($C194,VK!$B$3:$CG$295,55,FALSE)</f>
        <v>1</v>
      </c>
      <c r="I194" s="10">
        <f>VLOOKUP($C194,VK!$B$3:$CG$295,32,FALSE)</f>
        <v>0</v>
      </c>
      <c r="J194" s="10" t="str">
        <f>VLOOKUP($C194,VK!$B$3:$CG$295,18,FALSE)</f>
        <v>265</v>
      </c>
      <c r="K194" s="10"/>
      <c r="L194" s="25">
        <f t="shared" si="18"/>
        <v>14090.444917127073</v>
      </c>
      <c r="M194" s="84">
        <f>1-VLOOKUP(C194,VK!$B$3:$ID$295,237,FALSE)</f>
        <v>0.13079382577017018</v>
      </c>
      <c r="N194" s="83">
        <f t="shared" si="19"/>
        <v>135</v>
      </c>
      <c r="O194" s="83" t="str">
        <f t="shared" si="20"/>
        <v/>
      </c>
      <c r="P194" s="83" t="str">
        <f t="shared" si="21"/>
        <v/>
      </c>
      <c r="Q194" s="83" t="str">
        <f t="shared" si="22"/>
        <v/>
      </c>
      <c r="R194" s="83" t="str">
        <f t="shared" si="23"/>
        <v/>
      </c>
      <c r="S194" s="83">
        <f t="shared" si="24"/>
        <v>11515.005000000001</v>
      </c>
      <c r="T194" s="83">
        <f t="shared" si="25"/>
        <v>11594.900940963687</v>
      </c>
      <c r="U194" s="81"/>
      <c r="V194" s="81"/>
      <c r="W194" s="81"/>
      <c r="X194" s="81"/>
      <c r="Y194" s="81"/>
      <c r="Z194" s="81"/>
      <c r="AA194" s="81"/>
      <c r="AB194" s="81"/>
    </row>
    <row r="195" spans="1:28" hidden="1" x14ac:dyDescent="0.25">
      <c r="A195" s="19">
        <v>185</v>
      </c>
      <c r="B195" s="31" t="str">
        <f t="shared" si="26"/>
        <v>**</v>
      </c>
      <c r="C195" t="str">
        <f>VLOOKUP(A195,VK!$IE$3:$IG$295,3,FALSE)</f>
        <v>Hartola</v>
      </c>
      <c r="D195" s="17">
        <f>VLOOKUP($C195,VK!$B$3:$CG$295,37,FALSE)</f>
        <v>0.66233766233766234</v>
      </c>
      <c r="E195" s="10">
        <f>VLOOKUP(C195,VK!$B$3:$CG$295,11,FALSE)</f>
        <v>202.1</v>
      </c>
      <c r="F195" s="32">
        <f>VLOOKUP($C195,VK!$B$3:$CG$295,59,FALSE)</f>
        <v>51</v>
      </c>
      <c r="G195" s="25">
        <f>VLOOKUP($C195,VK!$B$3:$CG$295,65,FALSE)</f>
        <v>23602.211378901618</v>
      </c>
      <c r="H195" s="17">
        <f>VLOOKUP($C195,VK!$B$3:$CG$295,55,FALSE)</f>
        <v>1</v>
      </c>
      <c r="I195" s="10">
        <f>VLOOKUP($C195,VK!$B$3:$CG$295,32,FALSE)</f>
        <v>1</v>
      </c>
      <c r="J195" s="10" t="str">
        <f>VLOOKUP($C195,VK!$B$3:$CG$295,18,FALSE)</f>
        <v>213</v>
      </c>
      <c r="K195" s="10"/>
      <c r="L195" s="25">
        <f t="shared" si="18"/>
        <v>10899.581428571428</v>
      </c>
      <c r="M195" s="84">
        <f>1-VLOOKUP(C195,VK!$B$3:$ID$295,237,FALSE)</f>
        <v>0.12607287660411204</v>
      </c>
      <c r="N195" s="83">
        <f t="shared" si="19"/>
        <v>51</v>
      </c>
      <c r="O195" s="83" t="str">
        <f t="shared" si="20"/>
        <v/>
      </c>
      <c r="P195" s="83" t="str">
        <f t="shared" si="21"/>
        <v/>
      </c>
      <c r="Q195" s="83" t="str">
        <f t="shared" si="22"/>
        <v/>
      </c>
      <c r="R195" s="83" t="str">
        <f t="shared" si="23"/>
        <v/>
      </c>
      <c r="S195" s="83">
        <f t="shared" si="24"/>
        <v>11199.36240506329</v>
      </c>
      <c r="T195" s="83">
        <f t="shared" si="25"/>
        <v>11594.900940963687</v>
      </c>
      <c r="U195" s="81"/>
      <c r="V195" s="81"/>
      <c r="W195" s="81"/>
      <c r="X195" s="81"/>
      <c r="Y195" s="81"/>
      <c r="Z195" s="81"/>
      <c r="AA195" s="81"/>
      <c r="AB195" s="81"/>
    </row>
    <row r="196" spans="1:28" hidden="1" x14ac:dyDescent="0.25">
      <c r="A196" s="19">
        <v>186</v>
      </c>
      <c r="B196" s="31" t="str">
        <f t="shared" si="26"/>
        <v>**</v>
      </c>
      <c r="C196" t="str">
        <f>VLOOKUP(A196,VK!$IE$3:$IG$295,3,FALSE)</f>
        <v>Konnevesi</v>
      </c>
      <c r="D196" s="17">
        <f>VLOOKUP($C196,VK!$B$3:$CG$295,37,FALSE)</f>
        <v>0.50495049504950495</v>
      </c>
      <c r="E196" s="10">
        <f>VLOOKUP(C196,VK!$B$3:$CG$295,11,FALSE)</f>
        <v>166.2</v>
      </c>
      <c r="F196" s="32">
        <f>VLOOKUP($C196,VK!$B$3:$CG$295,59,FALSE)</f>
        <v>51</v>
      </c>
      <c r="G196" s="25">
        <f>VLOOKUP($C196,VK!$B$3:$CG$295,65,FALSE)</f>
        <v>23415.421768707482</v>
      </c>
      <c r="H196" s="17">
        <f>VLOOKUP($C196,VK!$B$3:$CG$295,55,FALSE)</f>
        <v>1</v>
      </c>
      <c r="I196" s="10">
        <f>VLOOKUP($C196,VK!$B$3:$CG$295,32,FALSE)</f>
        <v>0</v>
      </c>
      <c r="J196" s="10" t="str">
        <f>VLOOKUP($C196,VK!$B$3:$CG$295,18,FALSE)</f>
        <v>151</v>
      </c>
      <c r="K196" s="10"/>
      <c r="L196" s="25">
        <f t="shared" si="18"/>
        <v>15498.95693069307</v>
      </c>
      <c r="M196" s="84">
        <f>1-VLOOKUP(C196,VK!$B$3:$ID$295,237,FALSE)</f>
        <v>0.12341561990851779</v>
      </c>
      <c r="N196" s="83">
        <f t="shared" si="19"/>
        <v>51</v>
      </c>
      <c r="O196" s="83" t="str">
        <f t="shared" si="20"/>
        <v/>
      </c>
      <c r="P196" s="83" t="str">
        <f t="shared" si="21"/>
        <v/>
      </c>
      <c r="Q196" s="83" t="str">
        <f t="shared" si="22"/>
        <v/>
      </c>
      <c r="R196" s="83" t="str">
        <f t="shared" si="23"/>
        <v/>
      </c>
      <c r="S196" s="83">
        <f t="shared" si="24"/>
        <v>12534.212959183673</v>
      </c>
      <c r="T196" s="83">
        <f t="shared" si="25"/>
        <v>11594.900940963687</v>
      </c>
      <c r="U196" s="81"/>
      <c r="V196" s="81"/>
      <c r="W196" s="81"/>
      <c r="X196" s="81"/>
      <c r="Y196" s="81"/>
      <c r="Z196" s="81"/>
      <c r="AA196" s="81"/>
      <c r="AB196" s="81"/>
    </row>
    <row r="197" spans="1:28" hidden="1" x14ac:dyDescent="0.25">
      <c r="A197" s="19">
        <v>187</v>
      </c>
      <c r="B197" s="31" t="str">
        <f t="shared" si="26"/>
        <v>**</v>
      </c>
      <c r="C197" t="str">
        <f>VLOOKUP(A197,VK!$IE$3:$IG$295,3,FALSE)</f>
        <v>Mustasaari</v>
      </c>
      <c r="D197" s="17">
        <f>VLOOKUP($C197,VK!$B$3:$CG$295,37,FALSE)</f>
        <v>0.84836997725549657</v>
      </c>
      <c r="E197" s="10">
        <f>VLOOKUP(C197,VK!$B$3:$CG$295,11,FALSE)</f>
        <v>111.4</v>
      </c>
      <c r="F197" s="32">
        <f>VLOOKUP($C197,VK!$B$3:$CG$295,59,FALSE)</f>
        <v>1119</v>
      </c>
      <c r="G197" s="25">
        <f>VLOOKUP($C197,VK!$B$3:$CG$295,65,FALSE)</f>
        <v>28236.234276172647</v>
      </c>
      <c r="H197" s="17">
        <f>VLOOKUP($C197,VK!$B$3:$CG$295,55,FALSE)</f>
        <v>1</v>
      </c>
      <c r="I197" s="10">
        <f>VLOOKUP($C197,VK!$B$3:$CG$295,32,FALSE)</f>
        <v>0</v>
      </c>
      <c r="J197" s="10" t="str">
        <f>VLOOKUP($C197,VK!$B$3:$CG$295,18,FALSE)</f>
        <v>348</v>
      </c>
      <c r="K197" s="10"/>
      <c r="L197" s="25">
        <f t="shared" si="18"/>
        <v>13920.082767247914</v>
      </c>
      <c r="M197" s="84">
        <f>1-VLOOKUP(C197,VK!$B$3:$ID$295,237,FALSE)</f>
        <v>0.12316769392256643</v>
      </c>
      <c r="N197" s="83">
        <f t="shared" si="19"/>
        <v>1119</v>
      </c>
      <c r="O197" s="83" t="str">
        <f t="shared" si="20"/>
        <v/>
      </c>
      <c r="P197" s="83" t="str">
        <f t="shared" si="21"/>
        <v/>
      </c>
      <c r="Q197" s="83" t="str">
        <f t="shared" si="22"/>
        <v/>
      </c>
      <c r="R197" s="83" t="str">
        <f t="shared" si="23"/>
        <v/>
      </c>
      <c r="S197" s="83">
        <f t="shared" si="24"/>
        <v>12402.436806475347</v>
      </c>
      <c r="T197" s="83">
        <f t="shared" si="25"/>
        <v>11594.900940963687</v>
      </c>
      <c r="U197" s="81"/>
      <c r="V197" s="81"/>
      <c r="W197" s="81"/>
      <c r="X197" s="81"/>
      <c r="Y197" s="81"/>
      <c r="Z197" s="81"/>
      <c r="AA197" s="81"/>
      <c r="AB197" s="81"/>
    </row>
    <row r="198" spans="1:28" hidden="1" x14ac:dyDescent="0.25">
      <c r="A198" s="19">
        <v>188</v>
      </c>
      <c r="B198" s="31" t="str">
        <f t="shared" si="26"/>
        <v>**</v>
      </c>
      <c r="C198" t="str">
        <f>VLOOKUP(A198,VK!$IE$3:$IG$295,3,FALSE)</f>
        <v>Joutsa</v>
      </c>
      <c r="D198" s="17">
        <f>VLOOKUP($C198,VK!$B$3:$CG$295,37,FALSE)</f>
        <v>0.76744186046511631</v>
      </c>
      <c r="E198" s="10">
        <f>VLOOKUP(C198,VK!$B$3:$CG$295,11,FALSE)</f>
        <v>196</v>
      </c>
      <c r="F198" s="32">
        <f>VLOOKUP($C198,VK!$B$3:$CG$295,59,FALSE)</f>
        <v>99</v>
      </c>
      <c r="G198" s="25">
        <f>VLOOKUP($C198,VK!$B$3:$CG$295,65,FALSE)</f>
        <v>23756.012748222605</v>
      </c>
      <c r="H198" s="17">
        <f>VLOOKUP($C198,VK!$B$3:$CG$295,55,FALSE)</f>
        <v>1</v>
      </c>
      <c r="I198" s="10">
        <f>VLOOKUP($C198,VK!$B$3:$CG$295,32,FALSE)</f>
        <v>0</v>
      </c>
      <c r="J198" s="10" t="str">
        <f>VLOOKUP($C198,VK!$B$3:$CG$295,18,FALSE)</f>
        <v>266</v>
      </c>
      <c r="K198" s="10"/>
      <c r="L198" s="25">
        <f t="shared" si="18"/>
        <v>10768.767829457365</v>
      </c>
      <c r="M198" s="84">
        <f>1-VLOOKUP(C198,VK!$B$3:$ID$295,237,FALSE)</f>
        <v>0.12239580816123641</v>
      </c>
      <c r="N198" s="83">
        <f t="shared" si="19"/>
        <v>99</v>
      </c>
      <c r="O198" s="83" t="str">
        <f t="shared" si="20"/>
        <v/>
      </c>
      <c r="P198" s="83" t="str">
        <f t="shared" si="21"/>
        <v/>
      </c>
      <c r="Q198" s="83" t="str">
        <f t="shared" si="22"/>
        <v/>
      </c>
      <c r="R198" s="83" t="str">
        <f t="shared" si="23"/>
        <v/>
      </c>
      <c r="S198" s="83">
        <f t="shared" si="24"/>
        <v>10616.213983050848</v>
      </c>
      <c r="T198" s="83">
        <f t="shared" si="25"/>
        <v>11594.900940963687</v>
      </c>
      <c r="U198" s="81"/>
      <c r="V198" s="81"/>
      <c r="W198" s="81"/>
      <c r="X198" s="81"/>
      <c r="Y198" s="81"/>
      <c r="Z198" s="81"/>
      <c r="AA198" s="81"/>
      <c r="AB198" s="81"/>
    </row>
    <row r="199" spans="1:28" hidden="1" x14ac:dyDescent="0.25">
      <c r="A199" s="19">
        <v>189</v>
      </c>
      <c r="B199" s="31" t="str">
        <f t="shared" si="26"/>
        <v>**</v>
      </c>
      <c r="C199" t="str">
        <f>VLOOKUP(A199,VK!$IE$3:$IG$295,3,FALSE)</f>
        <v>Siikajoki</v>
      </c>
      <c r="D199" s="17">
        <f>VLOOKUP($C199,VK!$B$3:$CG$295,37,FALSE)</f>
        <v>0.56656346749226005</v>
      </c>
      <c r="E199" s="10">
        <f>VLOOKUP(C199,VK!$B$3:$CG$295,11,FALSE)</f>
        <v>172.2</v>
      </c>
      <c r="F199" s="32">
        <f>VLOOKUP($C199,VK!$B$3:$CG$295,59,FALSE)</f>
        <v>183</v>
      </c>
      <c r="G199" s="25">
        <f>VLOOKUP($C199,VK!$B$3:$CG$295,65,FALSE)</f>
        <v>23233.221418234443</v>
      </c>
      <c r="H199" s="17">
        <f>VLOOKUP($C199,VK!$B$3:$CG$295,55,FALSE)</f>
        <v>1</v>
      </c>
      <c r="I199" s="10">
        <f>VLOOKUP($C199,VK!$B$3:$CG$295,32,FALSE)</f>
        <v>1</v>
      </c>
      <c r="J199" s="10" t="str">
        <f>VLOOKUP($C199,VK!$B$3:$CG$295,18,FALSE)</f>
        <v>319</v>
      </c>
      <c r="K199" s="10"/>
      <c r="L199" s="25">
        <f t="shared" si="18"/>
        <v>9121.5671826625403</v>
      </c>
      <c r="M199" s="84">
        <f>1-VLOOKUP(C199,VK!$B$3:$ID$295,237,FALSE)</f>
        <v>9.9184098142996113E-2</v>
      </c>
      <c r="N199" s="83">
        <f t="shared" si="19"/>
        <v>183</v>
      </c>
      <c r="O199" s="83" t="str">
        <f t="shared" si="20"/>
        <v/>
      </c>
      <c r="P199" s="83" t="str">
        <f t="shared" si="21"/>
        <v/>
      </c>
      <c r="Q199" s="83" t="str">
        <f t="shared" si="22"/>
        <v/>
      </c>
      <c r="R199" s="83" t="str">
        <f t="shared" si="23"/>
        <v/>
      </c>
      <c r="S199" s="83">
        <f t="shared" si="24"/>
        <v>7847.664617737003</v>
      </c>
      <c r="T199" s="83">
        <f t="shared" si="25"/>
        <v>11594.900940963687</v>
      </c>
      <c r="U199" s="81"/>
      <c r="V199" s="81"/>
      <c r="W199" s="81"/>
      <c r="X199" s="81"/>
      <c r="Y199" s="81"/>
      <c r="Z199" s="81"/>
      <c r="AA199" s="81"/>
      <c r="AB199" s="81"/>
    </row>
    <row r="200" spans="1:28" hidden="1" x14ac:dyDescent="0.25">
      <c r="A200" s="19">
        <v>190</v>
      </c>
      <c r="B200" s="31" t="str">
        <f t="shared" si="26"/>
        <v>**</v>
      </c>
      <c r="C200" t="str">
        <f>VLOOKUP(A200,VK!$IE$3:$IG$295,3,FALSE)</f>
        <v>Rantasalmi</v>
      </c>
      <c r="D200" s="17">
        <f>VLOOKUP($C200,VK!$B$3:$CG$295,37,FALSE)</f>
        <v>0.56557377049180324</v>
      </c>
      <c r="E200" s="10">
        <f>VLOOKUP(C200,VK!$B$3:$CG$295,11,FALSE)</f>
        <v>172.3</v>
      </c>
      <c r="F200" s="32">
        <f>VLOOKUP($C200,VK!$B$3:$CG$295,59,FALSE)</f>
        <v>69</v>
      </c>
      <c r="G200" s="25">
        <f>VLOOKUP($C200,VK!$B$3:$CG$295,65,FALSE)</f>
        <v>23534.694267515923</v>
      </c>
      <c r="H200" s="17">
        <f>VLOOKUP($C200,VK!$B$3:$CG$295,55,FALSE)</f>
        <v>1</v>
      </c>
      <c r="I200" s="10">
        <f>VLOOKUP($C200,VK!$B$3:$CG$295,32,FALSE)</f>
        <v>1</v>
      </c>
      <c r="J200" s="10" t="str">
        <f>VLOOKUP($C200,VK!$B$3:$CG$295,18,FALSE)</f>
        <v>220</v>
      </c>
      <c r="K200" s="10"/>
      <c r="L200" s="25">
        <f t="shared" si="18"/>
        <v>13009.915081967212</v>
      </c>
      <c r="M200" s="84">
        <f>1-VLOOKUP(C200,VK!$B$3:$ID$295,237,FALSE)</f>
        <v>9.3531635575573535E-2</v>
      </c>
      <c r="N200" s="83">
        <f t="shared" si="19"/>
        <v>69</v>
      </c>
      <c r="O200" s="83" t="str">
        <f t="shared" si="20"/>
        <v/>
      </c>
      <c r="P200" s="83" t="str">
        <f t="shared" si="21"/>
        <v/>
      </c>
      <c r="Q200" s="83" t="str">
        <f t="shared" si="22"/>
        <v/>
      </c>
      <c r="R200" s="83" t="str">
        <f t="shared" si="23"/>
        <v/>
      </c>
      <c r="S200" s="83">
        <f t="shared" si="24"/>
        <v>12303.466793893129</v>
      </c>
      <c r="T200" s="83">
        <f t="shared" si="25"/>
        <v>11594.900940963687</v>
      </c>
      <c r="U200" s="81"/>
      <c r="V200" s="81"/>
      <c r="W200" s="81"/>
      <c r="X200" s="81"/>
      <c r="Y200" s="81"/>
      <c r="Z200" s="81"/>
      <c r="AA200" s="81"/>
      <c r="AB200" s="81"/>
    </row>
    <row r="201" spans="1:28" hidden="1" x14ac:dyDescent="0.25">
      <c r="A201" s="19">
        <v>191</v>
      </c>
      <c r="B201" s="31" t="str">
        <f t="shared" si="26"/>
        <v>**</v>
      </c>
      <c r="C201" t="str">
        <f>VLOOKUP(A201,VK!$IE$3:$IG$295,3,FALSE)</f>
        <v>Sysmä</v>
      </c>
      <c r="D201" s="17">
        <f>VLOOKUP($C201,VK!$B$3:$CG$295,37,FALSE)</f>
        <v>0.73255813953488369</v>
      </c>
      <c r="E201" s="10">
        <f>VLOOKUP(C201,VK!$B$3:$CG$295,11,FALSE)</f>
        <v>212.9</v>
      </c>
      <c r="F201" s="32">
        <f>VLOOKUP($C201,VK!$B$3:$CG$295,59,FALSE)</f>
        <v>63</v>
      </c>
      <c r="G201" s="25">
        <f>VLOOKUP($C201,VK!$B$3:$CG$295,65,FALSE)</f>
        <v>23615.698512585812</v>
      </c>
      <c r="H201" s="17">
        <f>VLOOKUP($C201,VK!$B$3:$CG$295,55,FALSE)</f>
        <v>1</v>
      </c>
      <c r="I201" s="10">
        <f>VLOOKUP($C201,VK!$B$3:$CG$295,32,FALSE)</f>
        <v>0</v>
      </c>
      <c r="J201" s="10" t="str">
        <f>VLOOKUP($C201,VK!$B$3:$CG$295,18,FALSE)</f>
        <v>234</v>
      </c>
      <c r="K201" s="10"/>
      <c r="L201" s="25">
        <f t="shared" si="18"/>
        <v>13928.811395348836</v>
      </c>
      <c r="M201" s="84">
        <f>1-VLOOKUP(C201,VK!$B$3:$ID$295,237,FALSE)</f>
        <v>9.294566627455858E-2</v>
      </c>
      <c r="N201" s="83">
        <f t="shared" si="19"/>
        <v>63</v>
      </c>
      <c r="O201" s="83" t="str">
        <f t="shared" si="20"/>
        <v/>
      </c>
      <c r="P201" s="83" t="str">
        <f t="shared" si="21"/>
        <v/>
      </c>
      <c r="Q201" s="83" t="str">
        <f t="shared" si="22"/>
        <v/>
      </c>
      <c r="R201" s="83" t="str">
        <f t="shared" si="23"/>
        <v/>
      </c>
      <c r="S201" s="83">
        <f t="shared" si="24"/>
        <v>13872.545384615383</v>
      </c>
      <c r="T201" s="83">
        <f t="shared" si="25"/>
        <v>11594.900940963687</v>
      </c>
      <c r="U201" s="81"/>
      <c r="V201" s="81"/>
      <c r="W201" s="81"/>
      <c r="X201" s="81"/>
      <c r="Y201" s="81"/>
      <c r="Z201" s="81"/>
      <c r="AA201" s="81"/>
      <c r="AB201" s="81"/>
    </row>
    <row r="202" spans="1:28" hidden="1" x14ac:dyDescent="0.25">
      <c r="A202" s="19">
        <v>192</v>
      </c>
      <c r="B202" s="31" t="str">
        <f t="shared" si="26"/>
        <v>**</v>
      </c>
      <c r="C202" t="str">
        <f>VLOOKUP(A202,VK!$IE$3:$IG$295,3,FALSE)</f>
        <v>Karstula</v>
      </c>
      <c r="D202" s="17">
        <f>VLOOKUP($C202,VK!$B$3:$CG$295,37,FALSE)</f>
        <v>0.78688524590163933</v>
      </c>
      <c r="E202" s="10">
        <f>VLOOKUP(C202,VK!$B$3:$CG$295,11,FALSE)</f>
        <v>189</v>
      </c>
      <c r="F202" s="32">
        <f>VLOOKUP($C202,VK!$B$3:$CG$295,59,FALSE)</f>
        <v>96</v>
      </c>
      <c r="G202" s="25">
        <f>VLOOKUP($C202,VK!$B$3:$CG$295,65,FALSE)</f>
        <v>22958.333793103448</v>
      </c>
      <c r="H202" s="17">
        <f>VLOOKUP($C202,VK!$B$3:$CG$295,55,FALSE)</f>
        <v>1</v>
      </c>
      <c r="I202" s="10">
        <f>VLOOKUP($C202,VK!$B$3:$CG$295,32,FALSE)</f>
        <v>0</v>
      </c>
      <c r="J202" s="10" t="str">
        <f>VLOOKUP($C202,VK!$B$3:$CG$295,18,FALSE)</f>
        <v>260</v>
      </c>
      <c r="K202" s="10"/>
      <c r="L202" s="25">
        <f t="shared" si="18"/>
        <v>17446.732704918035</v>
      </c>
      <c r="M202" s="84">
        <f>1-VLOOKUP(C202,VK!$B$3:$ID$295,237,FALSE)</f>
        <v>9.0772123412217853E-2</v>
      </c>
      <c r="N202" s="83">
        <f t="shared" si="19"/>
        <v>96</v>
      </c>
      <c r="O202" s="83" t="str">
        <f t="shared" si="20"/>
        <v/>
      </c>
      <c r="P202" s="83" t="str">
        <f t="shared" si="21"/>
        <v/>
      </c>
      <c r="Q202" s="83">
        <f t="shared" si="22"/>
        <v>2.5</v>
      </c>
      <c r="R202" s="83" t="str">
        <f t="shared" si="23"/>
        <v/>
      </c>
      <c r="S202" s="83">
        <f t="shared" si="24"/>
        <v>13495.094961240309</v>
      </c>
      <c r="T202" s="83">
        <f t="shared" si="25"/>
        <v>11594.900940963687</v>
      </c>
      <c r="U202" s="81"/>
      <c r="V202" s="81"/>
      <c r="W202" s="81"/>
      <c r="X202" s="81"/>
      <c r="Y202" s="81"/>
      <c r="Z202" s="81"/>
      <c r="AA202" s="81"/>
      <c r="AB202" s="81"/>
    </row>
    <row r="203" spans="1:28" hidden="1" x14ac:dyDescent="0.25">
      <c r="A203" s="19">
        <v>193</v>
      </c>
      <c r="B203" s="31" t="str">
        <f t="shared" si="26"/>
        <v>**</v>
      </c>
      <c r="C203" t="str">
        <f>VLOOKUP(A203,VK!$IE$3:$IG$295,3,FALSE)</f>
        <v>Oripää</v>
      </c>
      <c r="D203" s="17">
        <f>VLOOKUP($C203,VK!$B$3:$CG$295,37,FALSE)</f>
        <v>0.86301369863013699</v>
      </c>
      <c r="E203" s="10">
        <f>VLOOKUP(C203,VK!$B$3:$CG$295,11,FALSE)</f>
        <v>146.6</v>
      </c>
      <c r="F203" s="32">
        <f>VLOOKUP($C203,VK!$B$3:$CG$295,59,FALSE)</f>
        <v>63</v>
      </c>
      <c r="G203" s="25">
        <f>VLOOKUP($C203,VK!$B$3:$CG$295,65,FALSE)</f>
        <v>24029.223574144486</v>
      </c>
      <c r="H203" s="17">
        <f>VLOOKUP($C203,VK!$B$3:$CG$295,55,FALSE)</f>
        <v>1</v>
      </c>
      <c r="I203" s="10">
        <f>VLOOKUP($C203,VK!$B$3:$CG$295,32,FALSE)</f>
        <v>1</v>
      </c>
      <c r="J203" s="10" t="str">
        <f>VLOOKUP($C203,VK!$B$3:$CG$295,18,FALSE)</f>
        <v>69</v>
      </c>
      <c r="K203" s="10"/>
      <c r="L203" s="25">
        <f t="shared" ref="L203:L266" si="27">VLOOKUP($C203,vertailutiedot,3,FALSE)</f>
        <v>14839.13917808219</v>
      </c>
      <c r="M203" s="84">
        <f>1-VLOOKUP(C203,VK!$B$3:$ID$295,237,FALSE)</f>
        <v>8.8743795679004145E-2</v>
      </c>
      <c r="N203" s="83">
        <f t="shared" ref="N203:N266" si="28">VLOOKUP($C203,vertailutiedot,4,FALSE)</f>
        <v>63</v>
      </c>
      <c r="O203" s="83" t="str">
        <f t="shared" ref="O203:O266" si="29">VLOOKUP($C203,vertailutiedot,5,FALSE)</f>
        <v/>
      </c>
      <c r="P203" s="83" t="str">
        <f t="shared" ref="P203:P266" si="30">VLOOKUP($C203,vertailutiedot,6,FALSE)</f>
        <v/>
      </c>
      <c r="Q203" s="83" t="str">
        <f t="shared" ref="Q203:Q266" si="31">VLOOKUP($C203,vertailutiedot,7,FALSE)</f>
        <v/>
      </c>
      <c r="R203" s="83" t="str">
        <f t="shared" ref="R203:R266" si="32">VLOOKUP($C203,vertailutiedot,8,FALSE)</f>
        <v/>
      </c>
      <c r="S203" s="83">
        <f t="shared" ref="S203:S266" si="33">VLOOKUP($C203,vertailutiedot,9,FALSE)</f>
        <v>11141.207571428571</v>
      </c>
      <c r="T203" s="83">
        <f t="shared" ref="T203:T266" si="34">$M$8</f>
        <v>11594.900940963687</v>
      </c>
      <c r="U203" s="81"/>
      <c r="V203" s="81"/>
      <c r="W203" s="81"/>
      <c r="X203" s="81"/>
      <c r="Y203" s="81"/>
      <c r="Z203" s="81"/>
      <c r="AA203" s="81"/>
      <c r="AB203" s="81"/>
    </row>
    <row r="204" spans="1:28" hidden="1" x14ac:dyDescent="0.25">
      <c r="A204" s="19">
        <v>194</v>
      </c>
      <c r="B204" s="31" t="str">
        <f t="shared" ref="B204:B267" si="35">IF(M204&lt;0,"*",IF(M204&lt;0.25,"**",IF(M204&lt;0.5,"***",IF(M204&lt;0.75,"****","*****"))))</f>
        <v>**</v>
      </c>
      <c r="C204" t="str">
        <f>VLOOKUP(A204,VK!$IE$3:$IG$295,3,FALSE)</f>
        <v>Rusko</v>
      </c>
      <c r="D204" s="17">
        <f>VLOOKUP($C204,VK!$B$3:$CG$295,37,FALSE)</f>
        <v>0.89004149377593356</v>
      </c>
      <c r="E204" s="10">
        <f>VLOOKUP(C204,VK!$B$3:$CG$295,11,FALSE)</f>
        <v>110.2</v>
      </c>
      <c r="F204" s="32">
        <f>VLOOKUP($C204,VK!$B$3:$CG$295,59,FALSE)</f>
        <v>429</v>
      </c>
      <c r="G204" s="25">
        <f>VLOOKUP($C204,VK!$B$3:$CG$295,65,FALSE)</f>
        <v>29180.829086389062</v>
      </c>
      <c r="H204" s="17">
        <f>VLOOKUP($C204,VK!$B$3:$CG$295,55,FALSE)</f>
        <v>0.62937062937062938</v>
      </c>
      <c r="I204" s="10">
        <f>VLOOKUP($C204,VK!$B$3:$CG$295,32,FALSE)</f>
        <v>1</v>
      </c>
      <c r="J204" s="10" t="str">
        <f>VLOOKUP($C204,VK!$B$3:$CG$295,18,FALSE)</f>
        <v>55</v>
      </c>
      <c r="K204" s="10"/>
      <c r="L204" s="25">
        <f t="shared" si="27"/>
        <v>13743.033941908714</v>
      </c>
      <c r="M204" s="84">
        <f>1-VLOOKUP(C204,VK!$B$3:$ID$295,237,FALSE)</f>
        <v>8.5016374234219261E-2</v>
      </c>
      <c r="N204" s="83">
        <f t="shared" si="28"/>
        <v>270</v>
      </c>
      <c r="O204" s="83" t="str">
        <f t="shared" si="29"/>
        <v/>
      </c>
      <c r="P204" s="83">
        <f t="shared" si="30"/>
        <v>57</v>
      </c>
      <c r="Q204" s="83" t="str">
        <f t="shared" si="31"/>
        <v/>
      </c>
      <c r="R204" s="83">
        <f t="shared" si="32"/>
        <v>129</v>
      </c>
      <c r="S204" s="83">
        <f t="shared" si="33"/>
        <v>11996.409204771371</v>
      </c>
      <c r="T204" s="83">
        <f t="shared" si="34"/>
        <v>11594.900940963687</v>
      </c>
      <c r="U204" s="81"/>
      <c r="V204" s="81"/>
      <c r="W204" s="81"/>
      <c r="X204" s="81"/>
      <c r="Y204" s="81"/>
      <c r="Z204" s="81"/>
      <c r="AA204" s="81"/>
      <c r="AB204" s="81"/>
    </row>
    <row r="205" spans="1:28" hidden="1" x14ac:dyDescent="0.25">
      <c r="A205" s="19">
        <v>195</v>
      </c>
      <c r="B205" s="31" t="str">
        <f t="shared" si="35"/>
        <v>**</v>
      </c>
      <c r="C205" t="str">
        <f>VLOOKUP(A205,VK!$IE$3:$IG$295,3,FALSE)</f>
        <v>Juuka</v>
      </c>
      <c r="D205" s="17">
        <f>VLOOKUP($C205,VK!$B$3:$CG$295,37,FALSE)</f>
        <v>0.7</v>
      </c>
      <c r="E205" s="10">
        <f>VLOOKUP(C205,VK!$B$3:$CG$295,11,FALSE)</f>
        <v>214.5</v>
      </c>
      <c r="F205" s="32">
        <f>VLOOKUP($C205,VK!$B$3:$CG$295,59,FALSE)</f>
        <v>84</v>
      </c>
      <c r="G205" s="25">
        <f>VLOOKUP($C205,VK!$B$3:$CG$295,65,FALSE)</f>
        <v>22729.354073726226</v>
      </c>
      <c r="H205" s="17">
        <f>VLOOKUP($C205,VK!$B$3:$CG$295,55,FALSE)</f>
        <v>1</v>
      </c>
      <c r="I205" s="10">
        <f>VLOOKUP($C205,VK!$B$3:$CG$295,32,FALSE)</f>
        <v>0</v>
      </c>
      <c r="J205" s="10" t="str">
        <f>VLOOKUP($C205,VK!$B$3:$CG$295,18,FALSE)</f>
        <v>366</v>
      </c>
      <c r="K205" s="10"/>
      <c r="L205" s="25">
        <f t="shared" si="27"/>
        <v>14448.251166666665</v>
      </c>
      <c r="M205" s="84">
        <f>1-VLOOKUP(C205,VK!$B$3:$ID$295,237,FALSE)</f>
        <v>8.4587628402454929E-2</v>
      </c>
      <c r="N205" s="83">
        <f t="shared" si="28"/>
        <v>84</v>
      </c>
      <c r="O205" s="83" t="str">
        <f t="shared" si="29"/>
        <v/>
      </c>
      <c r="P205" s="83" t="str">
        <f t="shared" si="30"/>
        <v/>
      </c>
      <c r="Q205" s="83" t="str">
        <f t="shared" si="31"/>
        <v/>
      </c>
      <c r="R205" s="83" t="str">
        <f t="shared" si="32"/>
        <v/>
      </c>
      <c r="S205" s="83">
        <f t="shared" si="33"/>
        <v>12108.150735294117</v>
      </c>
      <c r="T205" s="83">
        <f t="shared" si="34"/>
        <v>11594.900940963687</v>
      </c>
      <c r="U205" s="81"/>
      <c r="V205" s="81"/>
      <c r="W205" s="81"/>
      <c r="X205" s="81"/>
      <c r="Y205" s="81"/>
      <c r="Z205" s="81"/>
      <c r="AA205" s="81"/>
      <c r="AB205" s="81"/>
    </row>
    <row r="206" spans="1:28" hidden="1" x14ac:dyDescent="0.25">
      <c r="A206" s="19">
        <v>196</v>
      </c>
      <c r="B206" s="31" t="str">
        <f t="shared" si="35"/>
        <v>**</v>
      </c>
      <c r="C206" t="str">
        <f>VLOOKUP(A206,VK!$IE$3:$IG$295,3,FALSE)</f>
        <v>Pihtipudas</v>
      </c>
      <c r="D206" s="17">
        <f>VLOOKUP($C206,VK!$B$3:$CG$295,37,FALSE)</f>
        <v>0.52702702702702697</v>
      </c>
      <c r="E206" s="10">
        <f>VLOOKUP(C206,VK!$B$3:$CG$295,11,FALSE)</f>
        <v>175.5</v>
      </c>
      <c r="F206" s="32">
        <f>VLOOKUP($C206,VK!$B$3:$CG$295,59,FALSE)</f>
        <v>78</v>
      </c>
      <c r="G206" s="25">
        <f>VLOOKUP($C206,VK!$B$3:$CG$295,65,FALSE)</f>
        <v>22781.801016314523</v>
      </c>
      <c r="H206" s="17">
        <f>VLOOKUP($C206,VK!$B$3:$CG$295,55,FALSE)</f>
        <v>1</v>
      </c>
      <c r="I206" s="10">
        <f>VLOOKUP($C206,VK!$B$3:$CG$295,32,FALSE)</f>
        <v>0</v>
      </c>
      <c r="J206" s="10" t="str">
        <f>VLOOKUP($C206,VK!$B$3:$CG$295,18,FALSE)</f>
        <v>264</v>
      </c>
      <c r="K206" s="10"/>
      <c r="L206" s="25">
        <f t="shared" si="27"/>
        <v>13005.046756756754</v>
      </c>
      <c r="M206" s="84">
        <f>1-VLOOKUP(C206,VK!$B$3:$ID$295,237,FALSE)</f>
        <v>7.2191287274308014E-2</v>
      </c>
      <c r="N206" s="83">
        <f t="shared" si="28"/>
        <v>78</v>
      </c>
      <c r="O206" s="83" t="str">
        <f t="shared" si="29"/>
        <v/>
      </c>
      <c r="P206" s="83" t="str">
        <f t="shared" si="30"/>
        <v/>
      </c>
      <c r="Q206" s="83">
        <f t="shared" si="31"/>
        <v>2.5</v>
      </c>
      <c r="R206" s="83" t="str">
        <f t="shared" si="32"/>
        <v/>
      </c>
      <c r="S206" s="83">
        <f t="shared" si="33"/>
        <v>10217.420933333331</v>
      </c>
      <c r="T206" s="83">
        <f t="shared" si="34"/>
        <v>11594.900940963687</v>
      </c>
      <c r="U206" s="81"/>
      <c r="V206" s="81"/>
      <c r="W206" s="81"/>
      <c r="X206" s="81"/>
      <c r="Y206" s="81"/>
      <c r="Z206" s="81"/>
      <c r="AA206" s="81"/>
      <c r="AB206" s="81"/>
    </row>
    <row r="207" spans="1:28" hidden="1" x14ac:dyDescent="0.25">
      <c r="A207" s="19">
        <v>197</v>
      </c>
      <c r="B207" s="31" t="str">
        <f t="shared" si="35"/>
        <v>**</v>
      </c>
      <c r="C207" t="str">
        <f>VLOOKUP(A207,VK!$IE$3:$IG$295,3,FALSE)</f>
        <v>Padasjoki</v>
      </c>
      <c r="D207" s="17">
        <f>VLOOKUP($C207,VK!$B$3:$CG$295,37,FALSE)</f>
        <v>0.7931034482758621</v>
      </c>
      <c r="E207" s="10">
        <f>VLOOKUP(C207,VK!$B$3:$CG$295,11,FALSE)</f>
        <v>200.5</v>
      </c>
      <c r="F207" s="32">
        <f>VLOOKUP($C207,VK!$B$3:$CG$295,59,FALSE)</f>
        <v>69</v>
      </c>
      <c r="G207" s="25">
        <f>VLOOKUP($C207,VK!$B$3:$CG$295,65,FALSE)</f>
        <v>24043.078503301542</v>
      </c>
      <c r="H207" s="17">
        <f>VLOOKUP($C207,VK!$B$3:$CG$295,55,FALSE)</f>
        <v>1</v>
      </c>
      <c r="I207" s="10">
        <f>VLOOKUP($C207,VK!$B$3:$CG$295,32,FALSE)</f>
        <v>0</v>
      </c>
      <c r="J207" s="10" t="str">
        <f>VLOOKUP($C207,VK!$B$3:$CG$295,18,FALSE)</f>
        <v>195</v>
      </c>
      <c r="K207" s="10"/>
      <c r="L207" s="25">
        <f t="shared" si="27"/>
        <v>11835.235057471265</v>
      </c>
      <c r="M207" s="84">
        <f>1-VLOOKUP(C207,VK!$B$3:$ID$295,237,FALSE)</f>
        <v>6.8450474385362226E-2</v>
      </c>
      <c r="N207" s="83">
        <f t="shared" si="28"/>
        <v>69</v>
      </c>
      <c r="O207" s="83" t="str">
        <f t="shared" si="29"/>
        <v/>
      </c>
      <c r="P207" s="83" t="str">
        <f t="shared" si="30"/>
        <v/>
      </c>
      <c r="Q207" s="83" t="str">
        <f t="shared" si="31"/>
        <v/>
      </c>
      <c r="R207" s="83" t="str">
        <f t="shared" si="32"/>
        <v/>
      </c>
      <c r="S207" s="83">
        <f t="shared" si="33"/>
        <v>11132.736463414632</v>
      </c>
      <c r="T207" s="83">
        <f t="shared" si="34"/>
        <v>11594.900940963687</v>
      </c>
      <c r="U207" s="81"/>
      <c r="V207" s="81"/>
      <c r="W207" s="81"/>
      <c r="X207" s="81"/>
      <c r="Y207" s="81"/>
      <c r="Z207" s="81"/>
      <c r="AA207" s="81"/>
      <c r="AB207" s="81"/>
    </row>
    <row r="208" spans="1:28" hidden="1" x14ac:dyDescent="0.25">
      <c r="A208" s="19">
        <v>198</v>
      </c>
      <c r="B208" s="31" t="str">
        <f t="shared" si="35"/>
        <v>**</v>
      </c>
      <c r="C208" t="str">
        <f>VLOOKUP(A208,VK!$IE$3:$IG$295,3,FALSE)</f>
        <v>Kärsämäki</v>
      </c>
      <c r="D208" s="17">
        <f>VLOOKUP($C208,VK!$B$3:$CG$295,37,FALSE)</f>
        <v>0.80597014925373134</v>
      </c>
      <c r="E208" s="10">
        <f>VLOOKUP(C208,VK!$B$3:$CG$295,11,FALSE)</f>
        <v>178.3</v>
      </c>
      <c r="F208" s="32">
        <f>VLOOKUP($C208,VK!$B$3:$CG$295,59,FALSE)</f>
        <v>108</v>
      </c>
      <c r="G208" s="25">
        <f>VLOOKUP($C208,VK!$B$3:$CG$295,65,FALSE)</f>
        <v>21315.63073770492</v>
      </c>
      <c r="H208" s="17">
        <f>VLOOKUP($C208,VK!$B$3:$CG$295,55,FALSE)</f>
        <v>1</v>
      </c>
      <c r="I208" s="10">
        <f>VLOOKUP($C208,VK!$B$3:$CG$295,32,FALSE)</f>
        <v>0</v>
      </c>
      <c r="J208" s="10" t="str">
        <f>VLOOKUP($C208,VK!$B$3:$CG$295,18,FALSE)</f>
        <v>213</v>
      </c>
      <c r="K208" s="10"/>
      <c r="L208" s="25">
        <f t="shared" si="27"/>
        <v>14609.757462686568</v>
      </c>
      <c r="M208" s="84">
        <f>1-VLOOKUP(C208,VK!$B$3:$ID$295,237,FALSE)</f>
        <v>6.4427648154219086E-2</v>
      </c>
      <c r="N208" s="83">
        <f t="shared" si="28"/>
        <v>108</v>
      </c>
      <c r="O208" s="83" t="str">
        <f t="shared" si="29"/>
        <v/>
      </c>
      <c r="P208" s="83" t="str">
        <f t="shared" si="30"/>
        <v/>
      </c>
      <c r="Q208" s="83" t="str">
        <f t="shared" si="31"/>
        <v/>
      </c>
      <c r="R208" s="83" t="str">
        <f t="shared" si="32"/>
        <v/>
      </c>
      <c r="S208" s="83">
        <f t="shared" si="33"/>
        <v>12262.27257352941</v>
      </c>
      <c r="T208" s="83">
        <f t="shared" si="34"/>
        <v>11594.900940963687</v>
      </c>
      <c r="U208" s="81"/>
      <c r="V208" s="81"/>
      <c r="W208" s="81"/>
      <c r="X208" s="81"/>
      <c r="Y208" s="81"/>
      <c r="Z208" s="81"/>
      <c r="AA208" s="81"/>
      <c r="AB208" s="81"/>
    </row>
    <row r="209" spans="1:28" hidden="1" x14ac:dyDescent="0.25">
      <c r="A209" s="19">
        <v>199</v>
      </c>
      <c r="B209" s="31" t="str">
        <f t="shared" si="35"/>
        <v>**</v>
      </c>
      <c r="C209" t="str">
        <f>VLOOKUP(A209,VK!$IE$3:$IG$295,3,FALSE)</f>
        <v>Tuusniemi</v>
      </c>
      <c r="D209" s="17">
        <f>VLOOKUP($C209,VK!$B$3:$CG$295,37,FALSE)</f>
        <v>0.66176470588235292</v>
      </c>
      <c r="E209" s="10">
        <f>VLOOKUP(C209,VK!$B$3:$CG$295,11,FALSE)</f>
        <v>212.9</v>
      </c>
      <c r="F209" s="32">
        <f>VLOOKUP($C209,VK!$B$3:$CG$295,59,FALSE)</f>
        <v>45</v>
      </c>
      <c r="G209" s="25">
        <f>VLOOKUP($C209,VK!$B$3:$CG$295,65,FALSE)</f>
        <v>23506.93514915694</v>
      </c>
      <c r="H209" s="17">
        <f>VLOOKUP($C209,VK!$B$3:$CG$295,55,FALSE)</f>
        <v>1</v>
      </c>
      <c r="I209" s="10">
        <f>VLOOKUP($C209,VK!$B$3:$CG$295,32,FALSE)</f>
        <v>1</v>
      </c>
      <c r="J209" s="10" t="str">
        <f>VLOOKUP($C209,VK!$B$3:$CG$295,18,FALSE)</f>
        <v>229</v>
      </c>
      <c r="K209" s="10"/>
      <c r="L209" s="25">
        <f t="shared" si="27"/>
        <v>14272.071029411762</v>
      </c>
      <c r="M209" s="84">
        <f>1-VLOOKUP(C209,VK!$B$3:$ID$295,237,FALSE)</f>
        <v>5.7933045168068742E-2</v>
      </c>
      <c r="N209" s="83">
        <f t="shared" si="28"/>
        <v>45</v>
      </c>
      <c r="O209" s="83" t="str">
        <f t="shared" si="29"/>
        <v/>
      </c>
      <c r="P209" s="83" t="str">
        <f t="shared" si="30"/>
        <v/>
      </c>
      <c r="Q209" s="83" t="str">
        <f t="shared" si="31"/>
        <v/>
      </c>
      <c r="R209" s="83" t="str">
        <f t="shared" si="32"/>
        <v/>
      </c>
      <c r="S209" s="83">
        <f t="shared" si="33"/>
        <v>10193.910869565218</v>
      </c>
      <c r="T209" s="83">
        <f t="shared" si="34"/>
        <v>11594.900940963687</v>
      </c>
      <c r="U209" s="81"/>
      <c r="V209" s="81"/>
      <c r="W209" s="81"/>
      <c r="X209" s="81"/>
      <c r="Y209" s="81"/>
      <c r="Z209" s="81"/>
      <c r="AA209" s="81"/>
      <c r="AB209" s="81"/>
    </row>
    <row r="210" spans="1:28" hidden="1" x14ac:dyDescent="0.25">
      <c r="A210" s="19">
        <v>200</v>
      </c>
      <c r="B210" s="31" t="str">
        <f t="shared" si="35"/>
        <v>**</v>
      </c>
      <c r="C210" t="str">
        <f>VLOOKUP(A210,VK!$IE$3:$IG$295,3,FALSE)</f>
        <v>Kaavi</v>
      </c>
      <c r="D210" s="17">
        <f>VLOOKUP($C210,VK!$B$3:$CG$295,37,FALSE)</f>
        <v>0.59302325581395354</v>
      </c>
      <c r="E210" s="10">
        <f>VLOOKUP(C210,VK!$B$3:$CG$295,11,FALSE)</f>
        <v>211.2</v>
      </c>
      <c r="F210" s="32">
        <f>VLOOKUP($C210,VK!$B$3:$CG$295,59,FALSE)</f>
        <v>51</v>
      </c>
      <c r="G210" s="25">
        <f>VLOOKUP($C210,VK!$B$3:$CG$295,65,FALSE)</f>
        <v>23462.722222222223</v>
      </c>
      <c r="H210" s="17">
        <f>VLOOKUP($C210,VK!$B$3:$CG$295,55,FALSE)</f>
        <v>1</v>
      </c>
      <c r="I210" s="10">
        <f>VLOOKUP($C210,VK!$B$3:$CG$295,32,FALSE)</f>
        <v>0</v>
      </c>
      <c r="J210" s="10" t="str">
        <f>VLOOKUP($C210,VK!$B$3:$CG$295,18,FALSE)</f>
        <v>185</v>
      </c>
      <c r="K210" s="10"/>
      <c r="L210" s="25">
        <f t="shared" si="27"/>
        <v>14394.791046511626</v>
      </c>
      <c r="M210" s="84">
        <f>1-VLOOKUP(C210,VK!$B$3:$ID$295,237,FALSE)</f>
        <v>5.4175242504566623E-2</v>
      </c>
      <c r="N210" s="83">
        <f t="shared" si="28"/>
        <v>51</v>
      </c>
      <c r="O210" s="83" t="str">
        <f t="shared" si="29"/>
        <v/>
      </c>
      <c r="P210" s="83" t="str">
        <f t="shared" si="30"/>
        <v/>
      </c>
      <c r="Q210" s="83" t="str">
        <f t="shared" si="31"/>
        <v/>
      </c>
      <c r="R210" s="83" t="str">
        <f t="shared" si="32"/>
        <v/>
      </c>
      <c r="S210" s="83">
        <f t="shared" si="33"/>
        <v>12300.143253012047</v>
      </c>
      <c r="T210" s="83">
        <f t="shared" si="34"/>
        <v>11594.900940963687</v>
      </c>
      <c r="U210" s="81"/>
      <c r="V210" s="81"/>
      <c r="W210" s="81"/>
      <c r="X210" s="81"/>
      <c r="Y210" s="81"/>
      <c r="Z210" s="81"/>
      <c r="AA210" s="81"/>
      <c r="AB210" s="81"/>
    </row>
    <row r="211" spans="1:28" hidden="1" x14ac:dyDescent="0.25">
      <c r="A211" s="19">
        <v>201</v>
      </c>
      <c r="B211" s="31" t="str">
        <f t="shared" si="35"/>
        <v>**</v>
      </c>
      <c r="C211" t="str">
        <f>VLOOKUP(A211,VK!$IE$3:$IG$295,3,FALSE)</f>
        <v>Kajaani</v>
      </c>
      <c r="D211" s="17">
        <f>VLOOKUP($C211,VK!$B$3:$CG$295,37,FALSE)</f>
        <v>0.86582694414019712</v>
      </c>
      <c r="E211" s="10">
        <f>VLOOKUP(C211,VK!$B$3:$CG$295,11,FALSE)</f>
        <v>143</v>
      </c>
      <c r="F211" s="32">
        <f>VLOOKUP($C211,VK!$B$3:$CG$295,59,FALSE)</f>
        <v>1581</v>
      </c>
      <c r="G211" s="25">
        <f>VLOOKUP($C211,VK!$B$3:$CG$295,65,FALSE)</f>
        <v>26000.018760441486</v>
      </c>
      <c r="H211" s="17">
        <f>VLOOKUP($C211,VK!$B$3:$CG$295,55,FALSE)</f>
        <v>0.74952561669829221</v>
      </c>
      <c r="I211" s="10">
        <f>VLOOKUP($C211,VK!$B$3:$CG$295,32,FALSE)</f>
        <v>0</v>
      </c>
      <c r="J211" s="10" t="str">
        <f>VLOOKUP($C211,VK!$B$3:$CG$295,18,FALSE)</f>
        <v>455</v>
      </c>
      <c r="K211" s="10"/>
      <c r="L211" s="25">
        <f t="shared" si="27"/>
        <v>14988.427250821469</v>
      </c>
      <c r="M211" s="84">
        <f>1-VLOOKUP(C211,VK!$B$3:$ID$295,237,FALSE)</f>
        <v>4.7750780930586156E-2</v>
      </c>
      <c r="N211" s="83">
        <f t="shared" si="28"/>
        <v>1185</v>
      </c>
      <c r="O211" s="83" t="str">
        <f t="shared" si="29"/>
        <v/>
      </c>
      <c r="P211" s="83" t="str">
        <f t="shared" si="30"/>
        <v/>
      </c>
      <c r="Q211" s="83">
        <f t="shared" si="31"/>
        <v>2.5</v>
      </c>
      <c r="R211" s="83">
        <f t="shared" si="32"/>
        <v>393</v>
      </c>
      <c r="S211" s="83">
        <f t="shared" si="33"/>
        <v>13167.029327377826</v>
      </c>
      <c r="T211" s="83">
        <f t="shared" si="34"/>
        <v>11594.900940963687</v>
      </c>
      <c r="U211" s="81"/>
      <c r="V211" s="81"/>
      <c r="W211" s="81"/>
      <c r="X211" s="81"/>
      <c r="Y211" s="81"/>
      <c r="Z211" s="81"/>
      <c r="AA211" s="81"/>
      <c r="AB211" s="81"/>
    </row>
    <row r="212" spans="1:28" hidden="1" x14ac:dyDescent="0.25">
      <c r="A212" s="19">
        <v>202</v>
      </c>
      <c r="B212" s="31" t="str">
        <f t="shared" si="35"/>
        <v>**</v>
      </c>
      <c r="C212" t="str">
        <f>VLOOKUP(A212,VK!$IE$3:$IG$295,3,FALSE)</f>
        <v>Outokumpu</v>
      </c>
      <c r="D212" s="17">
        <f>VLOOKUP($C212,VK!$B$3:$CG$295,37,FALSE)</f>
        <v>0.79148936170212769</v>
      </c>
      <c r="E212" s="10">
        <f>VLOOKUP(C212,VK!$B$3:$CG$295,11,FALSE)</f>
        <v>206.9</v>
      </c>
      <c r="F212" s="32">
        <f>VLOOKUP($C212,VK!$B$3:$CG$295,59,FALSE)</f>
        <v>186</v>
      </c>
      <c r="G212" s="25">
        <f>VLOOKUP($C212,VK!$B$3:$CG$295,65,FALSE)</f>
        <v>22915.388516149163</v>
      </c>
      <c r="H212" s="17">
        <f>VLOOKUP($C212,VK!$B$3:$CG$295,55,FALSE)</f>
        <v>1</v>
      </c>
      <c r="I212" s="10">
        <f>VLOOKUP($C212,VK!$B$3:$CG$295,32,FALSE)</f>
        <v>0</v>
      </c>
      <c r="J212" s="10" t="str">
        <f>VLOOKUP($C212,VK!$B$3:$CG$295,18,FALSE)</f>
        <v>177</v>
      </c>
      <c r="K212" s="10"/>
      <c r="L212" s="25">
        <f t="shared" si="27"/>
        <v>14443.941404255316</v>
      </c>
      <c r="M212" s="84">
        <f>1-VLOOKUP(C212,VK!$B$3:$ID$295,237,FALSE)</f>
        <v>4.4726452307335185E-2</v>
      </c>
      <c r="N212" s="83">
        <f t="shared" si="28"/>
        <v>186</v>
      </c>
      <c r="O212" s="83" t="str">
        <f t="shared" si="29"/>
        <v/>
      </c>
      <c r="P212" s="83" t="str">
        <f t="shared" si="30"/>
        <v/>
      </c>
      <c r="Q212" s="83" t="str">
        <f t="shared" si="31"/>
        <v/>
      </c>
      <c r="R212" s="83" t="str">
        <f t="shared" si="32"/>
        <v/>
      </c>
      <c r="S212" s="83">
        <f t="shared" si="33"/>
        <v>12366.261455938698</v>
      </c>
      <c r="T212" s="83">
        <f t="shared" si="34"/>
        <v>11594.900940963687</v>
      </c>
      <c r="U212" s="81"/>
      <c r="V212" s="81"/>
      <c r="W212" s="81"/>
      <c r="X212" s="81"/>
      <c r="Y212" s="81"/>
      <c r="Z212" s="81"/>
      <c r="AA212" s="81"/>
      <c r="AB212" s="81"/>
    </row>
    <row r="213" spans="1:28" hidden="1" x14ac:dyDescent="0.25">
      <c r="A213" s="19">
        <v>203</v>
      </c>
      <c r="B213" s="31" t="str">
        <f t="shared" si="35"/>
        <v>**</v>
      </c>
      <c r="C213" t="str">
        <f>VLOOKUP(A213,VK!$IE$3:$IG$295,3,FALSE)</f>
        <v>Vihti</v>
      </c>
      <c r="D213" s="17">
        <f>VLOOKUP($C213,VK!$B$3:$CG$295,37,FALSE)</f>
        <v>0.82707692307692304</v>
      </c>
      <c r="E213" s="10">
        <f>VLOOKUP(C213,VK!$B$3:$CG$295,11,FALSE)</f>
        <v>113.6</v>
      </c>
      <c r="F213" s="32">
        <f>VLOOKUP($C213,VK!$B$3:$CG$295,59,FALSE)</f>
        <v>1344</v>
      </c>
      <c r="G213" s="25">
        <f>VLOOKUP($C213,VK!$B$3:$CG$295,65,FALSE)</f>
        <v>30970.899725799172</v>
      </c>
      <c r="H213" s="17">
        <f>VLOOKUP($C213,VK!$B$3:$CG$295,55,FALSE)</f>
        <v>0.8995535714285714</v>
      </c>
      <c r="I213" s="10">
        <f>VLOOKUP($C213,VK!$B$3:$CG$295,32,FALSE)</f>
        <v>0</v>
      </c>
      <c r="J213" s="10" t="str">
        <f>VLOOKUP($C213,VK!$B$3:$CG$295,18,FALSE)</f>
        <v>298</v>
      </c>
      <c r="K213" s="10"/>
      <c r="L213" s="25">
        <f t="shared" si="27"/>
        <v>13505.963489230769</v>
      </c>
      <c r="M213" s="84">
        <f>1-VLOOKUP(C213,VK!$B$3:$ID$295,237,FALSE)</f>
        <v>4.2588379989058067E-2</v>
      </c>
      <c r="N213" s="83">
        <f t="shared" si="28"/>
        <v>1209</v>
      </c>
      <c r="O213" s="83" t="str">
        <f t="shared" si="29"/>
        <v/>
      </c>
      <c r="P213" s="83">
        <f t="shared" si="30"/>
        <v>6</v>
      </c>
      <c r="Q213" s="83" t="str">
        <f t="shared" si="31"/>
        <v/>
      </c>
      <c r="R213" s="83">
        <f t="shared" si="32"/>
        <v>129</v>
      </c>
      <c r="S213" s="83">
        <f t="shared" si="33"/>
        <v>11885.610457516341</v>
      </c>
      <c r="T213" s="83">
        <f t="shared" si="34"/>
        <v>11594.900940963687</v>
      </c>
      <c r="U213" s="81"/>
      <c r="V213" s="81"/>
      <c r="W213" s="81"/>
      <c r="X213" s="81"/>
      <c r="Y213" s="81"/>
      <c r="Z213" s="81"/>
      <c r="AA213" s="81"/>
      <c r="AB213" s="81"/>
    </row>
    <row r="214" spans="1:28" hidden="1" x14ac:dyDescent="0.25">
      <c r="A214" s="19">
        <v>204</v>
      </c>
      <c r="B214" s="31" t="str">
        <f t="shared" si="35"/>
        <v>**</v>
      </c>
      <c r="C214" t="str">
        <f>VLOOKUP(A214,VK!$IE$3:$IG$295,3,FALSE)</f>
        <v>Keitele</v>
      </c>
      <c r="D214" s="17">
        <f>VLOOKUP($C214,VK!$B$3:$CG$295,37,FALSE)</f>
        <v>0.77777777777777779</v>
      </c>
      <c r="E214" s="10">
        <f>VLOOKUP(C214,VK!$B$3:$CG$295,11,FALSE)</f>
        <v>186.6</v>
      </c>
      <c r="F214" s="32">
        <f>VLOOKUP($C214,VK!$B$3:$CG$295,59,FALSE)</f>
        <v>63</v>
      </c>
      <c r="G214" s="25">
        <f>VLOOKUP($C214,VK!$B$3:$CG$295,65,FALSE)</f>
        <v>23323.35085995086</v>
      </c>
      <c r="H214" s="17">
        <f>VLOOKUP($C214,VK!$B$3:$CG$295,55,FALSE)</f>
        <v>1</v>
      </c>
      <c r="I214" s="10">
        <f>VLOOKUP($C214,VK!$B$3:$CG$295,32,FALSE)</f>
        <v>1</v>
      </c>
      <c r="J214" s="10" t="str">
        <f>VLOOKUP($C214,VK!$B$3:$CG$295,18,FALSE)</f>
        <v>167</v>
      </c>
      <c r="K214" s="10"/>
      <c r="L214" s="25">
        <f t="shared" si="27"/>
        <v>14847.569506172838</v>
      </c>
      <c r="M214" s="84">
        <f>1-VLOOKUP(C214,VK!$B$3:$ID$295,237,FALSE)</f>
        <v>4.0162493681236922E-2</v>
      </c>
      <c r="N214" s="83">
        <f t="shared" si="28"/>
        <v>63</v>
      </c>
      <c r="O214" s="83" t="str">
        <f t="shared" si="29"/>
        <v/>
      </c>
      <c r="P214" s="83" t="str">
        <f t="shared" si="30"/>
        <v/>
      </c>
      <c r="Q214" s="83" t="str">
        <f t="shared" si="31"/>
        <v/>
      </c>
      <c r="R214" s="83" t="str">
        <f t="shared" si="32"/>
        <v/>
      </c>
      <c r="S214" s="83">
        <f t="shared" si="33"/>
        <v>12496.555</v>
      </c>
      <c r="T214" s="83">
        <f t="shared" si="34"/>
        <v>11594.900940963687</v>
      </c>
      <c r="U214" s="81"/>
      <c r="V214" s="81"/>
      <c r="W214" s="81"/>
      <c r="X214" s="81"/>
      <c r="Y214" s="81"/>
      <c r="Z214" s="81"/>
      <c r="AA214" s="81"/>
      <c r="AB214" s="81"/>
    </row>
    <row r="215" spans="1:28" hidden="1" x14ac:dyDescent="0.25">
      <c r="A215" s="19">
        <v>205</v>
      </c>
      <c r="B215" s="31" t="str">
        <f t="shared" si="35"/>
        <v>**</v>
      </c>
      <c r="C215" t="str">
        <f>VLOOKUP(A215,VK!$IE$3:$IG$295,3,FALSE)</f>
        <v>Ilomantsi</v>
      </c>
      <c r="D215" s="17">
        <f>VLOOKUP($C215,VK!$B$3:$CG$295,37,FALSE)</f>
        <v>0.68421052631578949</v>
      </c>
      <c r="E215" s="10">
        <f>VLOOKUP(C215,VK!$B$3:$CG$295,11,FALSE)</f>
        <v>229.3</v>
      </c>
      <c r="F215" s="32">
        <f>VLOOKUP($C215,VK!$B$3:$CG$295,59,FALSE)</f>
        <v>78</v>
      </c>
      <c r="G215" s="25">
        <f>VLOOKUP($C215,VK!$B$3:$CG$295,65,FALSE)</f>
        <v>23672.116659101226</v>
      </c>
      <c r="H215" s="17">
        <f>VLOOKUP($C215,VK!$B$3:$CG$295,55,FALSE)</f>
        <v>1</v>
      </c>
      <c r="I215" s="10">
        <f>VLOOKUP($C215,VK!$B$3:$CG$295,32,FALSE)</f>
        <v>0</v>
      </c>
      <c r="J215" s="10" t="str">
        <f>VLOOKUP($C215,VK!$B$3:$CG$295,18,FALSE)</f>
        <v>490</v>
      </c>
      <c r="K215" s="10"/>
      <c r="L215" s="25">
        <f t="shared" si="27"/>
        <v>16065.148771929826</v>
      </c>
      <c r="M215" s="84">
        <f>1-VLOOKUP(C215,VK!$B$3:$ID$295,237,FALSE)</f>
        <v>3.6237257013605917E-2</v>
      </c>
      <c r="N215" s="83">
        <f t="shared" si="28"/>
        <v>78</v>
      </c>
      <c r="O215" s="83" t="str">
        <f t="shared" si="29"/>
        <v/>
      </c>
      <c r="P215" s="83" t="str">
        <f t="shared" si="30"/>
        <v/>
      </c>
      <c r="Q215" s="83" t="str">
        <f t="shared" si="31"/>
        <v/>
      </c>
      <c r="R215" s="83" t="str">
        <f t="shared" si="32"/>
        <v/>
      </c>
      <c r="S215" s="83">
        <f t="shared" si="33"/>
        <v>12968.909531249999</v>
      </c>
      <c r="T215" s="83">
        <f t="shared" si="34"/>
        <v>11594.900940963687</v>
      </c>
      <c r="U215" s="81"/>
      <c r="V215" s="81"/>
      <c r="W215" s="81"/>
      <c r="X215" s="81"/>
      <c r="Y215" s="81"/>
      <c r="Z215" s="81"/>
      <c r="AA215" s="81"/>
      <c r="AB215" s="81"/>
    </row>
    <row r="216" spans="1:28" hidden="1" x14ac:dyDescent="0.25">
      <c r="A216" s="19">
        <v>206</v>
      </c>
      <c r="B216" s="31" t="str">
        <f t="shared" si="35"/>
        <v>**</v>
      </c>
      <c r="C216" t="str">
        <f>VLOOKUP(A216,VK!$IE$3:$IG$295,3,FALSE)</f>
        <v>Perho</v>
      </c>
      <c r="D216" s="17">
        <f>VLOOKUP($C216,VK!$B$3:$CG$295,37,FALSE)</f>
        <v>0.6376811594202898</v>
      </c>
      <c r="E216" s="10">
        <f>VLOOKUP(C216,VK!$B$3:$CG$295,11,FALSE)</f>
        <v>196.8</v>
      </c>
      <c r="F216" s="32">
        <f>VLOOKUP($C216,VK!$B$3:$CG$295,59,FALSE)</f>
        <v>132</v>
      </c>
      <c r="G216" s="25">
        <f>VLOOKUP($C216,VK!$B$3:$CG$295,65,FALSE)</f>
        <v>20384.465477114041</v>
      </c>
      <c r="H216" s="17">
        <f>VLOOKUP($C216,VK!$B$3:$CG$295,55,FALSE)</f>
        <v>1</v>
      </c>
      <c r="I216" s="10">
        <f>VLOOKUP($C216,VK!$B$3:$CG$295,32,FALSE)</f>
        <v>1</v>
      </c>
      <c r="J216" s="10" t="str">
        <f>VLOOKUP($C216,VK!$B$3:$CG$295,18,FALSE)</f>
        <v>148</v>
      </c>
      <c r="K216" s="10"/>
      <c r="L216" s="25">
        <f t="shared" si="27"/>
        <v>10839.319951690821</v>
      </c>
      <c r="M216" s="84">
        <f>1-VLOOKUP(C216,VK!$B$3:$ID$295,237,FALSE)</f>
        <v>2.9396524009724367E-2</v>
      </c>
      <c r="N216" s="83">
        <f t="shared" si="28"/>
        <v>132</v>
      </c>
      <c r="O216" s="83" t="str">
        <f t="shared" si="29"/>
        <v/>
      </c>
      <c r="P216" s="83" t="str">
        <f t="shared" si="30"/>
        <v/>
      </c>
      <c r="Q216" s="83" t="str">
        <f t="shared" si="31"/>
        <v/>
      </c>
      <c r="R216" s="83" t="str">
        <f t="shared" si="32"/>
        <v/>
      </c>
      <c r="S216" s="83">
        <f t="shared" si="33"/>
        <v>9376.9909459459468</v>
      </c>
      <c r="T216" s="83">
        <f t="shared" si="34"/>
        <v>11594.900940963687</v>
      </c>
      <c r="U216" s="81"/>
      <c r="V216" s="81"/>
      <c r="W216" s="81"/>
      <c r="X216" s="81"/>
      <c r="Y216" s="81"/>
      <c r="Z216" s="81"/>
      <c r="AA216" s="81"/>
      <c r="AB216" s="81"/>
    </row>
    <row r="217" spans="1:28" hidden="1" x14ac:dyDescent="0.25">
      <c r="A217" s="19">
        <v>207</v>
      </c>
      <c r="B217" s="31" t="str">
        <f t="shared" si="35"/>
        <v>**</v>
      </c>
      <c r="C217" t="str">
        <f>VLOOKUP(A217,VK!$IE$3:$IG$295,3,FALSE)</f>
        <v>Utajärvi</v>
      </c>
      <c r="D217" s="17">
        <f>VLOOKUP($C217,VK!$B$3:$CG$295,37,FALSE)</f>
        <v>0.77884615384615385</v>
      </c>
      <c r="E217" s="10">
        <f>VLOOKUP(C217,VK!$B$3:$CG$295,11,FALSE)</f>
        <v>183.8</v>
      </c>
      <c r="F217" s="32">
        <f>VLOOKUP($C217,VK!$B$3:$CG$295,59,FALSE)</f>
        <v>81</v>
      </c>
      <c r="G217" s="25">
        <f>VLOOKUP($C217,VK!$B$3:$CG$295,65,FALSE)</f>
        <v>23052.5588117222</v>
      </c>
      <c r="H217" s="17">
        <f>VLOOKUP($C217,VK!$B$3:$CG$295,55,FALSE)</f>
        <v>1</v>
      </c>
      <c r="I217" s="10">
        <f>VLOOKUP($C217,VK!$B$3:$CG$295,32,FALSE)</f>
        <v>1</v>
      </c>
      <c r="J217" s="10" t="str">
        <f>VLOOKUP($C217,VK!$B$3:$CG$295,18,FALSE)</f>
        <v>268</v>
      </c>
      <c r="K217" s="10"/>
      <c r="L217" s="25">
        <f t="shared" si="27"/>
        <v>17217.916538461541</v>
      </c>
      <c r="M217" s="84">
        <f>1-VLOOKUP(C217,VK!$B$3:$ID$295,237,FALSE)</f>
        <v>1.9963681541589673E-2</v>
      </c>
      <c r="N217" s="83">
        <f t="shared" si="28"/>
        <v>81</v>
      </c>
      <c r="O217" s="83" t="str">
        <f t="shared" si="29"/>
        <v/>
      </c>
      <c r="P217" s="83" t="str">
        <f t="shared" si="30"/>
        <v/>
      </c>
      <c r="Q217" s="83" t="str">
        <f t="shared" si="31"/>
        <v/>
      </c>
      <c r="R217" s="83" t="str">
        <f t="shared" si="32"/>
        <v/>
      </c>
      <c r="S217" s="83">
        <f t="shared" si="33"/>
        <v>15585.275740740743</v>
      </c>
      <c r="T217" s="83">
        <f t="shared" si="34"/>
        <v>11594.900940963687</v>
      </c>
      <c r="U217" s="81"/>
      <c r="V217" s="81"/>
      <c r="W217" s="81"/>
      <c r="X217" s="81"/>
      <c r="Y217" s="81"/>
      <c r="Z217" s="81"/>
      <c r="AA217" s="81"/>
      <c r="AB217" s="81"/>
    </row>
    <row r="218" spans="1:28" hidden="1" x14ac:dyDescent="0.25">
      <c r="A218" s="19">
        <v>208</v>
      </c>
      <c r="B218" s="31" t="str">
        <f t="shared" si="35"/>
        <v>**</v>
      </c>
      <c r="C218" t="str">
        <f>VLOOKUP(A218,VK!$IE$3:$IG$295,3,FALSE)</f>
        <v>Sonkajärvi</v>
      </c>
      <c r="D218" s="17">
        <f>VLOOKUP($C218,VK!$B$3:$CG$295,37,FALSE)</f>
        <v>0.82442748091603058</v>
      </c>
      <c r="E218" s="10">
        <f>VLOOKUP(C218,VK!$B$3:$CG$295,11,FALSE)</f>
        <v>186.4</v>
      </c>
      <c r="F218" s="32">
        <f>VLOOKUP($C218,VK!$B$3:$CG$295,59,FALSE)</f>
        <v>108</v>
      </c>
      <c r="G218" s="25">
        <f>VLOOKUP($C218,VK!$B$3:$CG$295,65,FALSE)</f>
        <v>23230.071487489688</v>
      </c>
      <c r="H218" s="17">
        <f>VLOOKUP($C218,VK!$B$3:$CG$295,55,FALSE)</f>
        <v>1</v>
      </c>
      <c r="I218" s="10">
        <f>VLOOKUP($C218,VK!$B$3:$CG$295,32,FALSE)</f>
        <v>0</v>
      </c>
      <c r="J218" s="10" t="str">
        <f>VLOOKUP($C218,VK!$B$3:$CG$295,18,FALSE)</f>
        <v>359</v>
      </c>
      <c r="K218" s="10"/>
      <c r="L218" s="25">
        <f t="shared" si="27"/>
        <v>14478.343053435116</v>
      </c>
      <c r="M218" s="84">
        <f>1-VLOOKUP(C218,VK!$B$3:$ID$295,237,FALSE)</f>
        <v>1.6755717476161558E-2</v>
      </c>
      <c r="N218" s="83">
        <f t="shared" si="28"/>
        <v>108</v>
      </c>
      <c r="O218" s="83" t="str">
        <f t="shared" si="29"/>
        <v/>
      </c>
      <c r="P218" s="83" t="str">
        <f t="shared" si="30"/>
        <v/>
      </c>
      <c r="Q218" s="83" t="str">
        <f t="shared" si="31"/>
        <v/>
      </c>
      <c r="R218" s="83" t="str">
        <f t="shared" si="32"/>
        <v/>
      </c>
      <c r="S218" s="83">
        <f t="shared" si="33"/>
        <v>12203.287753623188</v>
      </c>
      <c r="T218" s="83">
        <f t="shared" si="34"/>
        <v>11594.900940963687</v>
      </c>
      <c r="U218" s="81"/>
      <c r="V218" s="81"/>
      <c r="W218" s="81"/>
      <c r="X218" s="81"/>
      <c r="Y218" s="81"/>
      <c r="Z218" s="81"/>
      <c r="AA218" s="81"/>
      <c r="AB218" s="81"/>
    </row>
    <row r="219" spans="1:28" hidden="1" x14ac:dyDescent="0.25">
      <c r="A219" s="19">
        <v>209</v>
      </c>
      <c r="B219" s="31" t="str">
        <f t="shared" si="35"/>
        <v>**</v>
      </c>
      <c r="C219" t="str">
        <f>VLOOKUP(A219,VK!$IE$3:$IG$295,3,FALSE)</f>
        <v>Enonkoski</v>
      </c>
      <c r="D219" s="17">
        <f>VLOOKUP($C219,VK!$B$3:$CG$295,37,FALSE)</f>
        <v>0.75</v>
      </c>
      <c r="E219" s="10">
        <f>VLOOKUP(C219,VK!$B$3:$CG$295,11,FALSE)</f>
        <v>194.1</v>
      </c>
      <c r="F219" s="32">
        <f>VLOOKUP($C219,VK!$B$3:$CG$295,59,FALSE)</f>
        <v>39</v>
      </c>
      <c r="G219" s="25">
        <f>VLOOKUP($C219,VK!$B$3:$CG$295,65,FALSE)</f>
        <v>22811.382575757576</v>
      </c>
      <c r="H219" s="17">
        <f>VLOOKUP($C219,VK!$B$3:$CG$295,55,FALSE)</f>
        <v>1</v>
      </c>
      <c r="I219" s="10">
        <f>VLOOKUP($C219,VK!$B$3:$CG$295,32,FALSE)</f>
        <v>1</v>
      </c>
      <c r="J219" s="10" t="str">
        <f>VLOOKUP($C219,VK!$B$3:$CG$295,18,FALSE)</f>
        <v>100</v>
      </c>
      <c r="K219" s="10"/>
      <c r="L219" s="25">
        <f t="shared" si="27"/>
        <v>14616.479615384615</v>
      </c>
      <c r="M219" s="84">
        <f>1-VLOOKUP(C219,VK!$B$3:$ID$295,237,FALSE)</f>
        <v>1.624041045921143E-2</v>
      </c>
      <c r="N219" s="83">
        <f t="shared" si="28"/>
        <v>39</v>
      </c>
      <c r="O219" s="83" t="str">
        <f t="shared" si="29"/>
        <v/>
      </c>
      <c r="P219" s="83" t="str">
        <f t="shared" si="30"/>
        <v/>
      </c>
      <c r="Q219" s="83" t="str">
        <f t="shared" si="31"/>
        <v/>
      </c>
      <c r="R219" s="83" t="str">
        <f t="shared" si="32"/>
        <v/>
      </c>
      <c r="S219" s="83">
        <f t="shared" si="33"/>
        <v>10999.32271186441</v>
      </c>
      <c r="T219" s="83">
        <f t="shared" si="34"/>
        <v>11594.900940963687</v>
      </c>
      <c r="U219" s="81"/>
      <c r="V219" s="81"/>
      <c r="W219" s="81"/>
      <c r="X219" s="81"/>
      <c r="Y219" s="81"/>
      <c r="Z219" s="81"/>
      <c r="AA219" s="81"/>
      <c r="AB219" s="81"/>
    </row>
    <row r="220" spans="1:28" hidden="1" x14ac:dyDescent="0.25">
      <c r="A220" s="19">
        <v>210</v>
      </c>
      <c r="B220" s="31" t="str">
        <f t="shared" si="35"/>
        <v>**</v>
      </c>
      <c r="C220" t="str">
        <f>VLOOKUP(A220,VK!$IE$3:$IG$295,3,FALSE)</f>
        <v>Vaala</v>
      </c>
      <c r="D220" s="17">
        <f>VLOOKUP($C220,VK!$B$3:$CG$295,37,FALSE)</f>
        <v>0.75789473684210529</v>
      </c>
      <c r="E220" s="10">
        <f>VLOOKUP(C220,VK!$B$3:$CG$295,11,FALSE)</f>
        <v>210.4</v>
      </c>
      <c r="F220" s="32">
        <f>VLOOKUP($C220,VK!$B$3:$CG$295,59,FALSE)</f>
        <v>72</v>
      </c>
      <c r="G220" s="25">
        <f>VLOOKUP($C220,VK!$B$3:$CG$295,65,FALSE)</f>
        <v>23115.897257628429</v>
      </c>
      <c r="H220" s="17">
        <f>VLOOKUP($C220,VK!$B$3:$CG$295,55,FALSE)</f>
        <v>1</v>
      </c>
      <c r="I220" s="10">
        <f>VLOOKUP($C220,VK!$B$3:$CG$295,32,FALSE)</f>
        <v>0</v>
      </c>
      <c r="J220" s="10" t="str">
        <f>VLOOKUP($C220,VK!$B$3:$CG$295,18,FALSE)</f>
        <v>318</v>
      </c>
      <c r="K220" s="10"/>
      <c r="L220" s="25">
        <f t="shared" si="27"/>
        <v>12865.294736842105</v>
      </c>
      <c r="M220" s="84">
        <f>1-VLOOKUP(C220,VK!$B$3:$ID$295,237,FALSE)</f>
        <v>1.6120283239801636E-2</v>
      </c>
      <c r="N220" s="83">
        <f t="shared" si="28"/>
        <v>72</v>
      </c>
      <c r="O220" s="83" t="str">
        <f t="shared" si="29"/>
        <v/>
      </c>
      <c r="P220" s="83" t="str">
        <f t="shared" si="30"/>
        <v/>
      </c>
      <c r="Q220" s="83" t="str">
        <f t="shared" si="31"/>
        <v/>
      </c>
      <c r="R220" s="83" t="str">
        <f t="shared" si="32"/>
        <v/>
      </c>
      <c r="S220" s="83">
        <f t="shared" si="33"/>
        <v>10941.294711538463</v>
      </c>
      <c r="T220" s="83">
        <f t="shared" si="34"/>
        <v>11594.900940963687</v>
      </c>
      <c r="U220" s="81"/>
      <c r="V220" s="81"/>
      <c r="W220" s="81"/>
      <c r="X220" s="81"/>
      <c r="Y220" s="81"/>
      <c r="Z220" s="81"/>
      <c r="AA220" s="81"/>
      <c r="AB220" s="81"/>
    </row>
    <row r="221" spans="1:28" hidden="1" x14ac:dyDescent="0.25">
      <c r="A221" s="19">
        <v>211</v>
      </c>
      <c r="B221" s="31" t="str">
        <f t="shared" si="35"/>
        <v>**</v>
      </c>
      <c r="C221" t="str">
        <f>VLOOKUP(A221,VK!$IE$3:$IG$295,3,FALSE)</f>
        <v>Hyvinkää</v>
      </c>
      <c r="D221" s="17">
        <f>VLOOKUP($C221,VK!$B$3:$CG$295,37,FALSE)</f>
        <v>0.79908864954432479</v>
      </c>
      <c r="E221" s="10">
        <f>VLOOKUP(C221,VK!$B$3:$CG$295,11,FALSE)</f>
        <v>123.7</v>
      </c>
      <c r="F221" s="32">
        <f>VLOOKUP($C221,VK!$B$3:$CG$295,59,FALSE)</f>
        <v>1929</v>
      </c>
      <c r="G221" s="25">
        <f>VLOOKUP($C221,VK!$B$3:$CG$295,65,FALSE)</f>
        <v>30315.093771987806</v>
      </c>
      <c r="H221" s="17">
        <f>VLOOKUP($C221,VK!$B$3:$CG$295,55,FALSE)</f>
        <v>0.83981337480559881</v>
      </c>
      <c r="I221" s="10">
        <f>VLOOKUP($C221,VK!$B$3:$CG$295,32,FALSE)</f>
        <v>0</v>
      </c>
      <c r="J221" s="10" t="str">
        <f>VLOOKUP($C221,VK!$B$3:$CG$295,18,FALSE)</f>
        <v>168</v>
      </c>
      <c r="K221" s="10"/>
      <c r="L221" s="25">
        <f t="shared" si="27"/>
        <v>12775.434722452363</v>
      </c>
      <c r="M221" s="84">
        <f>1-VLOOKUP(C221,VK!$B$3:$ID$295,237,FALSE)</f>
        <v>1.5545209941857263E-2</v>
      </c>
      <c r="N221" s="83">
        <f t="shared" si="28"/>
        <v>1620</v>
      </c>
      <c r="O221" s="83" t="str">
        <f t="shared" si="29"/>
        <v/>
      </c>
      <c r="P221" s="83">
        <f t="shared" si="30"/>
        <v>159</v>
      </c>
      <c r="Q221" s="83">
        <f t="shared" si="31"/>
        <v>156</v>
      </c>
      <c r="R221" s="83">
        <f t="shared" si="32"/>
        <v>6</v>
      </c>
      <c r="S221" s="83">
        <f t="shared" si="33"/>
        <v>12067.45917085427</v>
      </c>
      <c r="T221" s="83">
        <f t="shared" si="34"/>
        <v>11594.900940963687</v>
      </c>
      <c r="U221" s="81"/>
      <c r="V221" s="81"/>
      <c r="W221" s="81"/>
      <c r="X221" s="81"/>
      <c r="Y221" s="81"/>
      <c r="Z221" s="81"/>
      <c r="AA221" s="81"/>
      <c r="AB221" s="81"/>
    </row>
    <row r="222" spans="1:28" hidden="1" x14ac:dyDescent="0.25">
      <c r="A222" s="19">
        <v>212</v>
      </c>
      <c r="B222" s="31" t="str">
        <f t="shared" si="35"/>
        <v>**</v>
      </c>
      <c r="C222" t="str">
        <f>VLOOKUP(A222,VK!$IE$3:$IG$295,3,FALSE)</f>
        <v>Kittilä</v>
      </c>
      <c r="D222" s="17">
        <f>VLOOKUP($C222,VK!$B$3:$CG$295,37,FALSE)</f>
        <v>0.84166666666666667</v>
      </c>
      <c r="E222" s="10">
        <f>VLOOKUP(C222,VK!$B$3:$CG$295,11,FALSE)</f>
        <v>99.3</v>
      </c>
      <c r="F222" s="32">
        <f>VLOOKUP($C222,VK!$B$3:$CG$295,59,FALSE)</f>
        <v>303</v>
      </c>
      <c r="G222" s="25">
        <f>VLOOKUP($C222,VK!$B$3:$CG$295,65,FALSE)</f>
        <v>27666.012019935504</v>
      </c>
      <c r="H222" s="17">
        <f>VLOOKUP($C222,VK!$B$3:$CG$295,55,FALSE)</f>
        <v>1</v>
      </c>
      <c r="I222" s="10">
        <f>VLOOKUP($C222,VK!$B$3:$CG$295,32,FALSE)</f>
        <v>1</v>
      </c>
      <c r="J222" s="10" t="str">
        <f>VLOOKUP($C222,VK!$B$3:$CG$295,18,FALSE)</f>
        <v>701</v>
      </c>
      <c r="K222" s="10"/>
      <c r="L222" s="25">
        <f t="shared" si="27"/>
        <v>18838.80569444444</v>
      </c>
      <c r="M222" s="84">
        <f>1-VLOOKUP(C222,VK!$B$3:$ID$295,237,FALSE)</f>
        <v>1.3473878132947537E-2</v>
      </c>
      <c r="N222" s="83">
        <f t="shared" si="28"/>
        <v>303</v>
      </c>
      <c r="O222" s="83" t="str">
        <f t="shared" si="29"/>
        <v/>
      </c>
      <c r="P222" s="83" t="str">
        <f t="shared" si="30"/>
        <v/>
      </c>
      <c r="Q222" s="83" t="str">
        <f t="shared" si="31"/>
        <v/>
      </c>
      <c r="R222" s="83" t="str">
        <f t="shared" si="32"/>
        <v/>
      </c>
      <c r="S222" s="83">
        <f t="shared" si="33"/>
        <v>16552.938653295128</v>
      </c>
      <c r="T222" s="83">
        <f t="shared" si="34"/>
        <v>11594.900940963687</v>
      </c>
      <c r="U222" s="81"/>
      <c r="V222" s="81"/>
      <c r="W222" s="81"/>
      <c r="X222" s="81"/>
      <c r="Y222" s="81"/>
      <c r="Z222" s="81"/>
      <c r="AA222" s="81"/>
      <c r="AB222" s="81"/>
    </row>
    <row r="223" spans="1:28" hidden="1" x14ac:dyDescent="0.25">
      <c r="A223" s="19">
        <v>213</v>
      </c>
      <c r="B223" s="31" t="str">
        <f t="shared" si="35"/>
        <v>**</v>
      </c>
      <c r="C223" t="str">
        <f>VLOOKUP(A223,VK!$IE$3:$IG$295,3,FALSE)</f>
        <v>Askola</v>
      </c>
      <c r="D223" s="17">
        <f>VLOOKUP($C223,VK!$B$3:$CG$295,37,FALSE)</f>
        <v>0.93061224489795913</v>
      </c>
      <c r="E223" s="10">
        <f>VLOOKUP(C223,VK!$B$3:$CG$295,11,FALSE)</f>
        <v>114.4</v>
      </c>
      <c r="F223" s="32">
        <f>VLOOKUP($C223,VK!$B$3:$CG$295,59,FALSE)</f>
        <v>228</v>
      </c>
      <c r="G223" s="25">
        <f>VLOOKUP($C223,VK!$B$3:$CG$295,65,FALSE)</f>
        <v>28899.865531914893</v>
      </c>
      <c r="H223" s="17">
        <f>VLOOKUP($C223,VK!$B$3:$CG$295,55,FALSE)</f>
        <v>0.94736842105263153</v>
      </c>
      <c r="I223" s="10">
        <f>VLOOKUP($C223,VK!$B$3:$CG$295,32,FALSE)</f>
        <v>1</v>
      </c>
      <c r="J223" s="10" t="str">
        <f>VLOOKUP($C223,VK!$B$3:$CG$295,18,FALSE)</f>
        <v>120</v>
      </c>
      <c r="K223" s="10"/>
      <c r="L223" s="25">
        <f t="shared" si="27"/>
        <v>10476.366326530613</v>
      </c>
      <c r="M223" s="84">
        <f>1-VLOOKUP(C223,VK!$B$3:$ID$295,237,FALSE)</f>
        <v>1.2930111518607679E-2</v>
      </c>
      <c r="N223" s="83">
        <f t="shared" si="28"/>
        <v>216</v>
      </c>
      <c r="O223" s="83" t="str">
        <f t="shared" si="29"/>
        <v/>
      </c>
      <c r="P223" s="83">
        <f t="shared" si="30"/>
        <v>12</v>
      </c>
      <c r="Q223" s="83" t="str">
        <f t="shared" si="31"/>
        <v/>
      </c>
      <c r="R223" s="83" t="str">
        <f t="shared" si="32"/>
        <v/>
      </c>
      <c r="S223" s="83">
        <f t="shared" si="33"/>
        <v>10101.69741444867</v>
      </c>
      <c r="T223" s="83">
        <f t="shared" si="34"/>
        <v>11594.900940963687</v>
      </c>
      <c r="U223" s="81"/>
      <c r="V223" s="81"/>
      <c r="W223" s="81"/>
      <c r="X223" s="81"/>
      <c r="Y223" s="81"/>
      <c r="Z223" s="81"/>
      <c r="AA223" s="81"/>
      <c r="AB223" s="81"/>
    </row>
    <row r="224" spans="1:28" hidden="1" x14ac:dyDescent="0.25">
      <c r="A224" s="19">
        <v>214</v>
      </c>
      <c r="B224" s="31" t="str">
        <f t="shared" si="35"/>
        <v>**</v>
      </c>
      <c r="C224" t="str">
        <f>VLOOKUP(A224,VK!$IE$3:$IG$295,3,FALSE)</f>
        <v>Rautjärvi</v>
      </c>
      <c r="D224" s="17">
        <f>VLOOKUP($C224,VK!$B$3:$CG$295,37,FALSE)</f>
        <v>0.82499999999999996</v>
      </c>
      <c r="E224" s="10">
        <f>VLOOKUP(C224,VK!$B$3:$CG$295,11,FALSE)</f>
        <v>215.3</v>
      </c>
      <c r="F224" s="32">
        <f>VLOOKUP($C224,VK!$B$3:$CG$295,59,FALSE)</f>
        <v>66</v>
      </c>
      <c r="G224" s="25">
        <f>VLOOKUP($C224,VK!$B$3:$CG$295,65,FALSE)</f>
        <v>26141.35686015831</v>
      </c>
      <c r="H224" s="17">
        <f>VLOOKUP($C224,VK!$B$3:$CG$295,55,FALSE)</f>
        <v>1</v>
      </c>
      <c r="I224" s="10">
        <f>VLOOKUP($C224,VK!$B$3:$CG$295,32,FALSE)</f>
        <v>0</v>
      </c>
      <c r="J224" s="10" t="str">
        <f>VLOOKUP($C224,VK!$B$3:$CG$295,18,FALSE)</f>
        <v>186</v>
      </c>
      <c r="K224" s="10"/>
      <c r="L224" s="25">
        <f t="shared" si="27"/>
        <v>15193.475750000001</v>
      </c>
      <c r="M224" s="84">
        <f>1-VLOOKUP(C224,VK!$B$3:$ID$295,237,FALSE)</f>
        <v>1.0018509558070821E-2</v>
      </c>
      <c r="N224" s="83">
        <f t="shared" si="28"/>
        <v>66</v>
      </c>
      <c r="O224" s="83" t="str">
        <f t="shared" si="29"/>
        <v/>
      </c>
      <c r="P224" s="83" t="str">
        <f t="shared" si="30"/>
        <v/>
      </c>
      <c r="Q224" s="83" t="str">
        <f t="shared" si="31"/>
        <v/>
      </c>
      <c r="R224" s="83" t="str">
        <f t="shared" si="32"/>
        <v/>
      </c>
      <c r="S224" s="83">
        <f t="shared" si="33"/>
        <v>14053.165555555555</v>
      </c>
      <c r="T224" s="83">
        <f t="shared" si="34"/>
        <v>11594.900940963687</v>
      </c>
      <c r="U224" s="81"/>
      <c r="V224" s="81"/>
      <c r="W224" s="81"/>
      <c r="X224" s="81"/>
      <c r="Y224" s="81"/>
      <c r="Z224" s="81"/>
      <c r="AA224" s="81"/>
      <c r="AB224" s="81"/>
    </row>
    <row r="225" spans="1:28" hidden="1" x14ac:dyDescent="0.25">
      <c r="A225" s="19">
        <v>215</v>
      </c>
      <c r="B225" s="31" t="str">
        <f t="shared" si="35"/>
        <v>**</v>
      </c>
      <c r="C225" t="str">
        <f>VLOOKUP(A225,VK!$IE$3:$IG$295,3,FALSE)</f>
        <v>Kolari</v>
      </c>
      <c r="D225" s="17">
        <f>VLOOKUP($C225,VK!$B$3:$CG$295,37,FALSE)</f>
        <v>0.9242424242424242</v>
      </c>
      <c r="E225" s="10">
        <f>VLOOKUP(C225,VK!$B$3:$CG$295,11,FALSE)</f>
        <v>124.8</v>
      </c>
      <c r="F225" s="32">
        <f>VLOOKUP($C225,VK!$B$3:$CG$295,59,FALSE)</f>
        <v>183</v>
      </c>
      <c r="G225" s="25">
        <f>VLOOKUP($C225,VK!$B$3:$CG$295,65,FALSE)</f>
        <v>25398.859636000998</v>
      </c>
      <c r="H225" s="17">
        <f>VLOOKUP($C225,VK!$B$3:$CG$295,55,FALSE)</f>
        <v>1</v>
      </c>
      <c r="I225" s="10">
        <f>VLOOKUP($C225,VK!$B$3:$CG$295,32,FALSE)</f>
        <v>1</v>
      </c>
      <c r="J225" s="10" t="str">
        <f>VLOOKUP($C225,VK!$B$3:$CG$295,18,FALSE)</f>
        <v>418</v>
      </c>
      <c r="K225" s="10"/>
      <c r="L225" s="25">
        <f t="shared" si="27"/>
        <v>14824.441313131312</v>
      </c>
      <c r="M225" s="84">
        <f>1-VLOOKUP(C225,VK!$B$3:$ID$295,237,FALSE)</f>
        <v>6.9987285991562898E-3</v>
      </c>
      <c r="N225" s="83">
        <f t="shared" si="28"/>
        <v>183</v>
      </c>
      <c r="O225" s="83" t="str">
        <f t="shared" si="29"/>
        <v/>
      </c>
      <c r="P225" s="83" t="str">
        <f t="shared" si="30"/>
        <v/>
      </c>
      <c r="Q225" s="83" t="str">
        <f t="shared" si="31"/>
        <v/>
      </c>
      <c r="R225" s="83" t="str">
        <f t="shared" si="32"/>
        <v/>
      </c>
      <c r="S225" s="83">
        <f t="shared" si="33"/>
        <v>10132.816774193549</v>
      </c>
      <c r="T225" s="83">
        <f t="shared" si="34"/>
        <v>11594.900940963687</v>
      </c>
      <c r="U225" s="81"/>
      <c r="V225" s="81"/>
      <c r="W225" s="81"/>
      <c r="X225" s="81"/>
      <c r="Y225" s="81"/>
      <c r="Z225" s="81"/>
      <c r="AA225" s="81"/>
      <c r="AB225" s="81"/>
    </row>
    <row r="226" spans="1:28" hidden="1" x14ac:dyDescent="0.25">
      <c r="A226" s="19">
        <v>216</v>
      </c>
      <c r="B226" s="31" t="str">
        <f t="shared" si="35"/>
        <v>**</v>
      </c>
      <c r="C226" t="str">
        <f>VLOOKUP(A226,VK!$IE$3:$IG$295,3,FALSE)</f>
        <v>Salla</v>
      </c>
      <c r="D226" s="17">
        <f>VLOOKUP($C226,VK!$B$3:$CG$295,37,FALSE)</f>
        <v>0.61643835616438358</v>
      </c>
      <c r="E226" s="10">
        <f>VLOOKUP(C226,VK!$B$3:$CG$295,11,FALSE)</f>
        <v>192.4</v>
      </c>
      <c r="F226" s="32">
        <f>VLOOKUP($C226,VK!$B$3:$CG$295,59,FALSE)</f>
        <v>45</v>
      </c>
      <c r="G226" s="25">
        <f>VLOOKUP($C226,VK!$B$3:$CG$295,65,FALSE)</f>
        <v>24298.508074162681</v>
      </c>
      <c r="H226" s="17">
        <f>VLOOKUP($C226,VK!$B$3:$CG$295,55,FALSE)</f>
        <v>1</v>
      </c>
      <c r="I226" s="10">
        <f>VLOOKUP($C226,VK!$B$3:$CG$295,32,FALSE)</f>
        <v>1</v>
      </c>
      <c r="J226" s="10" t="str">
        <f>VLOOKUP($C226,VK!$B$3:$CG$295,18,FALSE)</f>
        <v>578</v>
      </c>
      <c r="K226" s="10"/>
      <c r="L226" s="25">
        <f t="shared" si="27"/>
        <v>18799.167534246575</v>
      </c>
      <c r="M226" s="84">
        <f>1-VLOOKUP(C226,VK!$B$3:$ID$295,237,FALSE)</f>
        <v>5.1685249652136944E-3</v>
      </c>
      <c r="N226" s="83">
        <f t="shared" si="28"/>
        <v>45</v>
      </c>
      <c r="O226" s="83" t="str">
        <f t="shared" si="29"/>
        <v/>
      </c>
      <c r="P226" s="83" t="str">
        <f t="shared" si="30"/>
        <v/>
      </c>
      <c r="Q226" s="83" t="str">
        <f t="shared" si="31"/>
        <v/>
      </c>
      <c r="R226" s="83" t="str">
        <f t="shared" si="32"/>
        <v/>
      </c>
      <c r="S226" s="83">
        <f t="shared" si="33"/>
        <v>13499.660476190476</v>
      </c>
      <c r="T226" s="83">
        <f t="shared" si="34"/>
        <v>11594.900940963687</v>
      </c>
      <c r="U226" s="81"/>
      <c r="V226" s="81"/>
      <c r="W226" s="81"/>
      <c r="X226" s="81"/>
      <c r="Y226" s="81"/>
      <c r="Z226" s="81"/>
      <c r="AA226" s="81"/>
      <c r="AB226" s="81"/>
    </row>
    <row r="227" spans="1:28" hidden="1" x14ac:dyDescent="0.25">
      <c r="A227" s="19">
        <v>217</v>
      </c>
      <c r="B227" s="31" t="str">
        <f t="shared" si="35"/>
        <v>**</v>
      </c>
      <c r="C227" t="str">
        <f>VLOOKUP(A227,VK!$IE$3:$IG$295,3,FALSE)</f>
        <v>Nokia</v>
      </c>
      <c r="D227" s="17">
        <f>VLOOKUP($C227,VK!$B$3:$CG$295,37,FALSE)</f>
        <v>0.86183897093854211</v>
      </c>
      <c r="E227" s="10">
        <f>VLOOKUP(C227,VK!$B$3:$CG$295,11,FALSE)</f>
        <v>119.8</v>
      </c>
      <c r="F227" s="32">
        <f>VLOOKUP($C227,VK!$B$3:$CG$295,59,FALSE)</f>
        <v>1809</v>
      </c>
      <c r="G227" s="25">
        <f>VLOOKUP($C227,VK!$B$3:$CG$295,65,FALSE)</f>
        <v>28203.771565629646</v>
      </c>
      <c r="H227" s="17">
        <f>VLOOKUP($C227,VK!$B$3:$CG$295,55,FALSE)</f>
        <v>0.82255389718076288</v>
      </c>
      <c r="I227" s="10">
        <f>VLOOKUP($C227,VK!$B$3:$CG$295,32,FALSE)</f>
        <v>0</v>
      </c>
      <c r="J227" s="10" t="str">
        <f>VLOOKUP($C227,VK!$B$3:$CG$295,18,FALSE)</f>
        <v>155</v>
      </c>
      <c r="K227" s="10"/>
      <c r="L227" s="25">
        <f t="shared" si="27"/>
        <v>13040.623511195807</v>
      </c>
      <c r="M227" s="84">
        <f>1-VLOOKUP(C227,VK!$B$3:$ID$295,237,FALSE)</f>
        <v>4.5935204682139297E-3</v>
      </c>
      <c r="N227" s="83">
        <f t="shared" si="28"/>
        <v>1488</v>
      </c>
      <c r="O227" s="83" t="str">
        <f t="shared" si="29"/>
        <v/>
      </c>
      <c r="P227" s="83">
        <f t="shared" si="30"/>
        <v>54</v>
      </c>
      <c r="Q227" s="83" t="str">
        <f t="shared" si="31"/>
        <v/>
      </c>
      <c r="R227" s="83">
        <f t="shared" si="32"/>
        <v>276</v>
      </c>
      <c r="S227" s="83">
        <f t="shared" si="33"/>
        <v>11408.787009523809</v>
      </c>
      <c r="T227" s="83">
        <f t="shared" si="34"/>
        <v>11594.900940963687</v>
      </c>
      <c r="U227" s="81"/>
      <c r="V227" s="81"/>
      <c r="W227" s="81"/>
      <c r="X227" s="81"/>
      <c r="Y227" s="81"/>
      <c r="Z227" s="81"/>
      <c r="AA227" s="81"/>
      <c r="AB227" s="81"/>
    </row>
    <row r="228" spans="1:28" hidden="1" x14ac:dyDescent="0.25">
      <c r="A228" s="19">
        <v>218</v>
      </c>
      <c r="B228" s="31" t="str">
        <f t="shared" si="35"/>
        <v>*</v>
      </c>
      <c r="C228" t="str">
        <f>VLOOKUP(A228,VK!$IE$3:$IG$295,3,FALSE)</f>
        <v>Lohja</v>
      </c>
      <c r="D228" s="17">
        <f>VLOOKUP($C228,VK!$B$3:$CG$295,37,FALSE)</f>
        <v>0.83125864453665288</v>
      </c>
      <c r="E228" s="10">
        <f>VLOOKUP(C228,VK!$B$3:$CG$295,11,FALSE)</f>
        <v>134.4</v>
      </c>
      <c r="F228" s="32">
        <f>VLOOKUP($C228,VK!$B$3:$CG$295,59,FALSE)</f>
        <v>1803</v>
      </c>
      <c r="G228" s="25">
        <f>VLOOKUP($C228,VK!$B$3:$CG$295,65,FALSE)</f>
        <v>29023.25194435316</v>
      </c>
      <c r="H228" s="17">
        <f>VLOOKUP($C228,VK!$B$3:$CG$295,55,FALSE)</f>
        <v>0.86023294509151416</v>
      </c>
      <c r="I228" s="10">
        <f>VLOOKUP($C228,VK!$B$3:$CG$295,32,FALSE)</f>
        <v>0</v>
      </c>
      <c r="J228" s="10" t="str">
        <f>VLOOKUP($C228,VK!$B$3:$CG$295,18,FALSE)</f>
        <v>522</v>
      </c>
      <c r="K228" s="10"/>
      <c r="L228" s="25">
        <f t="shared" si="27"/>
        <v>14613.595610880591</v>
      </c>
      <c r="M228" s="84">
        <f>1-VLOOKUP(C228,VK!$B$3:$ID$295,237,FALSE)</f>
        <v>-5.4100576474103157E-3</v>
      </c>
      <c r="N228" s="83">
        <f t="shared" si="28"/>
        <v>1551</v>
      </c>
      <c r="O228" s="83" t="str">
        <f t="shared" si="29"/>
        <v/>
      </c>
      <c r="P228" s="83">
        <f t="shared" si="30"/>
        <v>2.5</v>
      </c>
      <c r="Q228" s="83" t="str">
        <f t="shared" si="31"/>
        <v/>
      </c>
      <c r="R228" s="83">
        <f t="shared" si="32"/>
        <v>252</v>
      </c>
      <c r="S228" s="83">
        <f t="shared" si="33"/>
        <v>12907.213166592228</v>
      </c>
      <c r="T228" s="83">
        <f t="shared" si="34"/>
        <v>11594.900940963687</v>
      </c>
      <c r="U228" s="81"/>
      <c r="V228" s="81"/>
      <c r="W228" s="81"/>
      <c r="X228" s="81"/>
      <c r="Y228" s="81"/>
      <c r="Z228" s="81"/>
      <c r="AA228" s="81"/>
      <c r="AB228" s="81"/>
    </row>
    <row r="229" spans="1:28" hidden="1" x14ac:dyDescent="0.25">
      <c r="A229" s="19">
        <v>219</v>
      </c>
      <c r="B229" s="31" t="str">
        <f t="shared" si="35"/>
        <v>*</v>
      </c>
      <c r="C229" t="str">
        <f>VLOOKUP(A229,VK!$IE$3:$IG$295,3,FALSE)</f>
        <v>Pyhäjärvi</v>
      </c>
      <c r="D229" s="17">
        <f>VLOOKUP($C229,VK!$B$3:$CG$295,37,FALSE)</f>
        <v>0.61395348837209307</v>
      </c>
      <c r="E229" s="10">
        <f>VLOOKUP(C229,VK!$B$3:$CG$295,11,FALSE)</f>
        <v>207.6</v>
      </c>
      <c r="F229" s="32">
        <f>VLOOKUP($C229,VK!$B$3:$CG$295,59,FALSE)</f>
        <v>132</v>
      </c>
      <c r="G229" s="25">
        <f>VLOOKUP($C229,VK!$B$3:$CG$295,65,FALSE)</f>
        <v>23589.799201009253</v>
      </c>
      <c r="H229" s="17">
        <f>VLOOKUP($C229,VK!$B$3:$CG$295,55,FALSE)</f>
        <v>1</v>
      </c>
      <c r="I229" s="10">
        <f>VLOOKUP($C229,VK!$B$3:$CG$295,32,FALSE)</f>
        <v>1</v>
      </c>
      <c r="J229" s="10" t="str">
        <f>VLOOKUP($C229,VK!$B$3:$CG$295,18,FALSE)</f>
        <v>348</v>
      </c>
      <c r="K229" s="10"/>
      <c r="L229" s="25">
        <f t="shared" si="27"/>
        <v>16375.39911627907</v>
      </c>
      <c r="M229" s="84">
        <f>1-VLOOKUP(C229,VK!$B$3:$ID$295,237,FALSE)</f>
        <v>-6.6821436812432022E-3</v>
      </c>
      <c r="N229" s="83">
        <f t="shared" si="28"/>
        <v>132</v>
      </c>
      <c r="O229" s="83" t="str">
        <f t="shared" si="29"/>
        <v/>
      </c>
      <c r="P229" s="83" t="str">
        <f t="shared" si="30"/>
        <v/>
      </c>
      <c r="Q229" s="83" t="str">
        <f t="shared" si="31"/>
        <v/>
      </c>
      <c r="R229" s="83" t="str">
        <f t="shared" si="32"/>
        <v/>
      </c>
      <c r="S229" s="83">
        <f t="shared" si="33"/>
        <v>12458.314621848742</v>
      </c>
      <c r="T229" s="83">
        <f t="shared" si="34"/>
        <v>11594.900940963687</v>
      </c>
      <c r="U229" s="81"/>
      <c r="V229" s="81"/>
      <c r="W229" s="81"/>
      <c r="X229" s="81"/>
      <c r="Y229" s="81"/>
      <c r="Z229" s="81"/>
      <c r="AA229" s="81"/>
      <c r="AB229" s="81"/>
    </row>
    <row r="230" spans="1:28" hidden="1" x14ac:dyDescent="0.25">
      <c r="A230" s="19">
        <v>220</v>
      </c>
      <c r="B230" s="31" t="str">
        <f t="shared" si="35"/>
        <v>*</v>
      </c>
      <c r="C230" t="str">
        <f>VLOOKUP(A230,VK!$IE$3:$IG$295,3,FALSE)</f>
        <v>Ristijärvi</v>
      </c>
      <c r="D230" s="17">
        <f>VLOOKUP($C230,VK!$B$3:$CG$295,37,FALSE)</f>
        <v>0.83720930232558144</v>
      </c>
      <c r="E230" s="10">
        <f>VLOOKUP(C230,VK!$B$3:$CG$295,11,FALSE)</f>
        <v>180.2</v>
      </c>
      <c r="F230" s="32">
        <f>VLOOKUP($C230,VK!$B$3:$CG$295,59,FALSE)</f>
        <v>36</v>
      </c>
      <c r="G230" s="25">
        <f>VLOOKUP($C230,VK!$B$3:$CG$295,65,FALSE)</f>
        <v>24969.323024054982</v>
      </c>
      <c r="H230" s="17">
        <f>VLOOKUP($C230,VK!$B$3:$CG$295,55,FALSE)</f>
        <v>1</v>
      </c>
      <c r="I230" s="10">
        <f>VLOOKUP($C230,VK!$B$3:$CG$295,32,FALSE)</f>
        <v>1</v>
      </c>
      <c r="J230" s="10" t="str">
        <f>VLOOKUP($C230,VK!$B$3:$CG$295,18,FALSE)</f>
        <v>234</v>
      </c>
      <c r="K230" s="10"/>
      <c r="L230" s="25">
        <f t="shared" si="27"/>
        <v>14736.978372093023</v>
      </c>
      <c r="M230" s="84">
        <f>1-VLOOKUP(C230,VK!$B$3:$ID$295,237,FALSE)</f>
        <v>-1.0089612872040687E-2</v>
      </c>
      <c r="N230" s="83">
        <f t="shared" si="28"/>
        <v>36</v>
      </c>
      <c r="O230" s="83" t="str">
        <f t="shared" si="29"/>
        <v/>
      </c>
      <c r="P230" s="83" t="str">
        <f t="shared" si="30"/>
        <v/>
      </c>
      <c r="Q230" s="83" t="str">
        <f t="shared" si="31"/>
        <v/>
      </c>
      <c r="R230" s="83" t="str">
        <f t="shared" si="32"/>
        <v/>
      </c>
      <c r="S230" s="83">
        <f t="shared" si="33"/>
        <v>14134.607674418605</v>
      </c>
      <c r="T230" s="83">
        <f t="shared" si="34"/>
        <v>11594.900940963687</v>
      </c>
      <c r="U230" s="81"/>
      <c r="V230" s="81"/>
      <c r="W230" s="81"/>
      <c r="X230" s="81"/>
      <c r="Y230" s="81"/>
      <c r="Z230" s="81"/>
      <c r="AA230" s="81"/>
      <c r="AB230" s="81"/>
    </row>
    <row r="231" spans="1:28" hidden="1" x14ac:dyDescent="0.25">
      <c r="A231" s="19">
        <v>221</v>
      </c>
      <c r="B231" s="31" t="str">
        <f t="shared" si="35"/>
        <v>*</v>
      </c>
      <c r="C231" t="str">
        <f>VLOOKUP(A231,VK!$IE$3:$IG$295,3,FALSE)</f>
        <v>Kemijärvi</v>
      </c>
      <c r="D231" s="17">
        <f>VLOOKUP($C231,VK!$B$3:$CG$295,37,FALSE)</f>
        <v>0.83529411764705885</v>
      </c>
      <c r="E231" s="10">
        <f>VLOOKUP(C231,VK!$B$3:$CG$295,11,FALSE)</f>
        <v>210.7</v>
      </c>
      <c r="F231" s="32">
        <f>VLOOKUP($C231,VK!$B$3:$CG$295,59,FALSE)</f>
        <v>213</v>
      </c>
      <c r="G231" s="25">
        <f>VLOOKUP($C231,VK!$B$3:$CG$295,65,FALSE)</f>
        <v>25286.985775248933</v>
      </c>
      <c r="H231" s="17">
        <f>VLOOKUP($C231,VK!$B$3:$CG$295,55,FALSE)</f>
        <v>0.76056338028169013</v>
      </c>
      <c r="I231" s="10">
        <f>VLOOKUP($C231,VK!$B$3:$CG$295,32,FALSE)</f>
        <v>0</v>
      </c>
      <c r="J231" s="10" t="str">
        <f>VLOOKUP($C231,VK!$B$3:$CG$295,18,FALSE)</f>
        <v>513</v>
      </c>
      <c r="K231" s="10"/>
      <c r="L231" s="25">
        <f t="shared" si="27"/>
        <v>16073.133058823531</v>
      </c>
      <c r="M231" s="84">
        <f>1-VLOOKUP(C231,VK!$B$3:$ID$295,237,FALSE)</f>
        <v>-1.3965685030453923E-2</v>
      </c>
      <c r="N231" s="83">
        <f t="shared" si="28"/>
        <v>162</v>
      </c>
      <c r="O231" s="83" t="str">
        <f t="shared" si="29"/>
        <v/>
      </c>
      <c r="P231" s="83" t="str">
        <f t="shared" si="30"/>
        <v/>
      </c>
      <c r="Q231" s="83" t="str">
        <f t="shared" si="31"/>
        <v/>
      </c>
      <c r="R231" s="83">
        <f t="shared" si="32"/>
        <v>51</v>
      </c>
      <c r="S231" s="83">
        <f t="shared" si="33"/>
        <v>16962.834133333334</v>
      </c>
      <c r="T231" s="83">
        <f t="shared" si="34"/>
        <v>11594.900940963687</v>
      </c>
      <c r="U231" s="81"/>
      <c r="V231" s="81"/>
      <c r="W231" s="81"/>
      <c r="X231" s="81"/>
      <c r="Y231" s="81"/>
      <c r="Z231" s="81"/>
      <c r="AA231" s="81"/>
      <c r="AB231" s="81"/>
    </row>
    <row r="232" spans="1:28" hidden="1" x14ac:dyDescent="0.25">
      <c r="A232" s="19">
        <v>222</v>
      </c>
      <c r="B232" s="31" t="str">
        <f t="shared" si="35"/>
        <v>*</v>
      </c>
      <c r="C232" t="str">
        <f>VLOOKUP(A232,VK!$IE$3:$IG$295,3,FALSE)</f>
        <v>Tervo</v>
      </c>
      <c r="D232" s="17">
        <f>VLOOKUP($C232,VK!$B$3:$CG$295,37,FALSE)</f>
        <v>0.51219512195121952</v>
      </c>
      <c r="E232" s="10">
        <f>VLOOKUP(C232,VK!$B$3:$CG$295,11,FALSE)</f>
        <v>195.3</v>
      </c>
      <c r="F232" s="32">
        <f>VLOOKUP($C232,VK!$B$3:$CG$295,59,FALSE)</f>
        <v>21</v>
      </c>
      <c r="G232" s="25">
        <f>VLOOKUP($C232,VK!$B$3:$CG$295,65,FALSE)</f>
        <v>23290.624645892352</v>
      </c>
      <c r="H232" s="17">
        <f>VLOOKUP($C232,VK!$B$3:$CG$295,55,FALSE)</f>
        <v>1</v>
      </c>
      <c r="I232" s="10">
        <f>VLOOKUP($C232,VK!$B$3:$CG$295,32,FALSE)</f>
        <v>0</v>
      </c>
      <c r="J232" s="10" t="str">
        <f>VLOOKUP($C232,VK!$B$3:$CG$295,18,FALSE)</f>
        <v>142</v>
      </c>
      <c r="K232" s="10"/>
      <c r="L232" s="25">
        <f t="shared" si="27"/>
        <v>14399.746585365854</v>
      </c>
      <c r="M232" s="84">
        <f>1-VLOOKUP(C232,VK!$B$3:$ID$295,237,FALSE)</f>
        <v>-3.3222463353383969E-2</v>
      </c>
      <c r="N232" s="83">
        <f t="shared" si="28"/>
        <v>21</v>
      </c>
      <c r="O232" s="83" t="str">
        <f t="shared" si="29"/>
        <v/>
      </c>
      <c r="P232" s="83" t="str">
        <f t="shared" si="30"/>
        <v/>
      </c>
      <c r="Q232" s="83" t="str">
        <f t="shared" si="31"/>
        <v/>
      </c>
      <c r="R232" s="83" t="str">
        <f t="shared" si="32"/>
        <v/>
      </c>
      <c r="S232" s="83">
        <f t="shared" si="33"/>
        <v>12195.2211627907</v>
      </c>
      <c r="T232" s="83">
        <f t="shared" si="34"/>
        <v>11594.900940963687</v>
      </c>
      <c r="U232" s="81"/>
      <c r="V232" s="81"/>
      <c r="W232" s="81"/>
      <c r="X232" s="81"/>
      <c r="Y232" s="81"/>
      <c r="Z232" s="81"/>
      <c r="AA232" s="81"/>
      <c r="AB232" s="81"/>
    </row>
    <row r="233" spans="1:28" hidden="1" x14ac:dyDescent="0.25">
      <c r="A233" s="19">
        <v>223</v>
      </c>
      <c r="B233" s="31" t="str">
        <f t="shared" si="35"/>
        <v>*</v>
      </c>
      <c r="C233" t="str">
        <f>VLOOKUP(A233,VK!$IE$3:$IG$295,3,FALSE)</f>
        <v>Salo</v>
      </c>
      <c r="D233" s="17">
        <f>VLOOKUP($C233,VK!$B$3:$CG$295,37,FALSE)</f>
        <v>0.82978723404255317</v>
      </c>
      <c r="E233" s="10">
        <f>VLOOKUP(C233,VK!$B$3:$CG$295,11,FALSE)</f>
        <v>144.9</v>
      </c>
      <c r="F233" s="32">
        <f>VLOOKUP($C233,VK!$B$3:$CG$295,59,FALSE)</f>
        <v>1755</v>
      </c>
      <c r="G233" s="25">
        <f>VLOOKUP($C233,VK!$B$3:$CG$295,65,FALSE)</f>
        <v>26497.876908023485</v>
      </c>
      <c r="H233" s="17">
        <f>VLOOKUP($C233,VK!$B$3:$CG$295,55,FALSE)</f>
        <v>0.82051282051282048</v>
      </c>
      <c r="I233" s="10">
        <f>VLOOKUP($C233,VK!$B$3:$CG$295,32,FALSE)</f>
        <v>0</v>
      </c>
      <c r="J233" s="10" t="str">
        <f>VLOOKUP($C233,VK!$B$3:$CG$295,18,FALSE)</f>
        <v>891</v>
      </c>
      <c r="K233" s="10"/>
      <c r="L233" s="25">
        <f t="shared" si="27"/>
        <v>15189.958633569739</v>
      </c>
      <c r="M233" s="84">
        <f>1-VLOOKUP(C233,VK!$B$3:$ID$295,237,FALSE)</f>
        <v>-3.4962621161416685E-2</v>
      </c>
      <c r="N233" s="83">
        <f t="shared" si="28"/>
        <v>1440</v>
      </c>
      <c r="O233" s="83">
        <f t="shared" si="29"/>
        <v>2.5</v>
      </c>
      <c r="P233" s="83">
        <f t="shared" si="30"/>
        <v>21</v>
      </c>
      <c r="Q233" s="83" t="str">
        <f t="shared" si="31"/>
        <v/>
      </c>
      <c r="R233" s="83">
        <f t="shared" si="32"/>
        <v>297</v>
      </c>
      <c r="S233" s="83">
        <f t="shared" si="33"/>
        <v>13652.305930287328</v>
      </c>
      <c r="T233" s="83">
        <f t="shared" si="34"/>
        <v>11594.900940963687</v>
      </c>
      <c r="U233" s="81"/>
      <c r="V233" s="81"/>
      <c r="W233" s="81"/>
      <c r="X233" s="81"/>
      <c r="Y233" s="81"/>
      <c r="Z233" s="81"/>
      <c r="AA233" s="81"/>
      <c r="AB233" s="81"/>
    </row>
    <row r="234" spans="1:28" hidden="1" x14ac:dyDescent="0.25">
      <c r="A234" s="19">
        <v>224</v>
      </c>
      <c r="B234" s="31" t="str">
        <f t="shared" si="35"/>
        <v>*</v>
      </c>
      <c r="C234" t="str">
        <f>VLOOKUP(A234,VK!$IE$3:$IG$295,3,FALSE)</f>
        <v>Miehikkälä</v>
      </c>
      <c r="D234" s="17">
        <f>VLOOKUP($C234,VK!$B$3:$CG$295,37,FALSE)</f>
        <v>0.82978723404255317</v>
      </c>
      <c r="E234" s="10">
        <f>VLOOKUP(C234,VK!$B$3:$CG$295,11,FALSE)</f>
        <v>182.9</v>
      </c>
      <c r="F234" s="32">
        <f>VLOOKUP($C234,VK!$B$3:$CG$295,59,FALSE)</f>
        <v>39</v>
      </c>
      <c r="G234" s="25">
        <f>VLOOKUP($C234,VK!$B$3:$CG$295,65,FALSE)</f>
        <v>23524.982876712329</v>
      </c>
      <c r="H234" s="17">
        <f>VLOOKUP($C234,VK!$B$3:$CG$295,55,FALSE)</f>
        <v>1</v>
      </c>
      <c r="I234" s="10">
        <f>VLOOKUP($C234,VK!$B$3:$CG$295,32,FALSE)</f>
        <v>1</v>
      </c>
      <c r="J234" s="10" t="str">
        <f>VLOOKUP($C234,VK!$B$3:$CG$295,18,FALSE)</f>
        <v>134</v>
      </c>
      <c r="K234" s="10"/>
      <c r="L234" s="25">
        <f t="shared" si="27"/>
        <v>11872.492340425531</v>
      </c>
      <c r="M234" s="84">
        <f>1-VLOOKUP(C234,VK!$B$3:$ID$295,237,FALSE)</f>
        <v>-4.5197102571725489E-2</v>
      </c>
      <c r="N234" s="83">
        <f t="shared" si="28"/>
        <v>39</v>
      </c>
      <c r="O234" s="83" t="str">
        <f t="shared" si="29"/>
        <v/>
      </c>
      <c r="P234" s="83" t="str">
        <f t="shared" si="30"/>
        <v/>
      </c>
      <c r="Q234" s="83" t="str">
        <f t="shared" si="31"/>
        <v/>
      </c>
      <c r="R234" s="83" t="str">
        <f t="shared" si="32"/>
        <v/>
      </c>
      <c r="S234" s="83">
        <f t="shared" si="33"/>
        <v>10318.2462</v>
      </c>
      <c r="T234" s="83">
        <f t="shared" si="34"/>
        <v>11594.900940963687</v>
      </c>
      <c r="U234" s="81"/>
      <c r="V234" s="81"/>
      <c r="W234" s="81"/>
      <c r="X234" s="81"/>
      <c r="Y234" s="81"/>
      <c r="Z234" s="81"/>
      <c r="AA234" s="81"/>
      <c r="AB234" s="81"/>
    </row>
    <row r="235" spans="1:28" hidden="1" x14ac:dyDescent="0.25">
      <c r="A235" s="19">
        <v>225</v>
      </c>
      <c r="B235" s="31" t="str">
        <f t="shared" si="35"/>
        <v>*</v>
      </c>
      <c r="C235" t="str">
        <f>VLOOKUP(A235,VK!$IE$3:$IG$295,3,FALSE)</f>
        <v>Parikkala</v>
      </c>
      <c r="D235" s="17">
        <f>VLOOKUP($C235,VK!$B$3:$CG$295,37,FALSE)</f>
        <v>0.78723404255319152</v>
      </c>
      <c r="E235" s="10">
        <f>VLOOKUP(C235,VK!$B$3:$CG$295,11,FALSE)</f>
        <v>202.7</v>
      </c>
      <c r="F235" s="32">
        <f>VLOOKUP($C235,VK!$B$3:$CG$295,59,FALSE)</f>
        <v>111</v>
      </c>
      <c r="G235" s="25">
        <f>VLOOKUP($C235,VK!$B$3:$CG$295,65,FALSE)</f>
        <v>24167.734310581767</v>
      </c>
      <c r="H235" s="17">
        <f>VLOOKUP($C235,VK!$B$3:$CG$295,55,FALSE)</f>
        <v>1</v>
      </c>
      <c r="I235" s="10">
        <f>VLOOKUP($C235,VK!$B$3:$CG$295,32,FALSE)</f>
        <v>1</v>
      </c>
      <c r="J235" s="10" t="str">
        <f>VLOOKUP($C235,VK!$B$3:$CG$295,18,FALSE)</f>
        <v>284</v>
      </c>
      <c r="K235" s="10"/>
      <c r="L235" s="25">
        <f t="shared" si="27"/>
        <v>14876.48319148936</v>
      </c>
      <c r="M235" s="84">
        <f>1-VLOOKUP(C235,VK!$B$3:$ID$295,237,FALSE)</f>
        <v>-4.5903169165059543E-2</v>
      </c>
      <c r="N235" s="83">
        <f t="shared" si="28"/>
        <v>111</v>
      </c>
      <c r="O235" s="83" t="str">
        <f t="shared" si="29"/>
        <v/>
      </c>
      <c r="P235" s="83" t="str">
        <f t="shared" si="30"/>
        <v/>
      </c>
      <c r="Q235" s="83" t="str">
        <f t="shared" si="31"/>
        <v/>
      </c>
      <c r="R235" s="83" t="str">
        <f t="shared" si="32"/>
        <v/>
      </c>
      <c r="S235" s="83">
        <f t="shared" si="33"/>
        <v>14001.951200000001</v>
      </c>
      <c r="T235" s="83">
        <f t="shared" si="34"/>
        <v>11594.900940963687</v>
      </c>
      <c r="U235" s="81"/>
      <c r="V235" s="81"/>
      <c r="W235" s="81"/>
      <c r="X235" s="81"/>
      <c r="Y235" s="81"/>
      <c r="Z235" s="81"/>
      <c r="AA235" s="81"/>
      <c r="AB235" s="81"/>
    </row>
    <row r="236" spans="1:28" hidden="1" x14ac:dyDescent="0.25">
      <c r="A236" s="19">
        <v>226</v>
      </c>
      <c r="B236" s="31" t="str">
        <f t="shared" si="35"/>
        <v>*</v>
      </c>
      <c r="C236" t="str">
        <f>VLOOKUP(A236,VK!$IE$3:$IG$295,3,FALSE)</f>
        <v>Nurmes</v>
      </c>
      <c r="D236" s="17">
        <f>VLOOKUP($C236,VK!$B$3:$CG$295,37,FALSE)</f>
        <v>0.79411764705882348</v>
      </c>
      <c r="E236" s="10">
        <f>VLOOKUP(C236,VK!$B$3:$CG$295,11,FALSE)</f>
        <v>189.6</v>
      </c>
      <c r="F236" s="32">
        <f>VLOOKUP($C236,VK!$B$3:$CG$295,59,FALSE)</f>
        <v>270</v>
      </c>
      <c r="G236" s="25">
        <f>VLOOKUP($C236,VK!$B$3:$CG$295,65,FALSE)</f>
        <v>23222.919058050382</v>
      </c>
      <c r="H236" s="17">
        <f>VLOOKUP($C236,VK!$B$3:$CG$295,55,FALSE)</f>
        <v>1</v>
      </c>
      <c r="I236" s="10">
        <f>VLOOKUP($C236,VK!$B$3:$CG$295,32,FALSE)</f>
        <v>1</v>
      </c>
      <c r="J236" s="10" t="str">
        <f>VLOOKUP($C236,VK!$B$3:$CG$295,18,FALSE)</f>
        <v>564</v>
      </c>
      <c r="K236" s="10"/>
      <c r="L236" s="25">
        <f t="shared" si="27"/>
        <v>17961.81279411765</v>
      </c>
      <c r="M236" s="84">
        <f>1-VLOOKUP(C236,VK!$B$3:$ID$295,237,FALSE)</f>
        <v>-4.7658620850165923E-2</v>
      </c>
      <c r="N236" s="83">
        <f t="shared" si="28"/>
        <v>270</v>
      </c>
      <c r="O236" s="83" t="str">
        <f t="shared" si="29"/>
        <v/>
      </c>
      <c r="P236" s="83" t="str">
        <f t="shared" si="30"/>
        <v/>
      </c>
      <c r="Q236" s="83" t="str">
        <f t="shared" si="31"/>
        <v/>
      </c>
      <c r="R236" s="83" t="str">
        <f t="shared" si="32"/>
        <v/>
      </c>
      <c r="S236" s="83">
        <f t="shared" si="33"/>
        <v>13991.995750000002</v>
      </c>
      <c r="T236" s="83">
        <f t="shared" si="34"/>
        <v>11594.900940963687</v>
      </c>
      <c r="U236" s="81"/>
      <c r="V236" s="81"/>
      <c r="W236" s="81"/>
      <c r="X236" s="81"/>
      <c r="Y236" s="81"/>
      <c r="Z236" s="81"/>
      <c r="AA236" s="81"/>
      <c r="AB236" s="81"/>
    </row>
    <row r="237" spans="1:28" hidden="1" x14ac:dyDescent="0.25">
      <c r="A237" s="19">
        <v>227</v>
      </c>
      <c r="B237" s="31" t="str">
        <f t="shared" si="35"/>
        <v>*</v>
      </c>
      <c r="C237" t="str">
        <f>VLOOKUP(A237,VK!$IE$3:$IG$295,3,FALSE)</f>
        <v>Rautavaara</v>
      </c>
      <c r="D237" s="17">
        <f>VLOOKUP($C237,VK!$B$3:$CG$295,37,FALSE)</f>
        <v>0.61538461538461542</v>
      </c>
      <c r="E237" s="10">
        <f>VLOOKUP(C237,VK!$B$3:$CG$295,11,FALSE)</f>
        <v>223.9</v>
      </c>
      <c r="F237" s="32">
        <f>VLOOKUP($C237,VK!$B$3:$CG$295,59,FALSE)</f>
        <v>24</v>
      </c>
      <c r="G237" s="25">
        <f>VLOOKUP($C237,VK!$B$3:$CG$295,65,FALSE)</f>
        <v>22097.186797752809</v>
      </c>
      <c r="H237" s="17">
        <f>VLOOKUP($C237,VK!$B$3:$CG$295,55,FALSE)</f>
        <v>1</v>
      </c>
      <c r="I237" s="10">
        <f>VLOOKUP($C237,VK!$B$3:$CG$295,32,FALSE)</f>
        <v>0</v>
      </c>
      <c r="J237" s="10" t="str">
        <f>VLOOKUP($C237,VK!$B$3:$CG$295,18,FALSE)</f>
        <v>268</v>
      </c>
      <c r="K237" s="10"/>
      <c r="L237" s="25">
        <f t="shared" si="27"/>
        <v>13049.985384615384</v>
      </c>
      <c r="M237" s="84">
        <f>1-VLOOKUP(C237,VK!$B$3:$ID$295,237,FALSE)</f>
        <v>-5.4702139624868362E-2</v>
      </c>
      <c r="N237" s="83">
        <f t="shared" si="28"/>
        <v>24</v>
      </c>
      <c r="O237" s="83" t="str">
        <f t="shared" si="29"/>
        <v/>
      </c>
      <c r="P237" s="83" t="str">
        <f t="shared" si="30"/>
        <v/>
      </c>
      <c r="Q237" s="83" t="str">
        <f t="shared" si="31"/>
        <v/>
      </c>
      <c r="R237" s="83" t="str">
        <f t="shared" si="32"/>
        <v/>
      </c>
      <c r="S237" s="83">
        <f t="shared" si="33"/>
        <v>13336.253513513513</v>
      </c>
      <c r="T237" s="83">
        <f t="shared" si="34"/>
        <v>11594.900940963687</v>
      </c>
      <c r="U237" s="81"/>
      <c r="V237" s="81"/>
      <c r="W237" s="81"/>
      <c r="X237" s="81"/>
      <c r="Y237" s="81"/>
      <c r="Z237" s="81"/>
      <c r="AA237" s="81"/>
      <c r="AB237" s="81"/>
    </row>
    <row r="238" spans="1:28" hidden="1" x14ac:dyDescent="0.25">
      <c r="A238" s="19">
        <v>228</v>
      </c>
      <c r="B238" s="31" t="str">
        <f t="shared" si="35"/>
        <v>*</v>
      </c>
      <c r="C238" t="str">
        <f>VLOOKUP(A238,VK!$IE$3:$IG$295,3,FALSE)</f>
        <v>Kangasala</v>
      </c>
      <c r="D238" s="17">
        <f>VLOOKUP($C238,VK!$B$3:$CG$295,37,FALSE)</f>
        <v>0.85248226950354611</v>
      </c>
      <c r="E238" s="10">
        <f>VLOOKUP(C238,VK!$B$3:$CG$295,11,FALSE)</f>
        <v>117.8</v>
      </c>
      <c r="F238" s="32">
        <f>VLOOKUP($C238,VK!$B$3:$CG$295,59,FALSE)</f>
        <v>1803</v>
      </c>
      <c r="G238" s="25">
        <f>VLOOKUP($C238,VK!$B$3:$CG$295,65,FALSE)</f>
        <v>28459.14692438682</v>
      </c>
      <c r="H238" s="17">
        <f>VLOOKUP($C238,VK!$B$3:$CG$295,55,FALSE)</f>
        <v>0.7687188019966722</v>
      </c>
      <c r="I238" s="10">
        <f>VLOOKUP($C238,VK!$B$3:$CG$295,32,FALSE)</f>
        <v>0</v>
      </c>
      <c r="J238" s="10" t="str">
        <f>VLOOKUP($C238,VK!$B$3:$CG$295,18,FALSE)</f>
        <v>303</v>
      </c>
      <c r="K238" s="10"/>
      <c r="L238" s="25">
        <f t="shared" si="27"/>
        <v>12524.05722458629</v>
      </c>
      <c r="M238" s="84">
        <f>1-VLOOKUP(C238,VK!$B$3:$ID$295,237,FALSE)</f>
        <v>-6.0098379065350649E-2</v>
      </c>
      <c r="N238" s="83">
        <f t="shared" si="28"/>
        <v>1386</v>
      </c>
      <c r="O238" s="83">
        <f t="shared" si="29"/>
        <v>2.5</v>
      </c>
      <c r="P238" s="83">
        <f t="shared" si="30"/>
        <v>93</v>
      </c>
      <c r="Q238" s="83" t="str">
        <f t="shared" si="31"/>
        <v/>
      </c>
      <c r="R238" s="83">
        <f t="shared" si="32"/>
        <v>327</v>
      </c>
      <c r="S238" s="83">
        <f t="shared" si="33"/>
        <v>10514.275652372264</v>
      </c>
      <c r="T238" s="83">
        <f t="shared" si="34"/>
        <v>11594.900940963687</v>
      </c>
      <c r="U238" s="81"/>
      <c r="V238" s="81"/>
      <c r="W238" s="81"/>
      <c r="X238" s="81"/>
      <c r="Y238" s="81"/>
      <c r="Z238" s="81"/>
      <c r="AA238" s="81"/>
      <c r="AB238" s="81"/>
    </row>
    <row r="239" spans="1:28" hidden="1" x14ac:dyDescent="0.25">
      <c r="A239" s="19">
        <v>229</v>
      </c>
      <c r="B239" s="31" t="str">
        <f t="shared" si="35"/>
        <v>*</v>
      </c>
      <c r="C239" t="str">
        <f>VLOOKUP(A239,VK!$IE$3:$IG$295,3,FALSE)</f>
        <v>Merikarvia</v>
      </c>
      <c r="D239" s="17">
        <f>VLOOKUP($C239,VK!$B$3:$CG$295,37,FALSE)</f>
        <v>0.85135135135135132</v>
      </c>
      <c r="E239" s="10">
        <f>VLOOKUP(C239,VK!$B$3:$CG$295,11,FALSE)</f>
        <v>187.8</v>
      </c>
      <c r="F239" s="32">
        <f>VLOOKUP($C239,VK!$B$3:$CG$295,59,FALSE)</f>
        <v>126</v>
      </c>
      <c r="G239" s="25">
        <f>VLOOKUP($C239,VK!$B$3:$CG$295,65,FALSE)</f>
        <v>23931.767026298043</v>
      </c>
      <c r="H239" s="17">
        <f>VLOOKUP($C239,VK!$B$3:$CG$295,55,FALSE)</f>
        <v>1</v>
      </c>
      <c r="I239" s="10">
        <f>VLOOKUP($C239,VK!$B$3:$CG$295,32,FALSE)</f>
        <v>1</v>
      </c>
      <c r="J239" s="10" t="str">
        <f>VLOOKUP($C239,VK!$B$3:$CG$295,18,FALSE)</f>
        <v>166</v>
      </c>
      <c r="K239" s="10"/>
      <c r="L239" s="25">
        <f t="shared" si="27"/>
        <v>9890.2129054054076</v>
      </c>
      <c r="M239" s="84">
        <f>1-VLOOKUP(C239,VK!$B$3:$ID$295,237,FALSE)</f>
        <v>-6.3470603216962074E-2</v>
      </c>
      <c r="N239" s="83">
        <f t="shared" si="28"/>
        <v>126</v>
      </c>
      <c r="O239" s="83" t="str">
        <f t="shared" si="29"/>
        <v/>
      </c>
      <c r="P239" s="83" t="str">
        <f t="shared" si="30"/>
        <v/>
      </c>
      <c r="Q239" s="83" t="str">
        <f t="shared" si="31"/>
        <v/>
      </c>
      <c r="R239" s="83" t="str">
        <f t="shared" si="32"/>
        <v/>
      </c>
      <c r="S239" s="83">
        <f t="shared" si="33"/>
        <v>8953.446419753087</v>
      </c>
      <c r="T239" s="83">
        <f t="shared" si="34"/>
        <v>11594.900940963687</v>
      </c>
      <c r="U239" s="81"/>
      <c r="V239" s="81"/>
      <c r="W239" s="81"/>
      <c r="X239" s="81"/>
      <c r="Y239" s="81"/>
      <c r="Z239" s="81"/>
      <c r="AA239" s="81"/>
      <c r="AB239" s="81"/>
    </row>
    <row r="240" spans="1:28" hidden="1" x14ac:dyDescent="0.25">
      <c r="A240" s="19">
        <v>230</v>
      </c>
      <c r="B240" s="31" t="str">
        <f t="shared" si="35"/>
        <v>*</v>
      </c>
      <c r="C240" t="str">
        <f>VLOOKUP(A240,VK!$IE$3:$IG$295,3,FALSE)</f>
        <v>Kerava</v>
      </c>
      <c r="D240" s="17">
        <f>VLOOKUP($C240,VK!$B$3:$CG$295,37,FALSE)</f>
        <v>0.820627802690583</v>
      </c>
      <c r="E240" s="10">
        <f>VLOOKUP(C240,VK!$B$3:$CG$295,11,FALSE)</f>
        <v>116.1</v>
      </c>
      <c r="F240" s="32">
        <f>VLOOKUP($C240,VK!$B$3:$CG$295,59,FALSE)</f>
        <v>1830</v>
      </c>
      <c r="G240" s="25">
        <f>VLOOKUP($C240,VK!$B$3:$CG$295,65,FALSE)</f>
        <v>29523.815655177827</v>
      </c>
      <c r="H240" s="17">
        <f>VLOOKUP($C240,VK!$B$3:$CG$295,55,FALSE)</f>
        <v>0.72295081967213115</v>
      </c>
      <c r="I240" s="10">
        <f>VLOOKUP($C240,VK!$B$3:$CG$295,32,FALSE)</f>
        <v>0</v>
      </c>
      <c r="J240" s="10" t="str">
        <f>VLOOKUP($C240,VK!$B$3:$CG$295,18,FALSE)</f>
        <v>27</v>
      </c>
      <c r="K240" s="10"/>
      <c r="L240" s="25">
        <f t="shared" si="27"/>
        <v>12996.946071748878</v>
      </c>
      <c r="M240" s="84">
        <f>1-VLOOKUP(C240,VK!$B$3:$ID$295,237,FALSE)</f>
        <v>-6.8749380076243094E-2</v>
      </c>
      <c r="N240" s="83">
        <f t="shared" si="28"/>
        <v>1323</v>
      </c>
      <c r="O240" s="83" t="str">
        <f t="shared" si="29"/>
        <v/>
      </c>
      <c r="P240" s="83">
        <f t="shared" si="30"/>
        <v>126</v>
      </c>
      <c r="Q240" s="83">
        <f t="shared" si="31"/>
        <v>54</v>
      </c>
      <c r="R240" s="83">
        <f t="shared" si="32"/>
        <v>333</v>
      </c>
      <c r="S240" s="83">
        <f t="shared" si="33"/>
        <v>12490.503400809717</v>
      </c>
      <c r="T240" s="83">
        <f t="shared" si="34"/>
        <v>11594.900940963687</v>
      </c>
      <c r="U240" s="81"/>
      <c r="V240" s="81"/>
      <c r="W240" s="81"/>
      <c r="X240" s="81"/>
      <c r="Y240" s="81"/>
      <c r="Z240" s="81"/>
      <c r="AA240" s="81"/>
      <c r="AB240" s="81"/>
    </row>
    <row r="241" spans="1:28" hidden="1" x14ac:dyDescent="0.25">
      <c r="A241" s="19">
        <v>231</v>
      </c>
      <c r="B241" s="31" t="str">
        <f t="shared" si="35"/>
        <v>*</v>
      </c>
      <c r="C241" t="str">
        <f>VLOOKUP(A241,VK!$IE$3:$IG$295,3,FALSE)</f>
        <v>Kangasniemi</v>
      </c>
      <c r="D241" s="17">
        <f>VLOOKUP($C241,VK!$B$3:$CG$295,37,FALSE)</f>
        <v>0.89830508474576276</v>
      </c>
      <c r="E241" s="10">
        <f>VLOOKUP(C241,VK!$B$3:$CG$295,11,FALSE)</f>
        <v>184.3</v>
      </c>
      <c r="F241" s="32">
        <f>VLOOKUP($C241,VK!$B$3:$CG$295,59,FALSE)</f>
        <v>159</v>
      </c>
      <c r="G241" s="25">
        <f>VLOOKUP($C241,VK!$B$3:$CG$295,65,FALSE)</f>
        <v>23933.419632381698</v>
      </c>
      <c r="H241" s="17">
        <f>VLOOKUP($C241,VK!$B$3:$CG$295,55,FALSE)</f>
        <v>1</v>
      </c>
      <c r="I241" s="10">
        <f>VLOOKUP($C241,VK!$B$3:$CG$295,32,FALSE)</f>
        <v>0</v>
      </c>
      <c r="J241" s="10" t="str">
        <f>VLOOKUP($C241,VK!$B$3:$CG$295,18,FALSE)</f>
        <v>378</v>
      </c>
      <c r="K241" s="10"/>
      <c r="L241" s="25">
        <f t="shared" si="27"/>
        <v>16100.061299435032</v>
      </c>
      <c r="M241" s="84">
        <f>1-VLOOKUP(C241,VK!$B$3:$ID$295,237,FALSE)</f>
        <v>-7.6942085288845607E-2</v>
      </c>
      <c r="N241" s="83">
        <f t="shared" si="28"/>
        <v>159</v>
      </c>
      <c r="O241" s="83" t="str">
        <f t="shared" si="29"/>
        <v/>
      </c>
      <c r="P241" s="83" t="str">
        <f t="shared" si="30"/>
        <v/>
      </c>
      <c r="Q241" s="83" t="str">
        <f t="shared" si="31"/>
        <v/>
      </c>
      <c r="R241" s="83" t="str">
        <f t="shared" si="32"/>
        <v/>
      </c>
      <c r="S241" s="83">
        <f t="shared" si="33"/>
        <v>13870.193705882351</v>
      </c>
      <c r="T241" s="83">
        <f t="shared" si="34"/>
        <v>11594.900940963687</v>
      </c>
      <c r="U241" s="81"/>
      <c r="V241" s="81"/>
      <c r="W241" s="81"/>
      <c r="X241" s="81"/>
      <c r="Y241" s="81"/>
      <c r="Z241" s="81"/>
      <c r="AA241" s="81"/>
      <c r="AB241" s="81"/>
    </row>
    <row r="242" spans="1:28" hidden="1" x14ac:dyDescent="0.25">
      <c r="A242" s="19">
        <v>232</v>
      </c>
      <c r="B242" s="31" t="str">
        <f t="shared" si="35"/>
        <v>*</v>
      </c>
      <c r="C242" t="str">
        <f>VLOOKUP(A242,VK!$IE$3:$IG$295,3,FALSE)</f>
        <v>Kaskinen</v>
      </c>
      <c r="D242" s="17">
        <f>VLOOKUP($C242,VK!$B$3:$CG$295,37,FALSE)</f>
        <v>0.91304347826086951</v>
      </c>
      <c r="E242" s="10">
        <f>VLOOKUP(C242,VK!$B$3:$CG$295,11,FALSE)</f>
        <v>186.1</v>
      </c>
      <c r="F242" s="32">
        <f>VLOOKUP($C242,VK!$B$3:$CG$295,59,FALSE)</f>
        <v>42</v>
      </c>
      <c r="G242" s="25">
        <f>VLOOKUP($C242,VK!$B$3:$CG$295,65,FALSE)</f>
        <v>28060.557119205299</v>
      </c>
      <c r="H242" s="17">
        <f>VLOOKUP($C242,VK!$B$3:$CG$295,55,FALSE)</f>
        <v>1</v>
      </c>
      <c r="I242" s="10">
        <f>VLOOKUP($C242,VK!$B$3:$CG$295,32,FALSE)</f>
        <v>0</v>
      </c>
      <c r="J242" s="10" t="str">
        <f>VLOOKUP($C242,VK!$B$3:$CG$295,18,FALSE)</f>
        <v>6</v>
      </c>
      <c r="K242" s="10"/>
      <c r="L242" s="25">
        <f t="shared" si="27"/>
        <v>25515.092608695646</v>
      </c>
      <c r="M242" s="84">
        <f>1-VLOOKUP(C242,VK!$B$3:$ID$295,237,FALSE)</f>
        <v>-8.2366650106300288E-2</v>
      </c>
      <c r="N242" s="83">
        <f t="shared" si="28"/>
        <v>42</v>
      </c>
      <c r="O242" s="83" t="str">
        <f t="shared" si="29"/>
        <v/>
      </c>
      <c r="P242" s="83" t="str">
        <f t="shared" si="30"/>
        <v/>
      </c>
      <c r="Q242" s="83" t="str">
        <f t="shared" si="31"/>
        <v/>
      </c>
      <c r="R242" s="83" t="str">
        <f t="shared" si="32"/>
        <v/>
      </c>
      <c r="S242" s="83">
        <f t="shared" si="33"/>
        <v>16572.698709677421</v>
      </c>
      <c r="T242" s="83">
        <f t="shared" si="34"/>
        <v>11594.900940963687</v>
      </c>
      <c r="U242" s="81"/>
      <c r="V242" s="81"/>
      <c r="W242" s="81"/>
      <c r="X242" s="81"/>
      <c r="Y242" s="81"/>
      <c r="Z242" s="81"/>
      <c r="AA242" s="81"/>
      <c r="AB242" s="81"/>
    </row>
    <row r="243" spans="1:28" hidden="1" x14ac:dyDescent="0.25">
      <c r="A243" s="19">
        <v>233</v>
      </c>
      <c r="B243" s="31" t="str">
        <f t="shared" si="35"/>
        <v>*</v>
      </c>
      <c r="C243" t="str">
        <f>VLOOKUP(A243,VK!$IE$3:$IG$295,3,FALSE)</f>
        <v>Ranua</v>
      </c>
      <c r="D243" s="17">
        <f>VLOOKUP($C243,VK!$B$3:$CG$295,37,FALSE)</f>
        <v>0.78488372093023251</v>
      </c>
      <c r="E243" s="10">
        <f>VLOOKUP(C243,VK!$B$3:$CG$295,11,FALSE)</f>
        <v>200</v>
      </c>
      <c r="F243" s="32">
        <f>VLOOKUP($C243,VK!$B$3:$CG$295,59,FALSE)</f>
        <v>135</v>
      </c>
      <c r="G243" s="25">
        <f>VLOOKUP($C243,VK!$B$3:$CG$295,65,FALSE)</f>
        <v>21426.902195054183</v>
      </c>
      <c r="H243" s="17">
        <f>VLOOKUP($C243,VK!$B$3:$CG$295,55,FALSE)</f>
        <v>1</v>
      </c>
      <c r="I243" s="10">
        <f>VLOOKUP($C243,VK!$B$3:$CG$295,32,FALSE)</f>
        <v>0</v>
      </c>
      <c r="J243" s="10" t="str">
        <f>VLOOKUP($C243,VK!$B$3:$CG$295,18,FALSE)</f>
        <v>541</v>
      </c>
      <c r="K243" s="10"/>
      <c r="L243" s="25">
        <f t="shared" si="27"/>
        <v>9312.2191279069775</v>
      </c>
      <c r="M243" s="84">
        <f>1-VLOOKUP(C243,VK!$B$3:$ID$295,237,FALSE)</f>
        <v>-8.7835773027239883E-2</v>
      </c>
      <c r="N243" s="83">
        <f t="shared" si="28"/>
        <v>135</v>
      </c>
      <c r="O243" s="83" t="str">
        <f t="shared" si="29"/>
        <v/>
      </c>
      <c r="P243" s="83" t="str">
        <f t="shared" si="30"/>
        <v/>
      </c>
      <c r="Q243" s="83" t="str">
        <f t="shared" si="31"/>
        <v/>
      </c>
      <c r="R243" s="83" t="str">
        <f t="shared" si="32"/>
        <v/>
      </c>
      <c r="S243" s="83">
        <f t="shared" si="33"/>
        <v>9758.758100558658</v>
      </c>
      <c r="T243" s="83">
        <f t="shared" si="34"/>
        <v>11594.900940963687</v>
      </c>
      <c r="U243" s="81"/>
      <c r="V243" s="81"/>
      <c r="W243" s="81"/>
      <c r="X243" s="81"/>
      <c r="Y243" s="81"/>
      <c r="Z243" s="81"/>
      <c r="AA243" s="81"/>
      <c r="AB243" s="81"/>
    </row>
    <row r="244" spans="1:28" hidden="1" x14ac:dyDescent="0.25">
      <c r="A244" s="19">
        <v>234</v>
      </c>
      <c r="B244" s="31" t="str">
        <f t="shared" si="35"/>
        <v>*</v>
      </c>
      <c r="C244" t="str">
        <f>VLOOKUP(A244,VK!$IE$3:$IG$295,3,FALSE)</f>
        <v>Kustavi</v>
      </c>
      <c r="D244" s="17">
        <f>VLOOKUP($C244,VK!$B$3:$CG$295,37,FALSE)</f>
        <v>0.95454545454545459</v>
      </c>
      <c r="E244" s="10">
        <f>VLOOKUP(C244,VK!$B$3:$CG$295,11,FALSE)</f>
        <v>156.80000000000001</v>
      </c>
      <c r="F244" s="32">
        <f>VLOOKUP($C244,VK!$B$3:$CG$295,59,FALSE)</f>
        <v>21</v>
      </c>
      <c r="G244" s="25">
        <f>VLOOKUP($C244,VK!$B$3:$CG$295,65,FALSE)</f>
        <v>30446.889357218126</v>
      </c>
      <c r="H244" s="17">
        <f>VLOOKUP($C244,VK!$B$3:$CG$295,55,FALSE)</f>
        <v>1</v>
      </c>
      <c r="I244" s="10">
        <f>VLOOKUP($C244,VK!$B$3:$CG$295,32,FALSE)</f>
        <v>0</v>
      </c>
      <c r="J244" s="10" t="str">
        <f>VLOOKUP($C244,VK!$B$3:$CG$295,18,FALSE)</f>
        <v>78</v>
      </c>
      <c r="K244" s="10"/>
      <c r="L244" s="25">
        <f t="shared" si="27"/>
        <v>15514.085454545455</v>
      </c>
      <c r="M244" s="84">
        <f>1-VLOOKUP(C244,VK!$B$3:$ID$295,237,FALSE)</f>
        <v>-8.9397416684390052E-2</v>
      </c>
      <c r="N244" s="83">
        <f t="shared" si="28"/>
        <v>21</v>
      </c>
      <c r="O244" s="83" t="str">
        <f t="shared" si="29"/>
        <v/>
      </c>
      <c r="P244" s="83" t="str">
        <f t="shared" si="30"/>
        <v/>
      </c>
      <c r="Q244" s="83" t="str">
        <f t="shared" si="31"/>
        <v/>
      </c>
      <c r="R244" s="83" t="str">
        <f t="shared" si="32"/>
        <v/>
      </c>
      <c r="S244" s="83">
        <f t="shared" si="33"/>
        <v>12756.982758620688</v>
      </c>
      <c r="T244" s="83">
        <f t="shared" si="34"/>
        <v>11594.900940963687</v>
      </c>
      <c r="U244" s="81"/>
      <c r="V244" s="81"/>
      <c r="W244" s="81"/>
      <c r="X244" s="81"/>
      <c r="Y244" s="81"/>
      <c r="Z244" s="81"/>
      <c r="AA244" s="81"/>
      <c r="AB244" s="81"/>
    </row>
    <row r="245" spans="1:28" hidden="1" x14ac:dyDescent="0.25">
      <c r="A245" s="19">
        <v>235</v>
      </c>
      <c r="B245" s="31" t="str">
        <f t="shared" si="35"/>
        <v>*</v>
      </c>
      <c r="C245" t="str">
        <f>VLOOKUP(A245,VK!$IE$3:$IG$295,3,FALSE)</f>
        <v>Kuhmo</v>
      </c>
      <c r="D245" s="17">
        <f>VLOOKUP($C245,VK!$B$3:$CG$295,37,FALSE)</f>
        <v>0.75</v>
      </c>
      <c r="E245" s="10">
        <f>VLOOKUP(C245,VK!$B$3:$CG$295,11,FALSE)</f>
        <v>193.9</v>
      </c>
      <c r="F245" s="32">
        <f>VLOOKUP($C245,VK!$B$3:$CG$295,59,FALSE)</f>
        <v>168</v>
      </c>
      <c r="G245" s="25">
        <f>VLOOKUP($C245,VK!$B$3:$CG$295,65,FALSE)</f>
        <v>24121.188736481141</v>
      </c>
      <c r="H245" s="17">
        <f>VLOOKUP($C245,VK!$B$3:$CG$295,55,FALSE)</f>
        <v>1</v>
      </c>
      <c r="I245" s="10">
        <f>VLOOKUP($C245,VK!$B$3:$CG$295,32,FALSE)</f>
        <v>1</v>
      </c>
      <c r="J245" s="10" t="str">
        <f>VLOOKUP($C245,VK!$B$3:$CG$295,18,FALSE)</f>
        <v>936</v>
      </c>
      <c r="K245" s="10"/>
      <c r="L245" s="25">
        <f t="shared" si="27"/>
        <v>17042.878214285713</v>
      </c>
      <c r="M245" s="84">
        <f>1-VLOOKUP(C245,VK!$B$3:$ID$295,237,FALSE)</f>
        <v>-9.5282890041072932E-2</v>
      </c>
      <c r="N245" s="83">
        <f t="shared" si="28"/>
        <v>168</v>
      </c>
      <c r="O245" s="83" t="str">
        <f t="shared" si="29"/>
        <v/>
      </c>
      <c r="P245" s="83" t="str">
        <f t="shared" si="30"/>
        <v/>
      </c>
      <c r="Q245" s="83" t="str">
        <f t="shared" si="31"/>
        <v/>
      </c>
      <c r="R245" s="83" t="str">
        <f t="shared" si="32"/>
        <v/>
      </c>
      <c r="S245" s="83">
        <f t="shared" si="33"/>
        <v>13766.885854700855</v>
      </c>
      <c r="T245" s="83">
        <f t="shared" si="34"/>
        <v>11594.900940963687</v>
      </c>
      <c r="U245" s="81"/>
      <c r="V245" s="81"/>
      <c r="W245" s="81"/>
      <c r="X245" s="81"/>
      <c r="Y245" s="81"/>
      <c r="Z245" s="81"/>
      <c r="AA245" s="81"/>
      <c r="AB245" s="81"/>
    </row>
    <row r="246" spans="1:28" hidden="1" x14ac:dyDescent="0.25">
      <c r="A246" s="19">
        <v>236</v>
      </c>
      <c r="B246" s="31" t="str">
        <f t="shared" si="35"/>
        <v>*</v>
      </c>
      <c r="C246" t="str">
        <f>VLOOKUP(A246,VK!$IE$3:$IG$295,3,FALSE)</f>
        <v>Pielavesi</v>
      </c>
      <c r="D246" s="17">
        <f>VLOOKUP($C246,VK!$B$3:$CG$295,37,FALSE)</f>
        <v>0.61146496815286622</v>
      </c>
      <c r="E246" s="10">
        <f>VLOOKUP(C246,VK!$B$3:$CG$295,11,FALSE)</f>
        <v>206.7</v>
      </c>
      <c r="F246" s="32">
        <f>VLOOKUP($C246,VK!$B$3:$CG$295,59,FALSE)</f>
        <v>96</v>
      </c>
      <c r="G246" s="25">
        <f>VLOOKUP($C246,VK!$B$3:$CG$295,65,FALSE)</f>
        <v>21820.874048612815</v>
      </c>
      <c r="H246" s="17">
        <f>VLOOKUP($C246,VK!$B$3:$CG$295,55,FALSE)</f>
        <v>1</v>
      </c>
      <c r="I246" s="10">
        <f>VLOOKUP($C246,VK!$B$3:$CG$295,32,FALSE)</f>
        <v>1</v>
      </c>
      <c r="J246" s="10" t="str">
        <f>VLOOKUP($C246,VK!$B$3:$CG$295,18,FALSE)</f>
        <v>378</v>
      </c>
      <c r="K246" s="10"/>
      <c r="L246" s="25">
        <f t="shared" si="27"/>
        <v>12868.277006369428</v>
      </c>
      <c r="M246" s="84">
        <f>1-VLOOKUP(C246,VK!$B$3:$ID$295,237,FALSE)</f>
        <v>-9.6929128590799829E-2</v>
      </c>
      <c r="N246" s="83">
        <f t="shared" si="28"/>
        <v>96</v>
      </c>
      <c r="O246" s="83" t="str">
        <f t="shared" si="29"/>
        <v/>
      </c>
      <c r="P246" s="83" t="str">
        <f t="shared" si="30"/>
        <v/>
      </c>
      <c r="Q246" s="83" t="str">
        <f t="shared" si="31"/>
        <v/>
      </c>
      <c r="R246" s="83" t="str">
        <f t="shared" si="32"/>
        <v/>
      </c>
      <c r="S246" s="83">
        <f t="shared" si="33"/>
        <v>10622.652380952381</v>
      </c>
      <c r="T246" s="83">
        <f t="shared" si="34"/>
        <v>11594.900940963687</v>
      </c>
      <c r="U246" s="81"/>
      <c r="V246" s="81"/>
      <c r="W246" s="81"/>
      <c r="X246" s="81"/>
      <c r="Y246" s="81"/>
      <c r="Z246" s="81"/>
      <c r="AA246" s="81"/>
      <c r="AB246" s="81"/>
    </row>
    <row r="247" spans="1:28" hidden="1" x14ac:dyDescent="0.25">
      <c r="A247" s="19">
        <v>237</v>
      </c>
      <c r="B247" s="31" t="str">
        <f t="shared" si="35"/>
        <v>*</v>
      </c>
      <c r="C247" t="str">
        <f>VLOOKUP(A247,VK!$IE$3:$IG$295,3,FALSE)</f>
        <v>Luumäki</v>
      </c>
      <c r="D247" s="17">
        <f>VLOOKUP($C247,VK!$B$3:$CG$295,37,FALSE)</f>
        <v>1</v>
      </c>
      <c r="E247" s="10">
        <f>VLOOKUP(C247,VK!$B$3:$CG$295,11,FALSE)</f>
        <v>166.5</v>
      </c>
      <c r="F247" s="32">
        <f>VLOOKUP($C247,VK!$B$3:$CG$295,59,FALSE)</f>
        <v>153</v>
      </c>
      <c r="G247" s="25">
        <f>VLOOKUP($C247,VK!$B$3:$CG$295,65,FALSE)</f>
        <v>25360.232484076434</v>
      </c>
      <c r="H247" s="17">
        <f>VLOOKUP($C247,VK!$B$3:$CG$295,55,FALSE)</f>
        <v>1</v>
      </c>
      <c r="I247" s="10">
        <f>VLOOKUP($C247,VK!$B$3:$CG$295,32,FALSE)</f>
        <v>0</v>
      </c>
      <c r="J247" s="10" t="str">
        <f>VLOOKUP($C247,VK!$B$3:$CG$295,18,FALSE)</f>
        <v>261</v>
      </c>
      <c r="K247" s="10"/>
      <c r="L247" s="25">
        <f t="shared" si="27"/>
        <v>15419.823790849674</v>
      </c>
      <c r="M247" s="84">
        <f>1-VLOOKUP(C247,VK!$B$3:$ID$295,237,FALSE)</f>
        <v>-9.8004773587194727E-2</v>
      </c>
      <c r="N247" s="83">
        <f t="shared" si="28"/>
        <v>153</v>
      </c>
      <c r="O247" s="83" t="str">
        <f t="shared" si="29"/>
        <v/>
      </c>
      <c r="P247" s="83" t="str">
        <f t="shared" si="30"/>
        <v/>
      </c>
      <c r="Q247" s="83" t="str">
        <f t="shared" si="31"/>
        <v/>
      </c>
      <c r="R247" s="83" t="str">
        <f t="shared" si="32"/>
        <v/>
      </c>
      <c r="S247" s="83">
        <f t="shared" si="33"/>
        <v>14545.004838709678</v>
      </c>
      <c r="T247" s="83">
        <f t="shared" si="34"/>
        <v>11594.900940963687</v>
      </c>
      <c r="U247" s="81"/>
      <c r="V247" s="81"/>
      <c r="W247" s="81"/>
      <c r="X247" s="81"/>
      <c r="Y247" s="81"/>
      <c r="Z247" s="81"/>
      <c r="AA247" s="81"/>
      <c r="AB247" s="81"/>
    </row>
    <row r="248" spans="1:28" hidden="1" x14ac:dyDescent="0.25">
      <c r="A248" s="19">
        <v>238</v>
      </c>
      <c r="B248" s="31" t="str">
        <f t="shared" si="35"/>
        <v>*</v>
      </c>
      <c r="C248" t="str">
        <f>VLOOKUP(A248,VK!$IE$3:$IG$295,3,FALSE)</f>
        <v>Luhanka</v>
      </c>
      <c r="D248" s="17">
        <f>VLOOKUP($C248,VK!$B$3:$CG$295,37,FALSE)</f>
        <v>0.9</v>
      </c>
      <c r="E248" s="10">
        <f>VLOOKUP(C248,VK!$B$3:$CG$295,11,FALSE)</f>
        <v>180.2</v>
      </c>
      <c r="F248" s="32">
        <f>VLOOKUP($C248,VK!$B$3:$CG$295,59,FALSE)</f>
        <v>9</v>
      </c>
      <c r="G248" s="25">
        <f>VLOOKUP($C248,VK!$B$3:$CG$295,65,FALSE)</f>
        <v>27287.025641025641</v>
      </c>
      <c r="H248" s="17">
        <f>VLOOKUP($C248,VK!$B$3:$CG$295,55,FALSE)</f>
        <v>1</v>
      </c>
      <c r="I248" s="10">
        <f>VLOOKUP($C248,VK!$B$3:$CG$295,32,FALSE)</f>
        <v>1</v>
      </c>
      <c r="J248" s="10" t="str">
        <f>VLOOKUP($C248,VK!$B$3:$CG$295,18,FALSE)</f>
        <v>57</v>
      </c>
      <c r="K248" s="10"/>
      <c r="L248" s="25">
        <f t="shared" si="27"/>
        <v>14900.789999999999</v>
      </c>
      <c r="M248" s="84">
        <f>1-VLOOKUP(C248,VK!$B$3:$ID$295,237,FALSE)</f>
        <v>-0.10344776087414487</v>
      </c>
      <c r="N248" s="83">
        <f t="shared" si="28"/>
        <v>9</v>
      </c>
      <c r="O248" s="83" t="str">
        <f t="shared" si="29"/>
        <v/>
      </c>
      <c r="P248" s="83" t="str">
        <f t="shared" si="30"/>
        <v/>
      </c>
      <c r="Q248" s="83" t="str">
        <f t="shared" si="31"/>
        <v/>
      </c>
      <c r="R248" s="83" t="str">
        <f t="shared" si="32"/>
        <v/>
      </c>
      <c r="S248" s="83">
        <f t="shared" si="33"/>
        <v>19978.402999999998</v>
      </c>
      <c r="T248" s="83">
        <f t="shared" si="34"/>
        <v>11594.900940963687</v>
      </c>
      <c r="U248" s="81"/>
      <c r="V248" s="81"/>
      <c r="W248" s="81"/>
      <c r="X248" s="81"/>
      <c r="Y248" s="81"/>
      <c r="Z248" s="81"/>
      <c r="AA248" s="81"/>
      <c r="AB248" s="81"/>
    </row>
    <row r="249" spans="1:28" hidden="1" x14ac:dyDescent="0.25">
      <c r="A249" s="19">
        <v>239</v>
      </c>
      <c r="B249" s="31" t="str">
        <f t="shared" si="35"/>
        <v>*</v>
      </c>
      <c r="C249" t="str">
        <f>VLOOKUP(A249,VK!$IE$3:$IG$295,3,FALSE)</f>
        <v>Kivijärvi</v>
      </c>
      <c r="D249" s="17">
        <f>VLOOKUP($C249,VK!$B$3:$CG$295,37,FALSE)</f>
        <v>0.55102040816326525</v>
      </c>
      <c r="E249" s="10">
        <f>VLOOKUP(C249,VK!$B$3:$CG$295,11,FALSE)</f>
        <v>212</v>
      </c>
      <c r="F249" s="32">
        <f>VLOOKUP($C249,VK!$B$3:$CG$295,59,FALSE)</f>
        <v>27</v>
      </c>
      <c r="G249" s="25">
        <f>VLOOKUP($C249,VK!$B$3:$CG$295,65,FALSE)</f>
        <v>21753.47922705314</v>
      </c>
      <c r="H249" s="17">
        <f>VLOOKUP($C249,VK!$B$3:$CG$295,55,FALSE)</f>
        <v>1</v>
      </c>
      <c r="I249" s="10">
        <f>VLOOKUP($C249,VK!$B$3:$CG$295,32,FALSE)</f>
        <v>0</v>
      </c>
      <c r="J249" s="10" t="str">
        <f>VLOOKUP($C249,VK!$B$3:$CG$295,18,FALSE)</f>
        <v>107</v>
      </c>
      <c r="K249" s="10"/>
      <c r="L249" s="25">
        <f t="shared" si="27"/>
        <v>8082.1412244897965</v>
      </c>
      <c r="M249" s="84">
        <f>1-VLOOKUP(C249,VK!$B$3:$ID$295,237,FALSE)</f>
        <v>-0.11071929831952576</v>
      </c>
      <c r="N249" s="83">
        <f t="shared" si="28"/>
        <v>27</v>
      </c>
      <c r="O249" s="83" t="str">
        <f t="shared" si="29"/>
        <v/>
      </c>
      <c r="P249" s="83" t="str">
        <f t="shared" si="30"/>
        <v/>
      </c>
      <c r="Q249" s="83" t="str">
        <f t="shared" si="31"/>
        <v/>
      </c>
      <c r="R249" s="83" t="str">
        <f t="shared" si="32"/>
        <v/>
      </c>
      <c r="S249" s="83">
        <f t="shared" si="33"/>
        <v>11458.883214285714</v>
      </c>
      <c r="T249" s="83">
        <f t="shared" si="34"/>
        <v>11594.900940963687</v>
      </c>
      <c r="U249" s="81"/>
      <c r="V249" s="81"/>
      <c r="W249" s="81"/>
      <c r="X249" s="81"/>
      <c r="Y249" s="81"/>
      <c r="Z249" s="81"/>
      <c r="AA249" s="81"/>
      <c r="AB249" s="81"/>
    </row>
    <row r="250" spans="1:28" hidden="1" x14ac:dyDescent="0.25">
      <c r="A250" s="19">
        <v>240</v>
      </c>
      <c r="B250" s="31" t="str">
        <f t="shared" si="35"/>
        <v>*</v>
      </c>
      <c r="C250" t="str">
        <f>VLOOKUP(A250,VK!$IE$3:$IG$295,3,FALSE)</f>
        <v>Pello</v>
      </c>
      <c r="D250" s="17">
        <f>VLOOKUP($C250,VK!$B$3:$CG$295,37,FALSE)</f>
        <v>0.82857142857142863</v>
      </c>
      <c r="E250" s="10">
        <f>VLOOKUP(C250,VK!$B$3:$CG$295,11,FALSE)</f>
        <v>200.9</v>
      </c>
      <c r="F250" s="32">
        <f>VLOOKUP($C250,VK!$B$3:$CG$295,59,FALSE)</f>
        <v>87</v>
      </c>
      <c r="G250" s="25">
        <f>VLOOKUP($C250,VK!$B$3:$CG$295,65,FALSE)</f>
        <v>24868.340916077468</v>
      </c>
      <c r="H250" s="17">
        <f>VLOOKUP($C250,VK!$B$3:$CG$295,55,FALSE)</f>
        <v>1</v>
      </c>
      <c r="I250" s="10">
        <f>VLOOKUP($C250,VK!$B$3:$CG$295,32,FALSE)</f>
        <v>1</v>
      </c>
      <c r="J250" s="10" t="str">
        <f>VLOOKUP($C250,VK!$B$3:$CG$295,18,FALSE)</f>
        <v>338</v>
      </c>
      <c r="K250" s="10"/>
      <c r="L250" s="25">
        <f t="shared" si="27"/>
        <v>14503.657523809521</v>
      </c>
      <c r="M250" s="84">
        <f>1-VLOOKUP(C250,VK!$B$3:$ID$295,237,FALSE)</f>
        <v>-0.1158392804711359</v>
      </c>
      <c r="N250" s="83">
        <f t="shared" si="28"/>
        <v>87</v>
      </c>
      <c r="O250" s="83" t="str">
        <f t="shared" si="29"/>
        <v/>
      </c>
      <c r="P250" s="83" t="str">
        <f t="shared" si="30"/>
        <v/>
      </c>
      <c r="Q250" s="83" t="str">
        <f t="shared" si="31"/>
        <v/>
      </c>
      <c r="R250" s="83" t="str">
        <f t="shared" si="32"/>
        <v/>
      </c>
      <c r="S250" s="83">
        <f t="shared" si="33"/>
        <v>12238.288000000002</v>
      </c>
      <c r="T250" s="83">
        <f t="shared" si="34"/>
        <v>11594.900940963687</v>
      </c>
      <c r="U250" s="81"/>
      <c r="V250" s="81"/>
      <c r="W250" s="81"/>
      <c r="X250" s="81"/>
      <c r="Y250" s="81"/>
      <c r="Z250" s="81"/>
      <c r="AA250" s="81"/>
      <c r="AB250" s="81"/>
    </row>
    <row r="251" spans="1:28" hidden="1" x14ac:dyDescent="0.25">
      <c r="A251" s="19">
        <v>241</v>
      </c>
      <c r="B251" s="31" t="str">
        <f t="shared" si="35"/>
        <v>*</v>
      </c>
      <c r="C251" t="str">
        <f>VLOOKUP(A251,VK!$IE$3:$IG$295,3,FALSE)</f>
        <v>Ylöjärvi</v>
      </c>
      <c r="D251" s="17">
        <f>VLOOKUP($C251,VK!$B$3:$CG$295,37,FALSE)</f>
        <v>0.82020026121027423</v>
      </c>
      <c r="E251" s="10">
        <f>VLOOKUP(C251,VK!$B$3:$CG$295,11,FALSE)</f>
        <v>117.5</v>
      </c>
      <c r="F251" s="32">
        <f>VLOOKUP($C251,VK!$B$3:$CG$295,59,FALSE)</f>
        <v>1884</v>
      </c>
      <c r="G251" s="25">
        <f>VLOOKUP($C251,VK!$B$3:$CG$295,65,FALSE)</f>
        <v>27925.140837960626</v>
      </c>
      <c r="H251" s="17">
        <f>VLOOKUP($C251,VK!$B$3:$CG$295,55,FALSE)</f>
        <v>0.81687898089171973</v>
      </c>
      <c r="I251" s="10">
        <f>VLOOKUP($C251,VK!$B$3:$CG$295,32,FALSE)</f>
        <v>1</v>
      </c>
      <c r="J251" s="10" t="str">
        <f>VLOOKUP($C251,VK!$B$3:$CG$295,18,FALSE)</f>
        <v>372</v>
      </c>
      <c r="K251" s="10"/>
      <c r="L251" s="25">
        <f t="shared" si="27"/>
        <v>13100.012020026123</v>
      </c>
      <c r="M251" s="84">
        <f>1-VLOOKUP(C251,VK!$B$3:$ID$295,237,FALSE)</f>
        <v>-0.11782872350566587</v>
      </c>
      <c r="N251" s="83">
        <f t="shared" si="28"/>
        <v>1539</v>
      </c>
      <c r="O251" s="83">
        <f t="shared" si="29"/>
        <v>2.5</v>
      </c>
      <c r="P251" s="83">
        <f t="shared" si="30"/>
        <v>36</v>
      </c>
      <c r="Q251" s="83" t="str">
        <f t="shared" si="31"/>
        <v/>
      </c>
      <c r="R251" s="83">
        <f t="shared" si="32"/>
        <v>312</v>
      </c>
      <c r="S251" s="83">
        <f t="shared" si="33"/>
        <v>11479.280278833967</v>
      </c>
      <c r="T251" s="83">
        <f t="shared" si="34"/>
        <v>11594.900940963687</v>
      </c>
      <c r="U251" s="81"/>
      <c r="V251" s="81"/>
      <c r="W251" s="81"/>
      <c r="X251" s="81"/>
      <c r="Y251" s="81"/>
      <c r="Z251" s="81"/>
      <c r="AA251" s="81"/>
      <c r="AB251" s="81"/>
    </row>
    <row r="252" spans="1:28" hidden="1" x14ac:dyDescent="0.25">
      <c r="A252" s="19">
        <v>242</v>
      </c>
      <c r="B252" s="31" t="str">
        <f t="shared" si="35"/>
        <v>*</v>
      </c>
      <c r="C252" t="str">
        <f>VLOOKUP(A252,VK!$IE$3:$IG$295,3,FALSE)</f>
        <v>Kitee</v>
      </c>
      <c r="D252" s="17">
        <f>VLOOKUP($C252,VK!$B$3:$CG$295,37,FALSE)</f>
        <v>0.83881578947368418</v>
      </c>
      <c r="E252" s="10">
        <f>VLOOKUP(C252,VK!$B$3:$CG$295,11,FALSE)</f>
        <v>209.7</v>
      </c>
      <c r="F252" s="32">
        <f>VLOOKUP($C252,VK!$B$3:$CG$295,59,FALSE)</f>
        <v>255</v>
      </c>
      <c r="G252" s="25">
        <f>VLOOKUP($C252,VK!$B$3:$CG$295,65,FALSE)</f>
        <v>22726.519558261945</v>
      </c>
      <c r="H252" s="17">
        <f>VLOOKUP($C252,VK!$B$3:$CG$295,55,FALSE)</f>
        <v>0.94117647058823528</v>
      </c>
      <c r="I252" s="10">
        <f>VLOOKUP($C252,VK!$B$3:$CG$295,32,FALSE)</f>
        <v>0</v>
      </c>
      <c r="J252" s="10" t="str">
        <f>VLOOKUP($C252,VK!$B$3:$CG$295,18,FALSE)</f>
        <v>517</v>
      </c>
      <c r="K252" s="10"/>
      <c r="L252" s="25">
        <f t="shared" si="27"/>
        <v>15040.709374999999</v>
      </c>
      <c r="M252" s="84">
        <f>1-VLOOKUP(C252,VK!$B$3:$ID$295,237,FALSE)</f>
        <v>-0.11801140177687497</v>
      </c>
      <c r="N252" s="83">
        <f t="shared" si="28"/>
        <v>240</v>
      </c>
      <c r="O252" s="83" t="str">
        <f t="shared" si="29"/>
        <v/>
      </c>
      <c r="P252" s="83" t="str">
        <f t="shared" si="30"/>
        <v/>
      </c>
      <c r="Q252" s="83">
        <f t="shared" si="31"/>
        <v>15</v>
      </c>
      <c r="R252" s="83" t="str">
        <f t="shared" si="32"/>
        <v/>
      </c>
      <c r="S252" s="83">
        <f t="shared" si="33"/>
        <v>12946.099281437126</v>
      </c>
      <c r="T252" s="83">
        <f t="shared" si="34"/>
        <v>11594.900940963687</v>
      </c>
      <c r="U252" s="81"/>
      <c r="V252" s="81"/>
      <c r="W252" s="81"/>
      <c r="X252" s="81"/>
      <c r="Y252" s="81"/>
      <c r="Z252" s="81"/>
      <c r="AA252" s="81"/>
      <c r="AB252" s="81"/>
    </row>
    <row r="253" spans="1:28" hidden="1" x14ac:dyDescent="0.25">
      <c r="A253" s="19">
        <v>243</v>
      </c>
      <c r="B253" s="31" t="str">
        <f t="shared" si="35"/>
        <v>*</v>
      </c>
      <c r="C253" t="str">
        <f>VLOOKUP(A253,VK!$IE$3:$IG$295,3,FALSE)</f>
        <v>Pertunmaa</v>
      </c>
      <c r="D253" s="17">
        <f>VLOOKUP($C253,VK!$B$3:$CG$295,37,FALSE)</f>
        <v>0.84</v>
      </c>
      <c r="E253" s="10">
        <f>VLOOKUP(C253,VK!$B$3:$CG$295,11,FALSE)</f>
        <v>192.5</v>
      </c>
      <c r="F253" s="32">
        <f>VLOOKUP($C253,VK!$B$3:$CG$295,59,FALSE)</f>
        <v>42</v>
      </c>
      <c r="G253" s="25">
        <f>VLOOKUP($C253,VK!$B$3:$CG$295,65,FALSE)</f>
        <v>23206.203551046292</v>
      </c>
      <c r="H253" s="17">
        <f>VLOOKUP($C253,VK!$B$3:$CG$295,55,FALSE)</f>
        <v>1</v>
      </c>
      <c r="I253" s="10">
        <f>VLOOKUP($C253,VK!$B$3:$CG$295,32,FALSE)</f>
        <v>1</v>
      </c>
      <c r="J253" s="10" t="str">
        <f>VLOOKUP($C253,VK!$B$3:$CG$295,18,FALSE)</f>
        <v>148</v>
      </c>
      <c r="K253" s="10"/>
      <c r="L253" s="25">
        <f t="shared" si="27"/>
        <v>17795.2032</v>
      </c>
      <c r="M253" s="84">
        <f>1-VLOOKUP(C253,VK!$B$3:$ID$295,237,FALSE)</f>
        <v>-0.12249863606395328</v>
      </c>
      <c r="N253" s="83">
        <f t="shared" si="28"/>
        <v>42</v>
      </c>
      <c r="O253" s="83" t="str">
        <f t="shared" si="29"/>
        <v/>
      </c>
      <c r="P253" s="83" t="str">
        <f t="shared" si="30"/>
        <v/>
      </c>
      <c r="Q253" s="83" t="str">
        <f t="shared" si="31"/>
        <v/>
      </c>
      <c r="R253" s="83" t="str">
        <f t="shared" si="32"/>
        <v/>
      </c>
      <c r="S253" s="83">
        <f t="shared" si="33"/>
        <v>13523.690181818183</v>
      </c>
      <c r="T253" s="83">
        <f t="shared" si="34"/>
        <v>11594.900940963687</v>
      </c>
      <c r="U253" s="81"/>
      <c r="V253" s="81"/>
      <c r="W253" s="81"/>
      <c r="X253" s="81"/>
      <c r="Y253" s="81"/>
      <c r="Z253" s="81"/>
      <c r="AA253" s="81"/>
      <c r="AB253" s="81"/>
    </row>
    <row r="254" spans="1:28" hidden="1" x14ac:dyDescent="0.25">
      <c r="A254" s="19">
        <v>244</v>
      </c>
      <c r="B254" s="31" t="str">
        <f t="shared" si="35"/>
        <v>*</v>
      </c>
      <c r="C254" t="str">
        <f>VLOOKUP(A254,VK!$IE$3:$IG$295,3,FALSE)</f>
        <v>Virolahti</v>
      </c>
      <c r="D254" s="17">
        <f>VLOOKUP($C254,VK!$B$3:$CG$295,37,FALSE)</f>
        <v>0.97826086956521741</v>
      </c>
      <c r="E254" s="10">
        <f>VLOOKUP(C254,VK!$B$3:$CG$295,11,FALSE)</f>
        <v>175.1</v>
      </c>
      <c r="F254" s="32">
        <f>VLOOKUP($C254,VK!$B$3:$CG$295,59,FALSE)</f>
        <v>90</v>
      </c>
      <c r="G254" s="25">
        <f>VLOOKUP($C254,VK!$B$3:$CG$295,65,FALSE)</f>
        <v>24726.881106935431</v>
      </c>
      <c r="H254" s="17">
        <f>VLOOKUP($C254,VK!$B$3:$CG$295,55,FALSE)</f>
        <v>1</v>
      </c>
      <c r="I254" s="10">
        <f>VLOOKUP($C254,VK!$B$3:$CG$295,32,FALSE)</f>
        <v>0</v>
      </c>
      <c r="J254" s="10" t="str">
        <f>VLOOKUP($C254,VK!$B$3:$CG$295,18,FALSE)</f>
        <v>180</v>
      </c>
      <c r="K254" s="10"/>
      <c r="L254" s="25">
        <f t="shared" si="27"/>
        <v>20148.271521739134</v>
      </c>
      <c r="M254" s="84">
        <f>1-VLOOKUP(C254,VK!$B$3:$ID$295,237,FALSE)</f>
        <v>-0.12491118905765353</v>
      </c>
      <c r="N254" s="83">
        <f t="shared" si="28"/>
        <v>90</v>
      </c>
      <c r="O254" s="83" t="str">
        <f t="shared" si="29"/>
        <v/>
      </c>
      <c r="P254" s="83" t="str">
        <f t="shared" si="30"/>
        <v/>
      </c>
      <c r="Q254" s="83" t="str">
        <f t="shared" si="31"/>
        <v/>
      </c>
      <c r="R254" s="83" t="str">
        <f t="shared" si="32"/>
        <v/>
      </c>
      <c r="S254" s="83">
        <f t="shared" si="33"/>
        <v>16423.521616161615</v>
      </c>
      <c r="T254" s="83">
        <f t="shared" si="34"/>
        <v>11594.900940963687</v>
      </c>
      <c r="U254" s="81"/>
      <c r="V254" s="81"/>
      <c r="W254" s="81"/>
      <c r="X254" s="81"/>
      <c r="Y254" s="81"/>
      <c r="Z254" s="81"/>
      <c r="AA254" s="81"/>
      <c r="AB254" s="81"/>
    </row>
    <row r="255" spans="1:28" hidden="1" x14ac:dyDescent="0.25">
      <c r="A255" s="19">
        <v>245</v>
      </c>
      <c r="B255" s="31" t="str">
        <f t="shared" si="35"/>
        <v>*</v>
      </c>
      <c r="C255" t="str">
        <f>VLOOKUP(A255,VK!$IE$3:$IG$295,3,FALSE)</f>
        <v>Kokkola</v>
      </c>
      <c r="D255" s="17">
        <f>VLOOKUP($C255,VK!$B$3:$CG$295,37,FALSE)</f>
        <v>0.76647286821705429</v>
      </c>
      <c r="E255" s="10">
        <f>VLOOKUP(C255,VK!$B$3:$CG$295,11,FALSE)</f>
        <v>136.1</v>
      </c>
      <c r="F255" s="32">
        <f>VLOOKUP($C255,VK!$B$3:$CG$295,59,FALSE)</f>
        <v>2373</v>
      </c>
      <c r="G255" s="25">
        <f>VLOOKUP($C255,VK!$B$3:$CG$295,65,FALSE)</f>
        <v>25769.643420643959</v>
      </c>
      <c r="H255" s="17">
        <f>VLOOKUP($C255,VK!$B$3:$CG$295,55,FALSE)</f>
        <v>0.92920353982300885</v>
      </c>
      <c r="I255" s="10">
        <f>VLOOKUP($C255,VK!$B$3:$CG$295,32,FALSE)</f>
        <v>1</v>
      </c>
      <c r="J255" s="10" t="str">
        <f>VLOOKUP($C255,VK!$B$3:$CG$295,18,FALSE)</f>
        <v>399</v>
      </c>
      <c r="K255" s="10"/>
      <c r="L255" s="25">
        <f t="shared" si="27"/>
        <v>12089.118149224805</v>
      </c>
      <c r="M255" s="84">
        <f>1-VLOOKUP(C255,VK!$B$3:$ID$295,237,FALSE)</f>
        <v>-0.13545469339344107</v>
      </c>
      <c r="N255" s="83">
        <f t="shared" si="28"/>
        <v>2205</v>
      </c>
      <c r="O255" s="83">
        <f t="shared" si="29"/>
        <v>2.5</v>
      </c>
      <c r="P255" s="83">
        <f t="shared" si="30"/>
        <v>15</v>
      </c>
      <c r="Q255" s="83" t="str">
        <f t="shared" si="31"/>
        <v/>
      </c>
      <c r="R255" s="83">
        <f t="shared" si="32"/>
        <v>165</v>
      </c>
      <c r="S255" s="83">
        <f t="shared" si="33"/>
        <v>10804.822871536524</v>
      </c>
      <c r="T255" s="83">
        <f t="shared" si="34"/>
        <v>11594.900940963687</v>
      </c>
      <c r="U255" s="81"/>
      <c r="V255" s="81"/>
      <c r="W255" s="81"/>
      <c r="X255" s="81"/>
      <c r="Y255" s="81"/>
      <c r="Z255" s="81"/>
      <c r="AA255" s="81"/>
      <c r="AB255" s="81"/>
    </row>
    <row r="256" spans="1:28" hidden="1" x14ac:dyDescent="0.25">
      <c r="A256" s="19">
        <v>246</v>
      </c>
      <c r="B256" s="31" t="str">
        <f t="shared" si="35"/>
        <v>*</v>
      </c>
      <c r="C256" t="str">
        <f>VLOOKUP(A256,VK!$IE$3:$IG$295,3,FALSE)</f>
        <v>Pori</v>
      </c>
      <c r="D256" s="17">
        <f>VLOOKUP($C256,VK!$B$3:$CG$295,37,FALSE)</f>
        <v>0.60654035816247076</v>
      </c>
      <c r="E256" s="10">
        <f>VLOOKUP(C256,VK!$B$3:$CG$295,11,FALSE)</f>
        <v>146.1</v>
      </c>
      <c r="F256" s="32">
        <f>VLOOKUP($C256,VK!$B$3:$CG$295,59,FALSE)</f>
        <v>2337</v>
      </c>
      <c r="G256" s="25">
        <f>VLOOKUP($C256,VK!$B$3:$CG$295,65,FALSE)</f>
        <v>26558.957199239525</v>
      </c>
      <c r="H256" s="17">
        <f>VLOOKUP($C256,VK!$B$3:$CG$295,55,FALSE)</f>
        <v>0.68035943517329911</v>
      </c>
      <c r="I256" s="10">
        <f>VLOOKUP($C256,VK!$B$3:$CG$295,32,FALSE)</f>
        <v>1</v>
      </c>
      <c r="J256" s="10" t="str">
        <f>VLOOKUP($C256,VK!$B$3:$CG$295,18,FALSE)</f>
        <v>463</v>
      </c>
      <c r="K256" s="10"/>
      <c r="L256" s="25">
        <f t="shared" si="27"/>
        <v>14207.581121204257</v>
      </c>
      <c r="M256" s="84">
        <f>1-VLOOKUP(C256,VK!$B$3:$ID$295,237,FALSE)</f>
        <v>-0.13737220273963091</v>
      </c>
      <c r="N256" s="83">
        <f t="shared" si="28"/>
        <v>1590</v>
      </c>
      <c r="O256" s="83" t="str">
        <f t="shared" si="29"/>
        <v/>
      </c>
      <c r="P256" s="83">
        <f t="shared" si="30"/>
        <v>72</v>
      </c>
      <c r="Q256" s="83" t="str">
        <f t="shared" si="31"/>
        <v/>
      </c>
      <c r="R256" s="83">
        <f t="shared" si="32"/>
        <v>678</v>
      </c>
      <c r="S256" s="83">
        <f t="shared" si="33"/>
        <v>11878.222159577146</v>
      </c>
      <c r="T256" s="83">
        <f t="shared" si="34"/>
        <v>11594.900940963687</v>
      </c>
      <c r="U256" s="81"/>
      <c r="V256" s="81"/>
      <c r="W256" s="81"/>
      <c r="X256" s="81"/>
      <c r="Y256" s="81"/>
      <c r="Z256" s="81"/>
      <c r="AA256" s="81"/>
      <c r="AB256" s="81"/>
    </row>
    <row r="257" spans="1:28" hidden="1" x14ac:dyDescent="0.25">
      <c r="A257" s="19">
        <v>247</v>
      </c>
      <c r="B257" s="31" t="str">
        <f t="shared" si="35"/>
        <v>*</v>
      </c>
      <c r="C257" t="str">
        <f>VLOOKUP(A257,VK!$IE$3:$IG$295,3,FALSE)</f>
        <v>Kuhmoinen</v>
      </c>
      <c r="D257" s="17">
        <f>VLOOKUP($C257,VK!$B$3:$CG$295,37,FALSE)</f>
        <v>0.83333333333333337</v>
      </c>
      <c r="E257" s="10">
        <f>VLOOKUP(C257,VK!$B$3:$CG$295,11,FALSE)</f>
        <v>209.8</v>
      </c>
      <c r="F257" s="32">
        <f>VLOOKUP($C257,VK!$B$3:$CG$295,59,FALSE)</f>
        <v>45</v>
      </c>
      <c r="G257" s="25">
        <f>VLOOKUP($C257,VK!$B$3:$CG$295,65,FALSE)</f>
        <v>24332.904875717017</v>
      </c>
      <c r="H257" s="17">
        <f>VLOOKUP($C257,VK!$B$3:$CG$295,55,FALSE)</f>
        <v>1</v>
      </c>
      <c r="I257" s="10">
        <f>VLOOKUP($C257,VK!$B$3:$CG$295,32,FALSE)</f>
        <v>1</v>
      </c>
      <c r="J257" s="10" t="str">
        <f>VLOOKUP($C257,VK!$B$3:$CG$295,18,FALSE)</f>
        <v>196</v>
      </c>
      <c r="K257" s="10"/>
      <c r="L257" s="25">
        <f t="shared" si="27"/>
        <v>17753.64</v>
      </c>
      <c r="M257" s="84">
        <f>1-VLOOKUP(C257,VK!$B$3:$ID$295,237,FALSE)</f>
        <v>-0.16712416004133068</v>
      </c>
      <c r="N257" s="83">
        <f t="shared" si="28"/>
        <v>45</v>
      </c>
      <c r="O257" s="83" t="str">
        <f t="shared" si="29"/>
        <v/>
      </c>
      <c r="P257" s="83" t="str">
        <f t="shared" si="30"/>
        <v/>
      </c>
      <c r="Q257" s="83" t="str">
        <f t="shared" si="31"/>
        <v/>
      </c>
      <c r="R257" s="83" t="str">
        <f t="shared" si="32"/>
        <v/>
      </c>
      <c r="S257" s="83">
        <f t="shared" si="33"/>
        <v>17606.591754385965</v>
      </c>
      <c r="T257" s="83">
        <f t="shared" si="34"/>
        <v>11594.900940963687</v>
      </c>
      <c r="U257" s="81"/>
      <c r="V257" s="81"/>
      <c r="W257" s="81"/>
      <c r="X257" s="81"/>
      <c r="Y257" s="81"/>
      <c r="Z257" s="81"/>
      <c r="AA257" s="81"/>
      <c r="AB257" s="81"/>
    </row>
    <row r="258" spans="1:28" hidden="1" x14ac:dyDescent="0.25">
      <c r="A258" s="19">
        <v>248</v>
      </c>
      <c r="B258" s="31" t="str">
        <f t="shared" si="35"/>
        <v>*</v>
      </c>
      <c r="C258" t="str">
        <f>VLOOKUP(A258,VK!$IE$3:$IG$295,3,FALSE)</f>
        <v>Heinävesi</v>
      </c>
      <c r="D258" s="17">
        <f>VLOOKUP($C258,VK!$B$3:$CG$295,37,FALSE)</f>
        <v>0.80597014925373134</v>
      </c>
      <c r="E258" s="10">
        <f>VLOOKUP(C258,VK!$B$3:$CG$295,11,FALSE)</f>
        <v>208.9</v>
      </c>
      <c r="F258" s="32">
        <f>VLOOKUP($C258,VK!$B$3:$CG$295,59,FALSE)</f>
        <v>54</v>
      </c>
      <c r="G258" s="25">
        <f>VLOOKUP($C258,VK!$B$3:$CG$295,65,FALSE)</f>
        <v>23499.883705431523</v>
      </c>
      <c r="H258" s="17">
        <f>VLOOKUP($C258,VK!$B$3:$CG$295,55,FALSE)</f>
        <v>1</v>
      </c>
      <c r="I258" s="10">
        <f>VLOOKUP($C258,VK!$B$3:$CG$295,32,FALSE)</f>
        <v>1</v>
      </c>
      <c r="J258" s="10" t="str">
        <f>VLOOKUP($C258,VK!$B$3:$CG$295,18,FALSE)</f>
        <v>325</v>
      </c>
      <c r="K258" s="10"/>
      <c r="L258" s="25">
        <f t="shared" si="27"/>
        <v>17530.404328358207</v>
      </c>
      <c r="M258" s="84">
        <f>1-VLOOKUP(C258,VK!$B$3:$ID$295,237,FALSE)</f>
        <v>-0.17429940900278917</v>
      </c>
      <c r="N258" s="83">
        <f t="shared" si="28"/>
        <v>54</v>
      </c>
      <c r="O258" s="83" t="str">
        <f t="shared" si="29"/>
        <v/>
      </c>
      <c r="P258" s="83" t="str">
        <f t="shared" si="30"/>
        <v/>
      </c>
      <c r="Q258" s="83" t="str">
        <f t="shared" si="31"/>
        <v/>
      </c>
      <c r="R258" s="83" t="str">
        <f t="shared" si="32"/>
        <v/>
      </c>
      <c r="S258" s="83">
        <f t="shared" si="33"/>
        <v>13467.752266666666</v>
      </c>
      <c r="T258" s="83">
        <f t="shared" si="34"/>
        <v>11594.900940963687</v>
      </c>
      <c r="U258" s="81"/>
      <c r="V258" s="81"/>
      <c r="W258" s="81"/>
      <c r="X258" s="81"/>
      <c r="Y258" s="81"/>
      <c r="Z258" s="81"/>
      <c r="AA258" s="81"/>
      <c r="AB258" s="81"/>
    </row>
    <row r="259" spans="1:28" hidden="1" x14ac:dyDescent="0.25">
      <c r="A259" s="19">
        <v>249</v>
      </c>
      <c r="B259" s="31" t="str">
        <f t="shared" si="35"/>
        <v>*</v>
      </c>
      <c r="C259" t="str">
        <f>VLOOKUP(A259,VK!$IE$3:$IG$295,3,FALSE)</f>
        <v>Merijärvi</v>
      </c>
      <c r="D259" s="17">
        <f>VLOOKUP($C259,VK!$B$3:$CG$295,37,FALSE)</f>
        <v>0.52040816326530615</v>
      </c>
      <c r="E259" s="10">
        <f>VLOOKUP(C259,VK!$B$3:$CG$295,11,FALSE)</f>
        <v>175.7</v>
      </c>
      <c r="F259" s="32">
        <f>VLOOKUP($C259,VK!$B$3:$CG$295,59,FALSE)</f>
        <v>51</v>
      </c>
      <c r="G259" s="25">
        <f>VLOOKUP($C259,VK!$B$3:$CG$295,65,FALSE)</f>
        <v>19363.612322274883</v>
      </c>
      <c r="H259" s="17">
        <f>VLOOKUP($C259,VK!$B$3:$CG$295,55,FALSE)</f>
        <v>1</v>
      </c>
      <c r="I259" s="10">
        <f>VLOOKUP($C259,VK!$B$3:$CG$295,32,FALSE)</f>
        <v>1</v>
      </c>
      <c r="J259" s="10" t="str">
        <f>VLOOKUP($C259,VK!$B$3:$CG$295,18,FALSE)</f>
        <v>76</v>
      </c>
      <c r="K259" s="10"/>
      <c r="L259" s="25">
        <f t="shared" si="27"/>
        <v>10723.093775510204</v>
      </c>
      <c r="M259" s="84">
        <f>1-VLOOKUP(C259,VK!$B$3:$ID$295,237,FALSE)</f>
        <v>-0.18193876190184799</v>
      </c>
      <c r="N259" s="83">
        <f t="shared" si="28"/>
        <v>51</v>
      </c>
      <c r="O259" s="83" t="str">
        <f t="shared" si="29"/>
        <v/>
      </c>
      <c r="P259" s="83" t="str">
        <f t="shared" si="30"/>
        <v/>
      </c>
      <c r="Q259" s="83" t="str">
        <f t="shared" si="31"/>
        <v/>
      </c>
      <c r="R259" s="83" t="str">
        <f t="shared" si="32"/>
        <v/>
      </c>
      <c r="S259" s="83">
        <f t="shared" si="33"/>
        <v>8831.9336538461539</v>
      </c>
      <c r="T259" s="83">
        <f t="shared" si="34"/>
        <v>11594.900940963687</v>
      </c>
      <c r="U259" s="81"/>
      <c r="V259" s="81"/>
      <c r="W259" s="81"/>
      <c r="X259" s="81"/>
      <c r="Y259" s="81"/>
      <c r="Z259" s="81"/>
      <c r="AA259" s="81"/>
      <c r="AB259" s="81"/>
    </row>
    <row r="260" spans="1:28" hidden="1" x14ac:dyDescent="0.25">
      <c r="A260" s="19">
        <v>250</v>
      </c>
      <c r="B260" s="31" t="str">
        <f t="shared" si="35"/>
        <v>*</v>
      </c>
      <c r="C260" t="str">
        <f>VLOOKUP(A260,VK!$IE$3:$IG$295,3,FALSE)</f>
        <v>Hyrynsalmi</v>
      </c>
      <c r="D260" s="17">
        <f>VLOOKUP($C260,VK!$B$3:$CG$295,37,FALSE)</f>
        <v>0.72972972972972971</v>
      </c>
      <c r="E260" s="10">
        <f>VLOOKUP(C260,VK!$B$3:$CG$295,11,FALSE)</f>
        <v>240.5</v>
      </c>
      <c r="F260" s="32">
        <f>VLOOKUP($C260,VK!$B$3:$CG$295,59,FALSE)</f>
        <v>54</v>
      </c>
      <c r="G260" s="25">
        <f>VLOOKUP($C260,VK!$B$3:$CG$295,65,FALSE)</f>
        <v>23488.664566165779</v>
      </c>
      <c r="H260" s="17">
        <f>VLOOKUP($C260,VK!$B$3:$CG$295,55,FALSE)</f>
        <v>1</v>
      </c>
      <c r="I260" s="10">
        <f>VLOOKUP($C260,VK!$B$3:$CG$295,32,FALSE)</f>
        <v>1</v>
      </c>
      <c r="J260" s="10" t="str">
        <f>VLOOKUP($C260,VK!$B$3:$CG$295,18,FALSE)</f>
        <v>308</v>
      </c>
      <c r="K260" s="10"/>
      <c r="L260" s="25">
        <f t="shared" si="27"/>
        <v>12758.985270270268</v>
      </c>
      <c r="M260" s="84">
        <f>1-VLOOKUP(C260,VK!$B$3:$ID$295,237,FALSE)</f>
        <v>-0.18485874131822233</v>
      </c>
      <c r="N260" s="83">
        <f t="shared" si="28"/>
        <v>54</v>
      </c>
      <c r="O260" s="83" t="str">
        <f t="shared" si="29"/>
        <v/>
      </c>
      <c r="P260" s="83" t="str">
        <f t="shared" si="30"/>
        <v/>
      </c>
      <c r="Q260" s="83" t="str">
        <f t="shared" si="31"/>
        <v/>
      </c>
      <c r="R260" s="83" t="str">
        <f t="shared" si="32"/>
        <v/>
      </c>
      <c r="S260" s="83">
        <f t="shared" si="33"/>
        <v>12317.557894736843</v>
      </c>
      <c r="T260" s="83">
        <f t="shared" si="34"/>
        <v>11594.900940963687</v>
      </c>
      <c r="U260" s="81"/>
      <c r="V260" s="81"/>
      <c r="W260" s="81"/>
      <c r="X260" s="81"/>
      <c r="Y260" s="81"/>
      <c r="Z260" s="81"/>
      <c r="AA260" s="81"/>
      <c r="AB260" s="81"/>
    </row>
    <row r="261" spans="1:28" hidden="1" x14ac:dyDescent="0.25">
      <c r="A261" s="19">
        <v>251</v>
      </c>
      <c r="B261" s="31" t="str">
        <f t="shared" si="35"/>
        <v>*</v>
      </c>
      <c r="C261" t="str">
        <f>VLOOKUP(A261,VK!$IE$3:$IG$295,3,FALSE)</f>
        <v>Pudasjärvi</v>
      </c>
      <c r="D261" s="17">
        <f>VLOOKUP($C261,VK!$B$3:$CG$295,37,FALSE)</f>
        <v>0.5803571428571429</v>
      </c>
      <c r="E261" s="10">
        <f>VLOOKUP(C261,VK!$B$3:$CG$295,11,FALSE)</f>
        <v>215.6</v>
      </c>
      <c r="F261" s="32">
        <f>VLOOKUP($C261,VK!$B$3:$CG$295,59,FALSE)</f>
        <v>195</v>
      </c>
      <c r="G261" s="25">
        <f>VLOOKUP($C261,VK!$B$3:$CG$295,65,FALSE)</f>
        <v>21875.542184784063</v>
      </c>
      <c r="H261" s="17">
        <f>VLOOKUP($C261,VK!$B$3:$CG$295,55,FALSE)</f>
        <v>1</v>
      </c>
      <c r="I261" s="10">
        <f>VLOOKUP($C261,VK!$B$3:$CG$295,32,FALSE)</f>
        <v>0</v>
      </c>
      <c r="J261" s="10" t="str">
        <f>VLOOKUP($C261,VK!$B$3:$CG$295,18,FALSE)</f>
        <v>832</v>
      </c>
      <c r="K261" s="10"/>
      <c r="L261" s="25">
        <f t="shared" si="27"/>
        <v>10665.948839285715</v>
      </c>
      <c r="M261" s="84">
        <f>1-VLOOKUP(C261,VK!$B$3:$ID$295,237,FALSE)</f>
        <v>-0.1868900814829384</v>
      </c>
      <c r="N261" s="83">
        <f t="shared" si="28"/>
        <v>195</v>
      </c>
      <c r="O261" s="83" t="str">
        <f t="shared" si="29"/>
        <v/>
      </c>
      <c r="P261" s="83" t="str">
        <f t="shared" si="30"/>
        <v/>
      </c>
      <c r="Q261" s="83" t="str">
        <f t="shared" si="31"/>
        <v/>
      </c>
      <c r="R261" s="83" t="str">
        <f t="shared" si="32"/>
        <v/>
      </c>
      <c r="S261" s="83">
        <f t="shared" si="33"/>
        <v>9969.621748633881</v>
      </c>
      <c r="T261" s="83">
        <f t="shared" si="34"/>
        <v>11594.900940963687</v>
      </c>
      <c r="U261" s="81"/>
      <c r="V261" s="81"/>
      <c r="W261" s="81"/>
      <c r="X261" s="81"/>
      <c r="Y261" s="81"/>
      <c r="Z261" s="81"/>
      <c r="AA261" s="81"/>
      <c r="AB261" s="81"/>
    </row>
    <row r="262" spans="1:28" hidden="1" x14ac:dyDescent="0.25">
      <c r="A262" s="19">
        <v>252</v>
      </c>
      <c r="B262" s="31" t="str">
        <f t="shared" si="35"/>
        <v>*</v>
      </c>
      <c r="C262" t="str">
        <f>VLOOKUP(A262,VK!$IE$3:$IG$295,3,FALSE)</f>
        <v>Sulkava</v>
      </c>
      <c r="D262" s="17">
        <f>VLOOKUP($C262,VK!$B$3:$CG$295,37,FALSE)</f>
        <v>0.83333333333333337</v>
      </c>
      <c r="E262" s="10">
        <f>VLOOKUP(C262,VK!$B$3:$CG$295,11,FALSE)</f>
        <v>204.5</v>
      </c>
      <c r="F262" s="32">
        <f>VLOOKUP($C262,VK!$B$3:$CG$295,59,FALSE)</f>
        <v>60</v>
      </c>
      <c r="G262" s="25">
        <f>VLOOKUP($C262,VK!$B$3:$CG$295,65,FALSE)</f>
        <v>22744.410050675677</v>
      </c>
      <c r="H262" s="17">
        <f>VLOOKUP($C262,VK!$B$3:$CG$295,55,FALSE)</f>
        <v>1</v>
      </c>
      <c r="I262" s="10">
        <f>VLOOKUP($C262,VK!$B$3:$CG$295,32,FALSE)</f>
        <v>1</v>
      </c>
      <c r="J262" s="10" t="str">
        <f>VLOOKUP($C262,VK!$B$3:$CG$295,18,FALSE)</f>
        <v>188</v>
      </c>
      <c r="K262" s="10"/>
      <c r="L262" s="25">
        <f t="shared" si="27"/>
        <v>14018.588750000001</v>
      </c>
      <c r="M262" s="84">
        <f>1-VLOOKUP(C262,VK!$B$3:$ID$295,237,FALSE)</f>
        <v>-0.19217951629146368</v>
      </c>
      <c r="N262" s="83">
        <f t="shared" si="28"/>
        <v>60</v>
      </c>
      <c r="O262" s="83" t="str">
        <f t="shared" si="29"/>
        <v/>
      </c>
      <c r="P262" s="83" t="str">
        <f t="shared" si="30"/>
        <v/>
      </c>
      <c r="Q262" s="83" t="str">
        <f t="shared" si="31"/>
        <v/>
      </c>
      <c r="R262" s="83" t="str">
        <f t="shared" si="32"/>
        <v/>
      </c>
      <c r="S262" s="83">
        <f t="shared" si="33"/>
        <v>13083.459014084507</v>
      </c>
      <c r="T262" s="83">
        <f t="shared" si="34"/>
        <v>11594.900940963687</v>
      </c>
      <c r="U262" s="81"/>
      <c r="V262" s="81"/>
      <c r="W262" s="81"/>
      <c r="X262" s="81"/>
      <c r="Y262" s="81"/>
      <c r="Z262" s="81"/>
      <c r="AA262" s="81"/>
      <c r="AB262" s="81"/>
    </row>
    <row r="263" spans="1:28" hidden="1" x14ac:dyDescent="0.25">
      <c r="A263" s="19">
        <v>253</v>
      </c>
      <c r="B263" s="31" t="str">
        <f t="shared" si="35"/>
        <v>*</v>
      </c>
      <c r="C263" t="str">
        <f>VLOOKUP(A263,VK!$IE$3:$IG$295,3,FALSE)</f>
        <v>Simo</v>
      </c>
      <c r="D263" s="17">
        <f>VLOOKUP($C263,VK!$B$3:$CG$295,37,FALSE)</f>
        <v>1</v>
      </c>
      <c r="E263" s="10">
        <f>VLOOKUP(C263,VK!$B$3:$CG$295,11,FALSE)</f>
        <v>187.7</v>
      </c>
      <c r="F263" s="32">
        <f>VLOOKUP($C263,VK!$B$3:$CG$295,59,FALSE)</f>
        <v>105</v>
      </c>
      <c r="G263" s="25">
        <f>VLOOKUP($C263,VK!$B$3:$CG$295,65,FALSE)</f>
        <v>27458.407355021216</v>
      </c>
      <c r="H263" s="17">
        <f>VLOOKUP($C263,VK!$B$3:$CG$295,55,FALSE)</f>
        <v>1</v>
      </c>
      <c r="I263" s="10">
        <f>VLOOKUP($C263,VK!$B$3:$CG$295,32,FALSE)</f>
        <v>0</v>
      </c>
      <c r="J263" s="10" t="str">
        <f>VLOOKUP($C263,VK!$B$3:$CG$295,18,FALSE)</f>
        <v>253</v>
      </c>
      <c r="K263" s="10"/>
      <c r="L263" s="25">
        <f t="shared" si="27"/>
        <v>13112.182000000001</v>
      </c>
      <c r="M263" s="84">
        <f>1-VLOOKUP(C263,VK!$B$3:$ID$295,237,FALSE)</f>
        <v>-0.20195759316905026</v>
      </c>
      <c r="N263" s="83">
        <f t="shared" si="28"/>
        <v>105</v>
      </c>
      <c r="O263" s="83" t="str">
        <f t="shared" si="29"/>
        <v/>
      </c>
      <c r="P263" s="83" t="str">
        <f t="shared" si="30"/>
        <v/>
      </c>
      <c r="Q263" s="83" t="str">
        <f t="shared" si="31"/>
        <v/>
      </c>
      <c r="R263" s="83" t="str">
        <f t="shared" si="32"/>
        <v/>
      </c>
      <c r="S263" s="83">
        <f t="shared" si="33"/>
        <v>11014.492222222223</v>
      </c>
      <c r="T263" s="83">
        <f t="shared" si="34"/>
        <v>11594.900940963687</v>
      </c>
      <c r="U263" s="81"/>
      <c r="V263" s="81"/>
      <c r="W263" s="81"/>
      <c r="X263" s="81"/>
      <c r="Y263" s="81"/>
      <c r="Z263" s="81"/>
      <c r="AA263" s="81"/>
      <c r="AB263" s="81"/>
    </row>
    <row r="264" spans="1:28" hidden="1" x14ac:dyDescent="0.25">
      <c r="A264" s="19">
        <v>254</v>
      </c>
      <c r="B264" s="31" t="str">
        <f t="shared" si="35"/>
        <v>*</v>
      </c>
      <c r="C264" t="str">
        <f>VLOOKUP(A264,VK!$IE$3:$IG$295,3,FALSE)</f>
        <v>Suomussalmi</v>
      </c>
      <c r="D264" s="17">
        <f>VLOOKUP($C264,VK!$B$3:$CG$295,37,FALSE)</f>
        <v>0.775609756097561</v>
      </c>
      <c r="E264" s="10">
        <f>VLOOKUP(C264,VK!$B$3:$CG$295,11,FALSE)</f>
        <v>199.3</v>
      </c>
      <c r="F264" s="32">
        <f>VLOOKUP($C264,VK!$B$3:$CG$295,59,FALSE)</f>
        <v>159</v>
      </c>
      <c r="G264" s="25">
        <f>VLOOKUP($C264,VK!$B$3:$CG$295,65,FALSE)</f>
        <v>24250.986335750138</v>
      </c>
      <c r="H264" s="17">
        <f>VLOOKUP($C264,VK!$B$3:$CG$295,55,FALSE)</f>
        <v>1</v>
      </c>
      <c r="I264" s="10">
        <f>VLOOKUP($C264,VK!$B$3:$CG$295,32,FALSE)</f>
        <v>1</v>
      </c>
      <c r="J264" s="10" t="str">
        <f>VLOOKUP($C264,VK!$B$3:$CG$295,18,FALSE)</f>
        <v>1065</v>
      </c>
      <c r="K264" s="10"/>
      <c r="L264" s="25">
        <f t="shared" si="27"/>
        <v>16738.562975609755</v>
      </c>
      <c r="M264" s="84">
        <f>1-VLOOKUP(C264,VK!$B$3:$ID$295,237,FALSE)</f>
        <v>-0.20971514723532847</v>
      </c>
      <c r="N264" s="83">
        <f t="shared" si="28"/>
        <v>159</v>
      </c>
      <c r="O264" s="83" t="str">
        <f t="shared" si="29"/>
        <v/>
      </c>
      <c r="P264" s="83" t="str">
        <f t="shared" si="30"/>
        <v/>
      </c>
      <c r="Q264" s="83" t="str">
        <f t="shared" si="31"/>
        <v/>
      </c>
      <c r="R264" s="83" t="str">
        <f t="shared" si="32"/>
        <v/>
      </c>
      <c r="S264" s="83">
        <f t="shared" si="33"/>
        <v>14374.901885964911</v>
      </c>
      <c r="T264" s="83">
        <f t="shared" si="34"/>
        <v>11594.900940963687</v>
      </c>
      <c r="U264" s="81"/>
      <c r="V264" s="81"/>
      <c r="W264" s="81"/>
      <c r="X264" s="81"/>
      <c r="Y264" s="81"/>
      <c r="Z264" s="81"/>
      <c r="AA264" s="81"/>
      <c r="AB264" s="81"/>
    </row>
    <row r="265" spans="1:28" hidden="1" x14ac:dyDescent="0.25">
      <c r="A265" s="19">
        <v>255</v>
      </c>
      <c r="B265" s="31" t="str">
        <f t="shared" si="35"/>
        <v>*</v>
      </c>
      <c r="C265" t="str">
        <f>VLOOKUP(A265,VK!$IE$3:$IG$295,3,FALSE)</f>
        <v>Mikkeli</v>
      </c>
      <c r="D265" s="17">
        <f>VLOOKUP($C265,VK!$B$3:$CG$295,37,FALSE)</f>
        <v>0.83229036295369208</v>
      </c>
      <c r="E265" s="10">
        <f>VLOOKUP(C265,VK!$B$3:$CG$295,11,FALSE)</f>
        <v>144.5</v>
      </c>
      <c r="F265" s="32">
        <f>VLOOKUP($C265,VK!$B$3:$CG$295,59,FALSE)</f>
        <v>1995</v>
      </c>
      <c r="G265" s="25">
        <f>VLOOKUP($C265,VK!$B$3:$CG$295,65,FALSE)</f>
        <v>26310.851615015697</v>
      </c>
      <c r="H265" s="17">
        <f>VLOOKUP($C265,VK!$B$3:$CG$295,55,FALSE)</f>
        <v>0.68421052631578949</v>
      </c>
      <c r="I265" s="10">
        <f>VLOOKUP($C265,VK!$B$3:$CG$295,32,FALSE)</f>
        <v>0</v>
      </c>
      <c r="J265" s="10" t="str">
        <f>VLOOKUP($C265,VK!$B$3:$CG$295,18,FALSE)</f>
        <v>957</v>
      </c>
      <c r="K265" s="10"/>
      <c r="L265" s="25">
        <f t="shared" si="27"/>
        <v>13645.733412599084</v>
      </c>
      <c r="M265" s="84">
        <f>1-VLOOKUP(C265,VK!$B$3:$ID$295,237,FALSE)</f>
        <v>-0.21193595227108464</v>
      </c>
      <c r="N265" s="83">
        <f t="shared" si="28"/>
        <v>1365</v>
      </c>
      <c r="O265" s="83" t="str">
        <f t="shared" si="29"/>
        <v/>
      </c>
      <c r="P265" s="83">
        <f t="shared" si="30"/>
        <v>39</v>
      </c>
      <c r="Q265" s="83">
        <f t="shared" si="31"/>
        <v>2.5</v>
      </c>
      <c r="R265" s="83">
        <f t="shared" si="32"/>
        <v>603</v>
      </c>
      <c r="S265" s="83">
        <f t="shared" si="33"/>
        <v>12456.047450980393</v>
      </c>
      <c r="T265" s="83">
        <f t="shared" si="34"/>
        <v>11594.900940963687</v>
      </c>
      <c r="U265" s="81"/>
      <c r="V265" s="81"/>
      <c r="W265" s="81"/>
      <c r="X265" s="81"/>
      <c r="Y265" s="81"/>
      <c r="Z265" s="81"/>
      <c r="AA265" s="81"/>
      <c r="AB265" s="81"/>
    </row>
    <row r="266" spans="1:28" hidden="1" x14ac:dyDescent="0.25">
      <c r="A266" s="19">
        <v>256</v>
      </c>
      <c r="B266" s="31" t="str">
        <f t="shared" si="35"/>
        <v>*</v>
      </c>
      <c r="C266" t="str">
        <f>VLOOKUP(A266,VK!$IE$3:$IG$295,3,FALSE)</f>
        <v>Lieksa</v>
      </c>
      <c r="D266" s="17">
        <f>VLOOKUP($C266,VK!$B$3:$CG$295,37,FALSE)</f>
        <v>0.7830508474576271</v>
      </c>
      <c r="E266" s="10">
        <f>VLOOKUP(C266,VK!$B$3:$CG$295,11,FALSE)</f>
        <v>220.1</v>
      </c>
      <c r="F266" s="32">
        <f>VLOOKUP($C266,VK!$B$3:$CG$295,59,FALSE)</f>
        <v>231</v>
      </c>
      <c r="G266" s="25">
        <f>VLOOKUP($C266,VK!$B$3:$CG$295,65,FALSE)</f>
        <v>23801.262612436451</v>
      </c>
      <c r="H266" s="17">
        <f>VLOOKUP($C266,VK!$B$3:$CG$295,55,FALSE)</f>
        <v>1</v>
      </c>
      <c r="I266" s="10">
        <f>VLOOKUP($C266,VK!$B$3:$CG$295,32,FALSE)</f>
        <v>1</v>
      </c>
      <c r="J266" s="10" t="str">
        <f>VLOOKUP($C266,VK!$B$3:$CG$295,18,FALSE)</f>
        <v>772</v>
      </c>
      <c r="K266" s="10"/>
      <c r="L266" s="25">
        <f t="shared" si="27"/>
        <v>13583.426033898306</v>
      </c>
      <c r="M266" s="84">
        <f>1-VLOOKUP(C266,VK!$B$3:$ID$295,237,FALSE)</f>
        <v>-0.2381708456979621</v>
      </c>
      <c r="N266" s="83">
        <f t="shared" si="28"/>
        <v>231</v>
      </c>
      <c r="O266" s="83" t="str">
        <f t="shared" si="29"/>
        <v/>
      </c>
      <c r="P266" s="83" t="str">
        <f t="shared" si="30"/>
        <v/>
      </c>
      <c r="Q266" s="83" t="str">
        <f t="shared" si="31"/>
        <v/>
      </c>
      <c r="R266" s="83" t="str">
        <f t="shared" si="32"/>
        <v/>
      </c>
      <c r="S266" s="83">
        <f t="shared" si="33"/>
        <v>11991.961125000002</v>
      </c>
      <c r="T266" s="83">
        <f t="shared" si="34"/>
        <v>11594.900940963687</v>
      </c>
      <c r="U266" s="81"/>
      <c r="V266" s="81"/>
      <c r="W266" s="81"/>
      <c r="X266" s="81"/>
      <c r="Y266" s="81"/>
      <c r="Z266" s="81"/>
      <c r="AA266" s="81"/>
      <c r="AB266" s="81"/>
    </row>
    <row r="267" spans="1:28" hidden="1" x14ac:dyDescent="0.25">
      <c r="A267" s="19">
        <v>257</v>
      </c>
      <c r="B267" s="31" t="str">
        <f t="shared" si="35"/>
        <v>*</v>
      </c>
      <c r="C267" t="str">
        <f>VLOOKUP(A267,VK!$IE$3:$IG$295,3,FALSE)</f>
        <v>Aura</v>
      </c>
      <c r="D267" s="17">
        <f>VLOOKUP($C267,VK!$B$3:$CG$295,37,FALSE)</f>
        <v>0.38321167883211676</v>
      </c>
      <c r="E267" s="10">
        <f>VLOOKUP(C267,VK!$B$3:$CG$295,11,FALSE)</f>
        <v>119.8</v>
      </c>
      <c r="F267" s="32">
        <f>VLOOKUP($C267,VK!$B$3:$CG$295,59,FALSE)</f>
        <v>105</v>
      </c>
      <c r="G267" s="25">
        <f>VLOOKUP($C267,VK!$B$3:$CG$295,65,FALSE)</f>
        <v>26347.965412774553</v>
      </c>
      <c r="H267" s="17">
        <f>VLOOKUP($C267,VK!$B$3:$CG$295,55,FALSE)</f>
        <v>0.2</v>
      </c>
      <c r="I267" s="10">
        <f>VLOOKUP($C267,VK!$B$3:$CG$295,32,FALSE)</f>
        <v>1</v>
      </c>
      <c r="J267" s="10" t="str">
        <f>VLOOKUP($C267,VK!$B$3:$CG$295,18,FALSE)</f>
        <v>57</v>
      </c>
      <c r="K267" s="10"/>
      <c r="L267" s="25">
        <f t="shared" ref="L267:L302" si="36">VLOOKUP($C267,vertailutiedot,3,FALSE)</f>
        <v>12025.343284671533</v>
      </c>
      <c r="M267" s="84">
        <f>1-VLOOKUP(C267,VK!$B$3:$ID$295,237,FALSE)</f>
        <v>-0.23936558574576772</v>
      </c>
      <c r="N267" s="83">
        <f t="shared" ref="N267:N304" si="37">VLOOKUP($C267,vertailutiedot,4,FALSE)</f>
        <v>21</v>
      </c>
      <c r="O267" s="83" t="str">
        <f t="shared" ref="O267:O304" si="38">VLOOKUP($C267,vertailutiedot,5,FALSE)</f>
        <v/>
      </c>
      <c r="P267" s="83" t="str">
        <f t="shared" ref="P267:P304" si="39">VLOOKUP($C267,vertailutiedot,6,FALSE)</f>
        <v/>
      </c>
      <c r="Q267" s="83" t="str">
        <f t="shared" ref="Q267:Q304" si="40">VLOOKUP($C267,vertailutiedot,7,FALSE)</f>
        <v/>
      </c>
      <c r="R267" s="83">
        <f t="shared" ref="R267:R304" si="41">VLOOKUP($C267,vertailutiedot,8,FALSE)</f>
        <v>84</v>
      </c>
      <c r="S267" s="83">
        <f t="shared" ref="S267:S304" si="42">VLOOKUP($C267,vertailutiedot,9,FALSE)</f>
        <v>9497.210185873606</v>
      </c>
      <c r="T267" s="83">
        <f t="shared" ref="T267:T304" si="43">$M$8</f>
        <v>11594.900940963687</v>
      </c>
      <c r="U267" s="81"/>
      <c r="V267" s="81"/>
      <c r="W267" s="81"/>
      <c r="X267" s="81"/>
      <c r="Y267" s="81"/>
      <c r="Z267" s="81"/>
      <c r="AA267" s="81"/>
      <c r="AB267" s="81"/>
    </row>
    <row r="268" spans="1:28" hidden="1" x14ac:dyDescent="0.25">
      <c r="A268" s="19">
        <v>258</v>
      </c>
      <c r="B268" s="31" t="str">
        <f t="shared" ref="B268:B302" si="44">IF(M268&lt;0,"*",IF(M268&lt;0.25,"**",IF(M268&lt;0.5,"***",IF(M268&lt;0.75,"****","*****"))))</f>
        <v>*</v>
      </c>
      <c r="C268" t="str">
        <f>VLOOKUP(A268,VK!$IE$3:$IG$295,3,FALSE)</f>
        <v>Paltamo</v>
      </c>
      <c r="D268" s="17">
        <f>VLOOKUP($C268,VK!$B$3:$CG$295,37,FALSE)</f>
        <v>1</v>
      </c>
      <c r="E268" s="10">
        <f>VLOOKUP(C268,VK!$B$3:$CG$295,11,FALSE)</f>
        <v>187.6</v>
      </c>
      <c r="F268" s="32">
        <f>VLOOKUP($C268,VK!$B$3:$CG$295,59,FALSE)</f>
        <v>105</v>
      </c>
      <c r="G268" s="25">
        <f>VLOOKUP($C268,VK!$B$3:$CG$295,65,FALSE)</f>
        <v>24297.491274283831</v>
      </c>
      <c r="H268" s="17">
        <f>VLOOKUP($C268,VK!$B$3:$CG$295,55,FALSE)</f>
        <v>0.94285714285714284</v>
      </c>
      <c r="I268" s="10">
        <f>VLOOKUP($C268,VK!$B$3:$CG$295,32,FALSE)</f>
        <v>0</v>
      </c>
      <c r="J268" s="10" t="str">
        <f>VLOOKUP($C268,VK!$B$3:$CG$295,18,FALSE)</f>
        <v>293</v>
      </c>
      <c r="K268" s="10"/>
      <c r="L268" s="25">
        <f t="shared" si="36"/>
        <v>16574.524000000001</v>
      </c>
      <c r="M268" s="84">
        <f>1-VLOOKUP(C268,VK!$B$3:$ID$295,237,FALSE)</f>
        <v>-0.25273982043144594</v>
      </c>
      <c r="N268" s="83">
        <f t="shared" si="37"/>
        <v>99</v>
      </c>
      <c r="O268" s="83" t="str">
        <f t="shared" si="38"/>
        <v/>
      </c>
      <c r="P268" s="83" t="str">
        <f t="shared" si="39"/>
        <v/>
      </c>
      <c r="Q268" s="83">
        <f t="shared" si="40"/>
        <v>6</v>
      </c>
      <c r="R268" s="83" t="str">
        <f t="shared" si="41"/>
        <v/>
      </c>
      <c r="S268" s="83">
        <f t="shared" si="42"/>
        <v>13438.688648648651</v>
      </c>
      <c r="T268" s="83">
        <f t="shared" si="43"/>
        <v>11594.900940963687</v>
      </c>
      <c r="U268" s="81"/>
      <c r="V268" s="81"/>
      <c r="W268" s="81"/>
      <c r="X268" s="81"/>
      <c r="Y268" s="81"/>
      <c r="Z268" s="81"/>
      <c r="AA268" s="81"/>
      <c r="AB268" s="81"/>
    </row>
    <row r="269" spans="1:28" hidden="1" x14ac:dyDescent="0.25">
      <c r="A269" s="19">
        <v>259</v>
      </c>
      <c r="B269" s="31" t="str">
        <f t="shared" si="44"/>
        <v>*</v>
      </c>
      <c r="C269" t="str">
        <f>VLOOKUP(A269,VK!$IE$3:$IG$295,3,FALSE)</f>
        <v>Vesanto</v>
      </c>
      <c r="D269" s="17">
        <f>VLOOKUP($C269,VK!$B$3:$CG$295,37,FALSE)</f>
        <v>0.91304347826086951</v>
      </c>
      <c r="E269" s="10">
        <f>VLOOKUP(C269,VK!$B$3:$CG$295,11,FALSE)</f>
        <v>205.5</v>
      </c>
      <c r="F269" s="32">
        <f>VLOOKUP($C269,VK!$B$3:$CG$295,59,FALSE)</f>
        <v>42</v>
      </c>
      <c r="G269" s="25">
        <f>VLOOKUP($C269,VK!$B$3:$CG$295,65,FALSE)</f>
        <v>22475.889182058047</v>
      </c>
      <c r="H269" s="17">
        <f>VLOOKUP($C269,VK!$B$3:$CG$295,55,FALSE)</f>
        <v>1</v>
      </c>
      <c r="I269" s="10">
        <f>VLOOKUP($C269,VK!$B$3:$CG$295,32,FALSE)</f>
        <v>0</v>
      </c>
      <c r="J269" s="10" t="str">
        <f>VLOOKUP($C269,VK!$B$3:$CG$295,18,FALSE)</f>
        <v>172</v>
      </c>
      <c r="K269" s="10"/>
      <c r="L269" s="25">
        <f t="shared" si="36"/>
        <v>15818.884130434784</v>
      </c>
      <c r="M269" s="84">
        <f>1-VLOOKUP(C269,VK!$B$3:$ID$295,237,FALSE)</f>
        <v>-0.25746061607402693</v>
      </c>
      <c r="N269" s="83">
        <f t="shared" si="37"/>
        <v>42</v>
      </c>
      <c r="O269" s="83" t="str">
        <f t="shared" si="38"/>
        <v/>
      </c>
      <c r="P269" s="83" t="str">
        <f t="shared" si="39"/>
        <v/>
      </c>
      <c r="Q269" s="83" t="str">
        <f t="shared" si="40"/>
        <v/>
      </c>
      <c r="R269" s="83" t="str">
        <f t="shared" si="41"/>
        <v/>
      </c>
      <c r="S269" s="83">
        <f t="shared" si="42"/>
        <v>16336.880652173913</v>
      </c>
      <c r="T269" s="83">
        <f t="shared" si="43"/>
        <v>11594.900940963687</v>
      </c>
      <c r="U269" s="81"/>
      <c r="V269" s="81"/>
      <c r="W269" s="81"/>
      <c r="X269" s="81"/>
      <c r="Y269" s="81"/>
      <c r="Z269" s="81"/>
      <c r="AA269" s="81"/>
      <c r="AB269" s="81"/>
    </row>
    <row r="270" spans="1:28" hidden="1" x14ac:dyDescent="0.25">
      <c r="A270" s="19">
        <v>260</v>
      </c>
      <c r="B270" s="31" t="str">
        <f t="shared" si="44"/>
        <v>*</v>
      </c>
      <c r="C270" t="str">
        <f>VLOOKUP(A270,VK!$IE$3:$IG$295,3,FALSE)</f>
        <v>Nurmijärvi</v>
      </c>
      <c r="D270" s="17">
        <f>VLOOKUP($C270,VK!$B$3:$CG$295,37,FALSE)</f>
        <v>0.74642614023144993</v>
      </c>
      <c r="E270" s="10">
        <f>VLOOKUP(C270,VK!$B$3:$CG$295,11,FALSE)</f>
        <v>107.4</v>
      </c>
      <c r="F270" s="32">
        <f>VLOOKUP($C270,VK!$B$3:$CG$295,59,FALSE)</f>
        <v>2193</v>
      </c>
      <c r="G270" s="25">
        <f>VLOOKUP($C270,VK!$B$3:$CG$295,65,FALSE)</f>
        <v>31339.625454951434</v>
      </c>
      <c r="H270" s="17">
        <f>VLOOKUP($C270,VK!$B$3:$CG$295,55,FALSE)</f>
        <v>0.76607387140902872</v>
      </c>
      <c r="I270" s="10">
        <f>VLOOKUP($C270,VK!$B$3:$CG$295,32,FALSE)</f>
        <v>1</v>
      </c>
      <c r="J270" s="10" t="str">
        <f>VLOOKUP($C270,VK!$B$3:$CG$295,18,FALSE)</f>
        <v>263</v>
      </c>
      <c r="K270" s="10"/>
      <c r="L270" s="25">
        <f t="shared" si="36"/>
        <v>14073.609938733833</v>
      </c>
      <c r="M270" s="84">
        <f>1-VLOOKUP(C270,VK!$B$3:$ID$295,237,FALSE)</f>
        <v>-0.26307209983300339</v>
      </c>
      <c r="N270" s="83">
        <f t="shared" si="37"/>
        <v>1680</v>
      </c>
      <c r="O270" s="83" t="str">
        <f t="shared" si="38"/>
        <v/>
      </c>
      <c r="P270" s="83">
        <f t="shared" si="39"/>
        <v>27</v>
      </c>
      <c r="Q270" s="83" t="str">
        <f t="shared" si="40"/>
        <v/>
      </c>
      <c r="R270" s="83">
        <f t="shared" si="41"/>
        <v>492</v>
      </c>
      <c r="S270" s="83">
        <f t="shared" si="42"/>
        <v>12672.094518317504</v>
      </c>
      <c r="T270" s="83">
        <f t="shared" si="43"/>
        <v>11594.900940963687</v>
      </c>
      <c r="U270" s="81"/>
      <c r="V270" s="81"/>
      <c r="W270" s="81"/>
      <c r="X270" s="81"/>
      <c r="Y270" s="81"/>
      <c r="Z270" s="81"/>
      <c r="AA270" s="81"/>
      <c r="AB270" s="81"/>
    </row>
    <row r="271" spans="1:28" hidden="1" x14ac:dyDescent="0.25">
      <c r="A271" s="19">
        <v>261</v>
      </c>
      <c r="B271" s="31" t="str">
        <f t="shared" si="44"/>
        <v>*</v>
      </c>
      <c r="C271" t="str">
        <f>VLOOKUP(A271,VK!$IE$3:$IG$295,3,FALSE)</f>
        <v>Siikainen</v>
      </c>
      <c r="D271" s="17">
        <f>VLOOKUP($C271,VK!$B$3:$CG$295,37,FALSE)</f>
        <v>0.48837209302325579</v>
      </c>
      <c r="E271" s="10">
        <f>VLOOKUP(C271,VK!$B$3:$CG$295,11,FALSE)</f>
        <v>201.4</v>
      </c>
      <c r="F271" s="32">
        <f>VLOOKUP($C271,VK!$B$3:$CG$295,59,FALSE)</f>
        <v>21</v>
      </c>
      <c r="G271" s="25">
        <f>VLOOKUP($C271,VK!$B$3:$CG$295,65,FALSE)</f>
        <v>22234.448947778645</v>
      </c>
      <c r="H271" s="17">
        <f>VLOOKUP($C271,VK!$B$3:$CG$295,55,FALSE)</f>
        <v>1</v>
      </c>
      <c r="I271" s="10">
        <f>VLOOKUP($C271,VK!$B$3:$CG$295,32,FALSE)</f>
        <v>1</v>
      </c>
      <c r="J271" s="10" t="str">
        <f>VLOOKUP($C271,VK!$B$3:$CG$295,18,FALSE)</f>
        <v>124</v>
      </c>
      <c r="K271" s="10"/>
      <c r="L271" s="25">
        <f t="shared" si="36"/>
        <v>15302.944883720931</v>
      </c>
      <c r="M271" s="84">
        <f>1-VLOOKUP(C271,VK!$B$3:$ID$295,237,FALSE)</f>
        <v>-0.2670510804643893</v>
      </c>
      <c r="N271" s="83">
        <f t="shared" si="37"/>
        <v>21</v>
      </c>
      <c r="O271" s="83" t="str">
        <f t="shared" si="38"/>
        <v/>
      </c>
      <c r="P271" s="83" t="str">
        <f t="shared" si="39"/>
        <v/>
      </c>
      <c r="Q271" s="83" t="str">
        <f t="shared" si="40"/>
        <v/>
      </c>
      <c r="R271" s="83" t="str">
        <f t="shared" si="41"/>
        <v/>
      </c>
      <c r="S271" s="83">
        <f t="shared" si="42"/>
        <v>14455.681590909091</v>
      </c>
      <c r="T271" s="83">
        <f t="shared" si="43"/>
        <v>11594.900940963687</v>
      </c>
      <c r="U271" s="81"/>
      <c r="V271" s="81"/>
      <c r="W271" s="81"/>
      <c r="X271" s="81"/>
      <c r="Y271" s="81"/>
      <c r="Z271" s="81"/>
      <c r="AA271" s="81"/>
      <c r="AB271" s="81"/>
    </row>
    <row r="272" spans="1:28" hidden="1" x14ac:dyDescent="0.25">
      <c r="A272" s="19">
        <v>262</v>
      </c>
      <c r="B272" s="31" t="str">
        <f t="shared" si="44"/>
        <v>*</v>
      </c>
      <c r="C272" t="str">
        <f>VLOOKUP(A272,VK!$IE$3:$IG$295,3,FALSE)</f>
        <v>Tuusula</v>
      </c>
      <c r="D272" s="17">
        <f>VLOOKUP($C272,VK!$B$3:$CG$295,37,FALSE)</f>
        <v>0.79062247372675831</v>
      </c>
      <c r="E272" s="10">
        <f>VLOOKUP(C272,VK!$B$3:$CG$295,11,FALSE)</f>
        <v>105.7</v>
      </c>
      <c r="F272" s="32">
        <f>VLOOKUP($C272,VK!$B$3:$CG$295,59,FALSE)</f>
        <v>1956</v>
      </c>
      <c r="G272" s="25">
        <f>VLOOKUP($C272,VK!$B$3:$CG$295,65,FALSE)</f>
        <v>32475.353137548987</v>
      </c>
      <c r="H272" s="17">
        <f>VLOOKUP($C272,VK!$B$3:$CG$295,55,FALSE)</f>
        <v>0.77760736196319014</v>
      </c>
      <c r="I272" s="10">
        <f>VLOOKUP($C272,VK!$B$3:$CG$295,32,FALSE)</f>
        <v>1</v>
      </c>
      <c r="J272" s="10" t="str">
        <f>VLOOKUP($C272,VK!$B$3:$CG$295,18,FALSE)</f>
        <v>153</v>
      </c>
      <c r="K272" s="10"/>
      <c r="L272" s="25">
        <f t="shared" si="36"/>
        <v>13846.701204527082</v>
      </c>
      <c r="M272" s="84">
        <f>1-VLOOKUP(C272,VK!$B$3:$ID$295,237,FALSE)</f>
        <v>-0.2757104509577748</v>
      </c>
      <c r="N272" s="83">
        <f t="shared" si="37"/>
        <v>1521</v>
      </c>
      <c r="O272" s="83" t="str">
        <f t="shared" si="38"/>
        <v/>
      </c>
      <c r="P272" s="83">
        <f t="shared" si="39"/>
        <v>246</v>
      </c>
      <c r="Q272" s="83" t="str">
        <f t="shared" si="40"/>
        <v/>
      </c>
      <c r="R272" s="83">
        <f t="shared" si="41"/>
        <v>318</v>
      </c>
      <c r="S272" s="83">
        <f t="shared" si="42"/>
        <v>11899.347186985171</v>
      </c>
      <c r="T272" s="83">
        <f t="shared" si="43"/>
        <v>11594.900940963687</v>
      </c>
      <c r="U272" s="81"/>
      <c r="V272" s="81"/>
      <c r="W272" s="81"/>
      <c r="X272" s="81"/>
      <c r="Y272" s="81"/>
      <c r="Z272" s="81"/>
      <c r="AA272" s="81"/>
      <c r="AB272" s="81"/>
    </row>
    <row r="273" spans="1:28" hidden="1" x14ac:dyDescent="0.25">
      <c r="A273" s="19">
        <v>263</v>
      </c>
      <c r="B273" s="31" t="str">
        <f t="shared" si="44"/>
        <v>*</v>
      </c>
      <c r="C273" t="str">
        <f>VLOOKUP(A273,VK!$IE$3:$IG$295,3,FALSE)</f>
        <v>Lappeenranta</v>
      </c>
      <c r="D273" s="17">
        <f>VLOOKUP($C273,VK!$B$3:$CG$295,37,FALSE)</f>
        <v>0.82700684505289357</v>
      </c>
      <c r="E273" s="10">
        <f>VLOOKUP(C273,VK!$B$3:$CG$295,11,FALSE)</f>
        <v>145.4</v>
      </c>
      <c r="F273" s="32">
        <f>VLOOKUP($C273,VK!$B$3:$CG$295,59,FALSE)</f>
        <v>2658</v>
      </c>
      <c r="G273" s="25">
        <f>VLOOKUP($C273,VK!$B$3:$CG$295,65,FALSE)</f>
        <v>26560.603496465174</v>
      </c>
      <c r="H273" s="17">
        <f>VLOOKUP($C273,VK!$B$3:$CG$295,55,FALSE)</f>
        <v>0.81602708803611734</v>
      </c>
      <c r="I273" s="10">
        <f>VLOOKUP($C273,VK!$B$3:$CG$295,32,FALSE)</f>
        <v>0</v>
      </c>
      <c r="J273" s="10" t="str">
        <f>VLOOKUP($C273,VK!$B$3:$CG$295,18,FALSE)</f>
        <v>632</v>
      </c>
      <c r="K273" s="10"/>
      <c r="L273" s="25">
        <f t="shared" si="36"/>
        <v>12165.751785936529</v>
      </c>
      <c r="M273" s="84">
        <f>1-VLOOKUP(C273,VK!$B$3:$ID$295,237,FALSE)</f>
        <v>-0.30004547037636753</v>
      </c>
      <c r="N273" s="83">
        <f t="shared" si="37"/>
        <v>2169</v>
      </c>
      <c r="O273" s="83" t="str">
        <f t="shared" si="38"/>
        <v/>
      </c>
      <c r="P273" s="83">
        <f t="shared" si="39"/>
        <v>39</v>
      </c>
      <c r="Q273" s="83" t="str">
        <f t="shared" si="40"/>
        <v/>
      </c>
      <c r="R273" s="83">
        <f t="shared" si="41"/>
        <v>456</v>
      </c>
      <c r="S273" s="83">
        <f t="shared" si="42"/>
        <v>11321.613674460978</v>
      </c>
      <c r="T273" s="83">
        <f t="shared" si="43"/>
        <v>11594.900940963687</v>
      </c>
      <c r="U273" s="81"/>
      <c r="V273" s="81"/>
      <c r="W273" s="81"/>
      <c r="X273" s="81"/>
      <c r="Y273" s="81"/>
      <c r="Z273" s="81"/>
      <c r="AA273" s="81"/>
      <c r="AB273" s="81"/>
    </row>
    <row r="274" spans="1:28" hidden="1" x14ac:dyDescent="0.25">
      <c r="A274" s="19">
        <v>264</v>
      </c>
      <c r="B274" s="31" t="str">
        <f t="shared" si="44"/>
        <v>*</v>
      </c>
      <c r="C274" t="str">
        <f>VLOOKUP(A274,VK!$IE$3:$IG$295,3,FALSE)</f>
        <v>Kinnula</v>
      </c>
      <c r="D274" s="17">
        <f>VLOOKUP($C274,VK!$B$3:$CG$295,37,FALSE)</f>
        <v>0.84848484848484851</v>
      </c>
      <c r="E274" s="10">
        <f>VLOOKUP(C274,VK!$B$3:$CG$295,11,FALSE)</f>
        <v>209.6</v>
      </c>
      <c r="F274" s="32">
        <f>VLOOKUP($C274,VK!$B$3:$CG$295,59,FALSE)</f>
        <v>84</v>
      </c>
      <c r="G274" s="25">
        <f>VLOOKUP($C274,VK!$B$3:$CG$295,65,FALSE)</f>
        <v>21410.718319107025</v>
      </c>
      <c r="H274" s="17">
        <f>VLOOKUP($C274,VK!$B$3:$CG$295,55,FALSE)</f>
        <v>1</v>
      </c>
      <c r="I274" s="10">
        <f>VLOOKUP($C274,VK!$B$3:$CG$295,32,FALSE)</f>
        <v>1</v>
      </c>
      <c r="J274" s="10" t="str">
        <f>VLOOKUP($C274,VK!$B$3:$CG$295,18,FALSE)</f>
        <v>81</v>
      </c>
      <c r="K274" s="10"/>
      <c r="L274" s="25">
        <f t="shared" si="36"/>
        <v>11138.691111111113</v>
      </c>
      <c r="M274" s="84">
        <f>1-VLOOKUP(C274,VK!$B$3:$ID$295,237,FALSE)</f>
        <v>-0.30070400274971121</v>
      </c>
      <c r="N274" s="83">
        <f t="shared" si="37"/>
        <v>84</v>
      </c>
      <c r="O274" s="83" t="str">
        <f t="shared" si="38"/>
        <v/>
      </c>
      <c r="P274" s="83" t="str">
        <f t="shared" si="39"/>
        <v/>
      </c>
      <c r="Q274" s="83" t="str">
        <f t="shared" si="40"/>
        <v/>
      </c>
      <c r="R274" s="83" t="str">
        <f t="shared" si="41"/>
        <v/>
      </c>
      <c r="S274" s="83">
        <f t="shared" si="42"/>
        <v>7767.9831304347817</v>
      </c>
      <c r="T274" s="83">
        <f t="shared" si="43"/>
        <v>11594.900940963687</v>
      </c>
      <c r="U274" s="81"/>
      <c r="V274" s="81"/>
      <c r="W274" s="81"/>
      <c r="X274" s="81"/>
      <c r="Y274" s="81"/>
      <c r="Z274" s="81"/>
      <c r="AA274" s="81"/>
      <c r="AB274" s="81"/>
    </row>
    <row r="275" spans="1:28" hidden="1" x14ac:dyDescent="0.25">
      <c r="A275" s="19">
        <v>265</v>
      </c>
      <c r="B275" s="31" t="str">
        <f t="shared" si="44"/>
        <v>*</v>
      </c>
      <c r="C275" t="str">
        <f>VLOOKUP(A275,VK!$IE$3:$IG$295,3,FALSE)</f>
        <v>Järvenpää</v>
      </c>
      <c r="D275" s="17">
        <f>VLOOKUP($C275,VK!$B$3:$CG$295,37,FALSE)</f>
        <v>0.8316400580551524</v>
      </c>
      <c r="E275" s="10">
        <f>VLOOKUP(C275,VK!$B$3:$CG$295,11,FALSE)</f>
        <v>110.7</v>
      </c>
      <c r="F275" s="32">
        <f>VLOOKUP($C275,VK!$B$3:$CG$295,59,FALSE)</f>
        <v>2292</v>
      </c>
      <c r="G275" s="25">
        <f>VLOOKUP($C275,VK!$B$3:$CG$295,65,FALSE)</f>
        <v>30785.3530006453</v>
      </c>
      <c r="H275" s="17">
        <f>VLOOKUP($C275,VK!$B$3:$CG$295,55,FALSE)</f>
        <v>0.75261780104712039</v>
      </c>
      <c r="I275" s="10">
        <f>VLOOKUP($C275,VK!$B$3:$CG$295,32,FALSE)</f>
        <v>0</v>
      </c>
      <c r="J275" s="10" t="str">
        <f>VLOOKUP($C275,VK!$B$3:$CG$295,18,FALSE)</f>
        <v>31</v>
      </c>
      <c r="K275" s="10"/>
      <c r="L275" s="25">
        <f t="shared" si="36"/>
        <v>11731.413628447024</v>
      </c>
      <c r="M275" s="84">
        <f>1-VLOOKUP(C275,VK!$B$3:$ID$295,237,FALSE)</f>
        <v>-0.32914576878149071</v>
      </c>
      <c r="N275" s="83">
        <f t="shared" si="37"/>
        <v>1725</v>
      </c>
      <c r="O275" s="83" t="str">
        <f t="shared" si="38"/>
        <v/>
      </c>
      <c r="P275" s="83">
        <f t="shared" si="39"/>
        <v>27</v>
      </c>
      <c r="Q275" s="83">
        <f t="shared" si="40"/>
        <v>51</v>
      </c>
      <c r="R275" s="83">
        <f t="shared" si="41"/>
        <v>492</v>
      </c>
      <c r="S275" s="83">
        <f t="shared" si="42"/>
        <v>10926.950912670007</v>
      </c>
      <c r="T275" s="83">
        <f t="shared" si="43"/>
        <v>11594.900940963687</v>
      </c>
      <c r="U275" s="81"/>
      <c r="V275" s="81"/>
      <c r="W275" s="81"/>
      <c r="X275" s="81"/>
      <c r="Y275" s="81"/>
      <c r="Z275" s="81"/>
      <c r="AA275" s="81"/>
      <c r="AB275" s="81"/>
    </row>
    <row r="276" spans="1:28" hidden="1" x14ac:dyDescent="0.25">
      <c r="A276" s="19">
        <v>266</v>
      </c>
      <c r="B276" s="31" t="str">
        <f t="shared" si="44"/>
        <v>*</v>
      </c>
      <c r="C276" t="str">
        <f>VLOOKUP(A276,VK!$IE$3:$IG$295,3,FALSE)</f>
        <v>Kaarina</v>
      </c>
      <c r="D276" s="17">
        <f>VLOOKUP($C276,VK!$B$3:$CG$295,37,FALSE)</f>
        <v>0.86422240128928285</v>
      </c>
      <c r="E276" s="10">
        <f>VLOOKUP(C276,VK!$B$3:$CG$295,11,FALSE)</f>
        <v>115.2</v>
      </c>
      <c r="F276" s="32">
        <f>VLOOKUP($C276,VK!$B$3:$CG$295,59,FALSE)</f>
        <v>2145</v>
      </c>
      <c r="G276" s="25">
        <f>VLOOKUP($C276,VK!$B$3:$CG$295,65,FALSE)</f>
        <v>30451.759459533834</v>
      </c>
      <c r="H276" s="17">
        <f>VLOOKUP($C276,VK!$B$3:$CG$295,55,FALSE)</f>
        <v>0.56923076923076921</v>
      </c>
      <c r="I276" s="10">
        <f>VLOOKUP($C276,VK!$B$3:$CG$295,32,FALSE)</f>
        <v>0</v>
      </c>
      <c r="J276" s="10" t="str">
        <f>VLOOKUP($C276,VK!$B$3:$CG$295,18,FALSE)</f>
        <v>115</v>
      </c>
      <c r="K276" s="10"/>
      <c r="L276" s="25">
        <f t="shared" si="36"/>
        <v>14150.056329572926</v>
      </c>
      <c r="M276" s="84">
        <f>1-VLOOKUP(C276,VK!$B$3:$ID$295,237,FALSE)</f>
        <v>-0.35299797423209101</v>
      </c>
      <c r="N276" s="83">
        <f t="shared" si="37"/>
        <v>1221</v>
      </c>
      <c r="O276" s="83" t="str">
        <f t="shared" si="38"/>
        <v/>
      </c>
      <c r="P276" s="83">
        <f t="shared" si="39"/>
        <v>39</v>
      </c>
      <c r="Q276" s="83">
        <f t="shared" si="40"/>
        <v>882</v>
      </c>
      <c r="R276" s="83">
        <f t="shared" si="41"/>
        <v>33</v>
      </c>
      <c r="S276" s="83">
        <f t="shared" si="42"/>
        <v>12444.173003952568</v>
      </c>
      <c r="T276" s="83">
        <f t="shared" si="43"/>
        <v>11594.900940963687</v>
      </c>
      <c r="U276" s="81"/>
      <c r="V276" s="81"/>
      <c r="W276" s="81"/>
      <c r="X276" s="81"/>
      <c r="Y276" s="81"/>
      <c r="Z276" s="81"/>
      <c r="AA276" s="81"/>
      <c r="AB276" s="81"/>
    </row>
    <row r="277" spans="1:28" hidden="1" x14ac:dyDescent="0.25">
      <c r="A277" s="19">
        <v>267</v>
      </c>
      <c r="B277" s="31" t="str">
        <f t="shared" si="44"/>
        <v>*</v>
      </c>
      <c r="C277" t="str">
        <f>VLOOKUP(A277,VK!$IE$3:$IG$295,3,FALSE)</f>
        <v>Lestijärvi</v>
      </c>
      <c r="D277" s="17">
        <f>VLOOKUP($C277,VK!$B$3:$CG$295,37,FALSE)</f>
        <v>0.40909090909090912</v>
      </c>
      <c r="E277" s="10">
        <f>VLOOKUP(C277,VK!$B$3:$CG$295,11,FALSE)</f>
        <v>184.8</v>
      </c>
      <c r="F277" s="32">
        <f>VLOOKUP($C277,VK!$B$3:$CG$295,59,FALSE)</f>
        <v>18</v>
      </c>
      <c r="G277" s="25">
        <f>VLOOKUP($C277,VK!$B$3:$CG$295,65,FALSE)</f>
        <v>22192.195014662757</v>
      </c>
      <c r="H277" s="17">
        <f>VLOOKUP($C277,VK!$B$3:$CG$295,55,FALSE)</f>
        <v>1</v>
      </c>
      <c r="I277" s="10">
        <f>VLOOKUP($C277,VK!$B$3:$CG$295,32,FALSE)</f>
        <v>1</v>
      </c>
      <c r="J277" s="10" t="str">
        <f>VLOOKUP($C277,VK!$B$3:$CG$295,18,FALSE)</f>
        <v>70</v>
      </c>
      <c r="K277" s="10"/>
      <c r="L277" s="25">
        <f t="shared" si="36"/>
        <v>10250.111818181818</v>
      </c>
      <c r="M277" s="84">
        <f>1-VLOOKUP(C277,VK!$B$3:$ID$295,237,FALSE)</f>
        <v>-0.35478070490130653</v>
      </c>
      <c r="N277" s="83">
        <f t="shared" si="37"/>
        <v>18</v>
      </c>
      <c r="O277" s="83" t="str">
        <f t="shared" si="38"/>
        <v/>
      </c>
      <c r="P277" s="83" t="str">
        <f t="shared" si="39"/>
        <v/>
      </c>
      <c r="Q277" s="83" t="str">
        <f t="shared" si="40"/>
        <v/>
      </c>
      <c r="R277" s="83" t="str">
        <f t="shared" si="41"/>
        <v/>
      </c>
      <c r="S277" s="83">
        <f t="shared" si="42"/>
        <v>8589.3425000000007</v>
      </c>
      <c r="T277" s="83">
        <f t="shared" si="43"/>
        <v>11594.900940963687</v>
      </c>
      <c r="U277" s="81"/>
      <c r="V277" s="81"/>
      <c r="W277" s="81"/>
      <c r="X277" s="81"/>
      <c r="Y277" s="81"/>
      <c r="Z277" s="81"/>
      <c r="AA277" s="81"/>
      <c r="AB277" s="81"/>
    </row>
    <row r="278" spans="1:28" hidden="1" x14ac:dyDescent="0.25">
      <c r="A278" s="19">
        <v>268</v>
      </c>
      <c r="B278" s="31" t="str">
        <f t="shared" si="44"/>
        <v>*</v>
      </c>
      <c r="C278" t="str">
        <f>VLOOKUP(A278,VK!$IE$3:$IG$295,3,FALSE)</f>
        <v>Vaasa</v>
      </c>
      <c r="D278" s="17">
        <f>VLOOKUP($C278,VK!$B$3:$CG$295,37,FALSE)</f>
        <v>0.86088474970896389</v>
      </c>
      <c r="E278" s="10">
        <f>VLOOKUP(C278,VK!$B$3:$CG$295,11,FALSE)</f>
        <v>118.7</v>
      </c>
      <c r="F278" s="32">
        <f>VLOOKUP($C278,VK!$B$3:$CG$295,59,FALSE)</f>
        <v>2958</v>
      </c>
      <c r="G278" s="25">
        <f>VLOOKUP($C278,VK!$B$3:$CG$295,65,FALSE)</f>
        <v>27508.53431173502</v>
      </c>
      <c r="H278" s="17">
        <f>VLOOKUP($C278,VK!$B$3:$CG$295,55,FALSE)</f>
        <v>0.80831643002028397</v>
      </c>
      <c r="I278" s="10">
        <f>VLOOKUP($C278,VK!$B$3:$CG$295,32,FALSE)</f>
        <v>0</v>
      </c>
      <c r="J278" s="10" t="str">
        <f>VLOOKUP($C278,VK!$B$3:$CG$295,18,FALSE)</f>
        <v>150</v>
      </c>
      <c r="K278" s="10"/>
      <c r="L278" s="25">
        <f t="shared" si="36"/>
        <v>14953.538949359719</v>
      </c>
      <c r="M278" s="84">
        <f>1-VLOOKUP(C278,VK!$B$3:$ID$295,237,FALSE)</f>
        <v>-0.41525302748607595</v>
      </c>
      <c r="N278" s="83">
        <f t="shared" si="37"/>
        <v>2391</v>
      </c>
      <c r="O278" s="83" t="str">
        <f t="shared" si="38"/>
        <v/>
      </c>
      <c r="P278" s="83" t="str">
        <f t="shared" si="39"/>
        <v/>
      </c>
      <c r="Q278" s="83" t="str">
        <f t="shared" si="40"/>
        <v/>
      </c>
      <c r="R278" s="83">
        <f t="shared" si="41"/>
        <v>567</v>
      </c>
      <c r="S278" s="83">
        <f t="shared" si="42"/>
        <v>13304.118216596342</v>
      </c>
      <c r="T278" s="83">
        <f t="shared" si="43"/>
        <v>11594.900940963687</v>
      </c>
      <c r="U278" s="81"/>
      <c r="V278" s="81"/>
      <c r="W278" s="81"/>
      <c r="X278" s="81"/>
      <c r="Y278" s="81"/>
      <c r="Z278" s="81"/>
      <c r="AA278" s="81"/>
      <c r="AB278" s="81"/>
    </row>
    <row r="279" spans="1:28" hidden="1" x14ac:dyDescent="0.25">
      <c r="A279" s="19">
        <v>269</v>
      </c>
      <c r="B279" s="31" t="str">
        <f t="shared" si="44"/>
        <v>*</v>
      </c>
      <c r="C279" t="str">
        <f>VLOOKUP(A279,VK!$IE$3:$IG$295,3,FALSE)</f>
        <v>Hämeenlinna</v>
      </c>
      <c r="D279" s="17">
        <f>VLOOKUP($C279,VK!$B$3:$CG$295,37,FALSE)</f>
        <v>0.83353510895883776</v>
      </c>
      <c r="E279" s="10">
        <f>VLOOKUP(C279,VK!$B$3:$CG$295,11,FALSE)</f>
        <v>140.4</v>
      </c>
      <c r="F279" s="32">
        <f>VLOOKUP($C279,VK!$B$3:$CG$295,59,FALSE)</f>
        <v>2754</v>
      </c>
      <c r="G279" s="25">
        <f>VLOOKUP($C279,VK!$B$3:$CG$295,65,FALSE)</f>
        <v>27988.918134047628</v>
      </c>
      <c r="H279" s="17">
        <f>VLOOKUP($C279,VK!$B$3:$CG$295,55,FALSE)</f>
        <v>0.70261437908496727</v>
      </c>
      <c r="I279" s="10">
        <f>VLOOKUP($C279,VK!$B$3:$CG$295,32,FALSE)</f>
        <v>0</v>
      </c>
      <c r="J279" s="10" t="str">
        <f>VLOOKUP($C279,VK!$B$3:$CG$295,18,FALSE)</f>
        <v>720</v>
      </c>
      <c r="K279" s="10"/>
      <c r="L279" s="25">
        <f t="shared" si="36"/>
        <v>11179.892436440678</v>
      </c>
      <c r="M279" s="84">
        <f>1-VLOOKUP(C279,VK!$B$3:$ID$295,237,FALSE)</f>
        <v>-0.43925655531769214</v>
      </c>
      <c r="N279" s="83">
        <f t="shared" si="37"/>
        <v>1935</v>
      </c>
      <c r="O279" s="83" t="str">
        <f t="shared" si="38"/>
        <v/>
      </c>
      <c r="P279" s="83">
        <f t="shared" si="39"/>
        <v>60</v>
      </c>
      <c r="Q279" s="83">
        <f t="shared" si="40"/>
        <v>18</v>
      </c>
      <c r="R279" s="83">
        <f t="shared" si="41"/>
        <v>753</v>
      </c>
      <c r="S279" s="83">
        <f t="shared" si="42"/>
        <v>10225.285550847459</v>
      </c>
      <c r="T279" s="83">
        <f t="shared" si="43"/>
        <v>11594.900940963687</v>
      </c>
      <c r="U279" s="81"/>
      <c r="V279" s="81"/>
      <c r="W279" s="81"/>
      <c r="X279" s="81"/>
      <c r="Y279" s="81"/>
      <c r="Z279" s="81"/>
      <c r="AA279" s="81"/>
      <c r="AB279" s="81"/>
    </row>
    <row r="280" spans="1:28" hidden="1" x14ac:dyDescent="0.25">
      <c r="A280" s="19">
        <v>270</v>
      </c>
      <c r="B280" s="31" t="str">
        <f t="shared" si="44"/>
        <v>*</v>
      </c>
      <c r="C280" t="str">
        <f>VLOOKUP(A280,VK!$IE$3:$IG$295,3,FALSE)</f>
        <v>Porvoo</v>
      </c>
      <c r="D280" s="17">
        <f>VLOOKUP($C280,VK!$B$3:$CG$295,37,FALSE)</f>
        <v>0.87878787878787878</v>
      </c>
      <c r="E280" s="10">
        <f>VLOOKUP(C280,VK!$B$3:$CG$295,11,FALSE)</f>
        <v>122.1</v>
      </c>
      <c r="F280" s="32">
        <f>VLOOKUP($C280,VK!$B$3:$CG$295,59,FALSE)</f>
        <v>2523</v>
      </c>
      <c r="G280" s="25">
        <f>VLOOKUP($C280,VK!$B$3:$CG$295,65,FALSE)</f>
        <v>31095.337206808479</v>
      </c>
      <c r="H280" s="17">
        <f>VLOOKUP($C280,VK!$B$3:$CG$295,55,FALSE)</f>
        <v>0.86325802615933411</v>
      </c>
      <c r="I280" s="10">
        <f>VLOOKUP($C280,VK!$B$3:$CG$295,32,FALSE)</f>
        <v>0</v>
      </c>
      <c r="J280" s="10" t="str">
        <f>VLOOKUP($C280,VK!$B$3:$CG$295,18,FALSE)</f>
        <v>312</v>
      </c>
      <c r="K280" s="10"/>
      <c r="L280" s="25">
        <f t="shared" si="36"/>
        <v>14363.101365377915</v>
      </c>
      <c r="M280" s="84">
        <f>1-VLOOKUP(C280,VK!$B$3:$ID$295,237,FALSE)</f>
        <v>-0.45690677270852387</v>
      </c>
      <c r="N280" s="83">
        <f t="shared" si="37"/>
        <v>2178</v>
      </c>
      <c r="O280" s="83" t="str">
        <f t="shared" si="38"/>
        <v/>
      </c>
      <c r="P280" s="83">
        <f t="shared" si="39"/>
        <v>39</v>
      </c>
      <c r="Q280" s="83" t="str">
        <f t="shared" si="40"/>
        <v/>
      </c>
      <c r="R280" s="83">
        <f t="shared" si="41"/>
        <v>312</v>
      </c>
      <c r="S280" s="83">
        <f t="shared" si="42"/>
        <v>12603.707975291694</v>
      </c>
      <c r="T280" s="83">
        <f t="shared" si="43"/>
        <v>11594.900940963687</v>
      </c>
      <c r="U280" s="81"/>
      <c r="V280" s="81"/>
      <c r="W280" s="81"/>
      <c r="X280" s="81"/>
      <c r="Y280" s="81"/>
      <c r="Z280" s="81"/>
      <c r="AA280" s="81"/>
      <c r="AB280" s="81"/>
    </row>
    <row r="281" spans="1:28" hidden="1" x14ac:dyDescent="0.25">
      <c r="A281" s="19">
        <v>271</v>
      </c>
      <c r="B281" s="31" t="str">
        <f t="shared" si="44"/>
        <v>*</v>
      </c>
      <c r="C281" t="str">
        <f>VLOOKUP(A281,VK!$IE$3:$IG$295,3,FALSE)</f>
        <v>Rääkkylä</v>
      </c>
      <c r="D281" s="17">
        <f>VLOOKUP($C281,VK!$B$3:$CG$295,37,FALSE)</f>
        <v>0.375</v>
      </c>
      <c r="E281" s="10">
        <f>VLOOKUP(C281,VK!$B$3:$CG$295,11,FALSE)</f>
        <v>224</v>
      </c>
      <c r="F281" s="32">
        <f>VLOOKUP($C281,VK!$B$3:$CG$295,59,FALSE)</f>
        <v>12</v>
      </c>
      <c r="G281" s="25">
        <f>VLOOKUP($C281,VK!$B$3:$CG$295,65,FALSE)</f>
        <v>22350.178233438484</v>
      </c>
      <c r="H281" s="17">
        <f>VLOOKUP($C281,VK!$B$3:$CG$295,55,FALSE)</f>
        <v>1</v>
      </c>
      <c r="I281" s="10">
        <f>VLOOKUP($C281,VK!$B$3:$CG$295,32,FALSE)</f>
        <v>0</v>
      </c>
      <c r="J281" s="10" t="str">
        <f>VLOOKUP($C281,VK!$B$3:$CG$295,18,FALSE)</f>
        <v>191</v>
      </c>
      <c r="K281" s="10"/>
      <c r="L281" s="25">
        <f t="shared" si="36"/>
        <v>18064.537500000002</v>
      </c>
      <c r="M281" s="84">
        <f>1-VLOOKUP(C281,VK!$B$3:$ID$295,237,FALSE)</f>
        <v>-0.50121942203619718</v>
      </c>
      <c r="N281" s="83">
        <f t="shared" si="37"/>
        <v>12</v>
      </c>
      <c r="O281" s="83" t="str">
        <f t="shared" si="38"/>
        <v/>
      </c>
      <c r="P281" s="83" t="str">
        <f t="shared" si="39"/>
        <v/>
      </c>
      <c r="Q281" s="83" t="str">
        <f t="shared" si="40"/>
        <v/>
      </c>
      <c r="R281" s="83" t="str">
        <f t="shared" si="41"/>
        <v/>
      </c>
      <c r="S281" s="83">
        <f t="shared" si="42"/>
        <v>16094.288461538461</v>
      </c>
      <c r="T281" s="83">
        <f t="shared" si="43"/>
        <v>11594.900940963687</v>
      </c>
      <c r="U281" s="81"/>
      <c r="V281" s="81"/>
      <c r="W281" s="81"/>
      <c r="X281" s="81"/>
      <c r="Y281" s="81"/>
      <c r="Z281" s="81"/>
      <c r="AA281" s="81"/>
      <c r="AB281" s="81"/>
    </row>
    <row r="282" spans="1:28" hidden="1" x14ac:dyDescent="0.25">
      <c r="A282" s="19">
        <v>272</v>
      </c>
      <c r="B282" s="31" t="str">
        <f t="shared" si="44"/>
        <v>*</v>
      </c>
      <c r="C282" t="str">
        <f>VLOOKUP(A282,VK!$IE$3:$IG$295,3,FALSE)</f>
        <v>Posio</v>
      </c>
      <c r="D282" s="17">
        <f>VLOOKUP($C282,VK!$B$3:$CG$295,37,FALSE)</f>
        <v>0.39130434782608697</v>
      </c>
      <c r="E282" s="10">
        <f>VLOOKUP(C282,VK!$B$3:$CG$295,11,FALSE)</f>
        <v>205.4</v>
      </c>
      <c r="F282" s="32">
        <f>VLOOKUP($C282,VK!$B$3:$CG$295,59,FALSE)</f>
        <v>27</v>
      </c>
      <c r="G282" s="25">
        <f>VLOOKUP($C282,VK!$B$3:$CG$295,65,FALSE)</f>
        <v>23689.84570646596</v>
      </c>
      <c r="H282" s="17">
        <f>VLOOKUP($C282,VK!$B$3:$CG$295,55,FALSE)</f>
        <v>1</v>
      </c>
      <c r="I282" s="10">
        <f>VLOOKUP($C282,VK!$B$3:$CG$295,32,FALSE)</f>
        <v>1</v>
      </c>
      <c r="J282" s="10" t="str">
        <f>VLOOKUP($C282,VK!$B$3:$CG$295,18,FALSE)</f>
        <v>512</v>
      </c>
      <c r="K282" s="10"/>
      <c r="L282" s="25">
        <f t="shared" si="36"/>
        <v>18040.823768115941</v>
      </c>
      <c r="M282" s="84">
        <f>1-VLOOKUP(C282,VK!$B$3:$ID$295,237,FALSE)</f>
        <v>-0.51718197148427425</v>
      </c>
      <c r="N282" s="83">
        <f t="shared" si="37"/>
        <v>27</v>
      </c>
      <c r="O282" s="83" t="str">
        <f t="shared" si="38"/>
        <v/>
      </c>
      <c r="P282" s="83" t="str">
        <f t="shared" si="39"/>
        <v/>
      </c>
      <c r="Q282" s="83" t="str">
        <f t="shared" si="40"/>
        <v/>
      </c>
      <c r="R282" s="83" t="str">
        <f t="shared" si="41"/>
        <v/>
      </c>
      <c r="S282" s="83">
        <f t="shared" si="42"/>
        <v>13478.032236842104</v>
      </c>
      <c r="T282" s="83">
        <f t="shared" si="43"/>
        <v>11594.900940963687</v>
      </c>
      <c r="U282" s="81"/>
      <c r="V282" s="81"/>
      <c r="W282" s="81"/>
      <c r="X282" s="81"/>
      <c r="Y282" s="81"/>
      <c r="Z282" s="81"/>
      <c r="AA282" s="81"/>
      <c r="AB282" s="81"/>
    </row>
    <row r="283" spans="1:28" hidden="1" x14ac:dyDescent="0.25">
      <c r="A283" s="19">
        <v>273</v>
      </c>
      <c r="B283" s="31" t="str">
        <f t="shared" si="44"/>
        <v>*</v>
      </c>
      <c r="C283" t="str">
        <f>VLOOKUP(A283,VK!$IE$3:$IG$295,3,FALSE)</f>
        <v>Kouvola</v>
      </c>
      <c r="D283" s="17">
        <f>VLOOKUP($C283,VK!$B$3:$CG$295,37,FALSE)</f>
        <v>0.81592649310872889</v>
      </c>
      <c r="E283" s="10">
        <f>VLOOKUP(C283,VK!$B$3:$CG$295,11,FALSE)</f>
        <v>153.19999999999999</v>
      </c>
      <c r="F283" s="32">
        <f>VLOOKUP($C283,VK!$B$3:$CG$295,59,FALSE)</f>
        <v>2664</v>
      </c>
      <c r="G283" s="25">
        <f>VLOOKUP($C283,VK!$B$3:$CG$295,65,FALSE)</f>
        <v>27446.922096855982</v>
      </c>
      <c r="H283" s="17">
        <f>VLOOKUP($C283,VK!$B$3:$CG$295,55,FALSE)</f>
        <v>0.77364864864864868</v>
      </c>
      <c r="I283" s="10">
        <f>VLOOKUP($C283,VK!$B$3:$CG$295,32,FALSE)</f>
        <v>1</v>
      </c>
      <c r="J283" s="10" t="str">
        <f>VLOOKUP($C283,VK!$B$3:$CG$295,18,FALSE)</f>
        <v>987</v>
      </c>
      <c r="K283" s="10"/>
      <c r="L283" s="25">
        <f t="shared" si="36"/>
        <v>14577.253078101074</v>
      </c>
      <c r="M283" s="84">
        <f>1-VLOOKUP(C283,VK!$B$3:$ID$295,237,FALSE)</f>
        <v>-0.57366330329636117</v>
      </c>
      <c r="N283" s="83">
        <f t="shared" si="37"/>
        <v>2061</v>
      </c>
      <c r="O283" s="83">
        <f t="shared" si="38"/>
        <v>2.5</v>
      </c>
      <c r="P283" s="83">
        <f t="shared" si="39"/>
        <v>42</v>
      </c>
      <c r="Q283" s="83" t="str">
        <f t="shared" si="40"/>
        <v/>
      </c>
      <c r="R283" s="83">
        <f t="shared" si="41"/>
        <v>567</v>
      </c>
      <c r="S283" s="83">
        <f t="shared" si="42"/>
        <v>12634.07182714617</v>
      </c>
      <c r="T283" s="83">
        <f t="shared" si="43"/>
        <v>11594.900940963687</v>
      </c>
      <c r="U283" s="81"/>
      <c r="V283" s="81"/>
      <c r="W283" s="81"/>
      <c r="X283" s="81"/>
      <c r="Y283" s="81"/>
      <c r="Z283" s="81"/>
      <c r="AA283" s="81"/>
      <c r="AB283" s="81"/>
    </row>
    <row r="284" spans="1:28" hidden="1" x14ac:dyDescent="0.25">
      <c r="A284" s="19">
        <v>274</v>
      </c>
      <c r="B284" s="31" t="str">
        <f t="shared" si="44"/>
        <v>*</v>
      </c>
      <c r="C284" t="str">
        <f>VLOOKUP(A284,VK!$IE$3:$IG$295,3,FALSE)</f>
        <v>Kirkkonummi</v>
      </c>
      <c r="D284" s="17">
        <f>VLOOKUP($C284,VK!$B$3:$CG$295,37,FALSE)</f>
        <v>0.87250996015936255</v>
      </c>
      <c r="E284" s="10">
        <f>VLOOKUP(C284,VK!$B$3:$CG$295,11,FALSE)</f>
        <v>106.8</v>
      </c>
      <c r="F284" s="32">
        <f>VLOOKUP($C284,VK!$B$3:$CG$295,59,FALSE)</f>
        <v>2190</v>
      </c>
      <c r="G284" s="25">
        <f>VLOOKUP($C284,VK!$B$3:$CG$295,65,FALSE)</f>
        <v>33759.951377751859</v>
      </c>
      <c r="H284" s="17">
        <f>VLOOKUP($C284,VK!$B$3:$CG$295,55,FALSE)</f>
        <v>0.74109589041095891</v>
      </c>
      <c r="I284" s="10">
        <f>VLOOKUP($C284,VK!$B$3:$CG$295,32,FALSE)</f>
        <v>1</v>
      </c>
      <c r="J284" s="10" t="str">
        <f>VLOOKUP($C284,VK!$B$3:$CG$295,18,FALSE)</f>
        <v>193</v>
      </c>
      <c r="K284" s="10"/>
      <c r="L284" s="25">
        <f t="shared" si="36"/>
        <v>13425.871470119522</v>
      </c>
      <c r="M284" s="84">
        <f>1-VLOOKUP(C284,VK!$B$3:$ID$295,237,FALSE)</f>
        <v>-0.59609555890887189</v>
      </c>
      <c r="N284" s="83">
        <f t="shared" si="37"/>
        <v>1623</v>
      </c>
      <c r="O284" s="83" t="str">
        <f t="shared" si="38"/>
        <v/>
      </c>
      <c r="P284" s="83">
        <f t="shared" si="39"/>
        <v>21</v>
      </c>
      <c r="Q284" s="83" t="str">
        <f t="shared" si="40"/>
        <v/>
      </c>
      <c r="R284" s="83">
        <f t="shared" si="41"/>
        <v>552</v>
      </c>
      <c r="S284" s="83">
        <f t="shared" si="42"/>
        <v>12342.072472310127</v>
      </c>
      <c r="T284" s="83">
        <f t="shared" si="43"/>
        <v>11594.900940963687</v>
      </c>
      <c r="U284" s="81"/>
      <c r="V284" s="81"/>
      <c r="W284" s="81"/>
      <c r="X284" s="81"/>
      <c r="Y284" s="81"/>
      <c r="Z284" s="81"/>
      <c r="AA284" s="81"/>
      <c r="AB284" s="81"/>
    </row>
    <row r="285" spans="1:28" hidden="1" x14ac:dyDescent="0.25">
      <c r="A285" s="19">
        <v>275</v>
      </c>
      <c r="B285" s="31" t="str">
        <f t="shared" si="44"/>
        <v>*</v>
      </c>
      <c r="C285" t="str">
        <f>VLOOKUP(A285,VK!$IE$3:$IG$295,3,FALSE)</f>
        <v>Joensuu</v>
      </c>
      <c r="D285" s="17">
        <f>VLOOKUP($C285,VK!$B$3:$CG$295,37,FALSE)</f>
        <v>0.84393387503502382</v>
      </c>
      <c r="E285" s="10">
        <f>VLOOKUP(C285,VK!$B$3:$CG$295,11,FALSE)</f>
        <v>148.5</v>
      </c>
      <c r="F285" s="32">
        <f>VLOOKUP($C285,VK!$B$3:$CG$295,59,FALSE)</f>
        <v>3012</v>
      </c>
      <c r="G285" s="25">
        <f>VLOOKUP($C285,VK!$B$3:$CG$295,65,FALSE)</f>
        <v>24489.998360277728</v>
      </c>
      <c r="H285" s="17">
        <f>VLOOKUP($C285,VK!$B$3:$CG$295,55,FALSE)</f>
        <v>0.76593625498007967</v>
      </c>
      <c r="I285" s="10">
        <f>VLOOKUP($C285,VK!$B$3:$CG$295,32,FALSE)</f>
        <v>0</v>
      </c>
      <c r="J285" s="10" t="str">
        <f>VLOOKUP($C285,VK!$B$3:$CG$295,18,FALSE)</f>
        <v>837</v>
      </c>
      <c r="K285" s="10"/>
      <c r="L285" s="25">
        <f t="shared" si="36"/>
        <v>13513.718851218828</v>
      </c>
      <c r="M285" s="84">
        <f>1-VLOOKUP(C285,VK!$B$3:$ID$295,237,FALSE)</f>
        <v>-0.64353874758866225</v>
      </c>
      <c r="N285" s="83">
        <f t="shared" si="37"/>
        <v>2307</v>
      </c>
      <c r="O285" s="83" t="str">
        <f t="shared" si="38"/>
        <v/>
      </c>
      <c r="P285" s="83" t="str">
        <f t="shared" si="39"/>
        <v/>
      </c>
      <c r="Q285" s="83" t="str">
        <f t="shared" si="40"/>
        <v/>
      </c>
      <c r="R285" s="83">
        <f t="shared" si="41"/>
        <v>708</v>
      </c>
      <c r="S285" s="83">
        <f t="shared" si="42"/>
        <v>13491.783471028555</v>
      </c>
      <c r="T285" s="83">
        <f t="shared" si="43"/>
        <v>11594.900940963687</v>
      </c>
      <c r="U285" s="81"/>
      <c r="V285" s="81"/>
      <c r="W285" s="81"/>
      <c r="X285" s="81"/>
      <c r="Y285" s="81"/>
      <c r="Z285" s="81"/>
      <c r="AA285" s="81"/>
      <c r="AB285" s="81"/>
    </row>
    <row r="286" spans="1:28" hidden="1" x14ac:dyDescent="0.25">
      <c r="A286" s="19">
        <v>276</v>
      </c>
      <c r="B286" s="31" t="str">
        <f t="shared" si="44"/>
        <v>*</v>
      </c>
      <c r="C286" t="str">
        <f>VLOOKUP(A286,VK!$IE$3:$IG$295,3,FALSE)</f>
        <v>Seinäjoki</v>
      </c>
      <c r="D286" s="17">
        <f>VLOOKUP($C286,VK!$B$3:$CG$295,37,FALSE)</f>
        <v>0.85670886075949371</v>
      </c>
      <c r="E286" s="10">
        <f>VLOOKUP(C286,VK!$B$3:$CG$295,11,FALSE)</f>
        <v>118.4</v>
      </c>
      <c r="F286" s="32">
        <f>VLOOKUP($C286,VK!$B$3:$CG$295,59,FALSE)</f>
        <v>3384</v>
      </c>
      <c r="G286" s="25">
        <f>VLOOKUP($C286,VK!$B$3:$CG$295,65,FALSE)</f>
        <v>26611.05533555018</v>
      </c>
      <c r="H286" s="17">
        <f>VLOOKUP($C286,VK!$B$3:$CG$295,55,FALSE)</f>
        <v>0.85372340425531912</v>
      </c>
      <c r="I286" s="10">
        <f>VLOOKUP($C286,VK!$B$3:$CG$295,32,FALSE)</f>
        <v>0</v>
      </c>
      <c r="J286" s="10" t="str">
        <f>VLOOKUP($C286,VK!$B$3:$CG$295,18,FALSE)</f>
        <v>533</v>
      </c>
      <c r="K286" s="10"/>
      <c r="L286" s="25">
        <f t="shared" si="36"/>
        <v>14086.319855696202</v>
      </c>
      <c r="M286" s="84">
        <f>1-VLOOKUP(C286,VK!$B$3:$ID$295,237,FALSE)</f>
        <v>-0.65595677991383727</v>
      </c>
      <c r="N286" s="83">
        <f t="shared" si="37"/>
        <v>2889</v>
      </c>
      <c r="O286" s="83" t="str">
        <f t="shared" si="38"/>
        <v/>
      </c>
      <c r="P286" s="83">
        <f t="shared" si="39"/>
        <v>15</v>
      </c>
      <c r="Q286" s="83" t="str">
        <f t="shared" si="40"/>
        <v/>
      </c>
      <c r="R286" s="83">
        <f t="shared" si="41"/>
        <v>486</v>
      </c>
      <c r="S286" s="83">
        <f t="shared" si="42"/>
        <v>11892.528321240932</v>
      </c>
      <c r="T286" s="83">
        <f t="shared" si="43"/>
        <v>11594.900940963687</v>
      </c>
      <c r="U286" s="81"/>
      <c r="V286" s="81"/>
      <c r="W286" s="81"/>
      <c r="X286" s="81"/>
      <c r="Y286" s="81"/>
      <c r="Z286" s="81"/>
      <c r="AA286" s="81"/>
      <c r="AB286" s="81"/>
    </row>
    <row r="287" spans="1:28" hidden="1" x14ac:dyDescent="0.25">
      <c r="A287" s="19">
        <v>277</v>
      </c>
      <c r="B287" s="31" t="str">
        <f t="shared" si="44"/>
        <v>*</v>
      </c>
      <c r="C287" t="str">
        <f>VLOOKUP(A287,VK!$IE$3:$IG$295,3,FALSE)</f>
        <v>Puolanka</v>
      </c>
      <c r="D287" s="17">
        <f>VLOOKUP($C287,VK!$B$3:$CG$295,37,FALSE)</f>
        <v>0.78688524590163933</v>
      </c>
      <c r="E287" s="10">
        <f>VLOOKUP(C287,VK!$B$3:$CG$295,11,FALSE)</f>
        <v>250</v>
      </c>
      <c r="F287" s="32">
        <f>VLOOKUP($C287,VK!$B$3:$CG$295,59,FALSE)</f>
        <v>48</v>
      </c>
      <c r="G287" s="25">
        <f>VLOOKUP($C287,VK!$B$3:$CG$295,65,FALSE)</f>
        <v>22744.319203052142</v>
      </c>
      <c r="H287" s="17">
        <f>VLOOKUP($C287,VK!$B$3:$CG$295,55,FALSE)</f>
        <v>0</v>
      </c>
      <c r="I287" s="10">
        <f>VLOOKUP($C287,VK!$B$3:$CG$295,32,FALSE)</f>
        <v>1</v>
      </c>
      <c r="J287" s="10" t="str">
        <f>VLOOKUP($C287,VK!$B$3:$CG$295,18,FALSE)</f>
        <v>455</v>
      </c>
      <c r="K287" s="10"/>
      <c r="L287" s="25">
        <f t="shared" si="36"/>
        <v>16168.809836065575</v>
      </c>
      <c r="M287" s="84">
        <f>1-VLOOKUP(C287,VK!$B$3:$ID$295,237,FALSE)</f>
        <v>-0.69266724442068828</v>
      </c>
      <c r="N287" s="83">
        <f t="shared" si="37"/>
        <v>0</v>
      </c>
      <c r="O287" s="83" t="str">
        <f t="shared" si="38"/>
        <v/>
      </c>
      <c r="P287" s="83" t="str">
        <f t="shared" si="39"/>
        <v/>
      </c>
      <c r="Q287" s="83">
        <f t="shared" si="40"/>
        <v>48</v>
      </c>
      <c r="R287" s="83" t="str">
        <f t="shared" si="41"/>
        <v/>
      </c>
      <c r="S287" s="83">
        <f t="shared" si="42"/>
        <v>12763.39</v>
      </c>
      <c r="T287" s="83">
        <f t="shared" si="43"/>
        <v>11594.900940963687</v>
      </c>
      <c r="U287" s="81"/>
      <c r="V287" s="81"/>
      <c r="W287" s="81"/>
      <c r="X287" s="81"/>
      <c r="Y287" s="81"/>
      <c r="Z287" s="81"/>
      <c r="AA287" s="81"/>
      <c r="AB287" s="81"/>
    </row>
    <row r="288" spans="1:28" hidden="1" x14ac:dyDescent="0.25">
      <c r="A288" s="19">
        <v>278</v>
      </c>
      <c r="B288" s="31" t="str">
        <f t="shared" si="44"/>
        <v>*</v>
      </c>
      <c r="C288" t="str">
        <f>VLOOKUP(A288,VK!$IE$3:$IG$295,3,FALSE)</f>
        <v>Kauniainen</v>
      </c>
      <c r="D288" s="17">
        <f>VLOOKUP($C288,VK!$B$3:$CG$295,37,FALSE)</f>
        <v>1</v>
      </c>
      <c r="E288" s="10">
        <f>VLOOKUP(C288,VK!$B$3:$CG$295,11,FALSE)</f>
        <v>130.6</v>
      </c>
      <c r="F288" s="32">
        <f>VLOOKUP($C288,VK!$B$3:$CG$295,59,FALSE)</f>
        <v>594</v>
      </c>
      <c r="G288" s="25">
        <f>VLOOKUP($C288,VK!$B$3:$CG$295,65,FALSE)</f>
        <v>49480.359591041866</v>
      </c>
      <c r="H288" s="17">
        <f>VLOOKUP($C288,VK!$B$3:$CG$295,55,FALSE)</f>
        <v>0.61111111111111116</v>
      </c>
      <c r="I288" s="10">
        <f>VLOOKUP($C288,VK!$B$3:$CG$295,32,FALSE)</f>
        <v>1</v>
      </c>
      <c r="J288" s="10" t="str">
        <f>VLOOKUP($C288,VK!$B$3:$CG$295,18,FALSE)</f>
        <v>2</v>
      </c>
      <c r="K288" s="10"/>
      <c r="L288" s="25">
        <f t="shared" si="36"/>
        <v>19915.02038720539</v>
      </c>
      <c r="M288" s="84">
        <f>1-VLOOKUP(C288,VK!$B$3:$ID$295,237,FALSE)</f>
        <v>-0.80282457555489128</v>
      </c>
      <c r="N288" s="83">
        <f t="shared" si="37"/>
        <v>363</v>
      </c>
      <c r="O288" s="83" t="str">
        <f t="shared" si="38"/>
        <v/>
      </c>
      <c r="P288" s="83">
        <f t="shared" si="39"/>
        <v>117</v>
      </c>
      <c r="Q288" s="83" t="str">
        <f t="shared" si="40"/>
        <v/>
      </c>
      <c r="R288" s="83">
        <f t="shared" si="41"/>
        <v>120</v>
      </c>
      <c r="S288" s="83">
        <f t="shared" si="42"/>
        <v>15860.815672131148</v>
      </c>
      <c r="T288" s="83">
        <f t="shared" si="43"/>
        <v>11594.900940963687</v>
      </c>
      <c r="U288" s="81"/>
      <c r="V288" s="81"/>
      <c r="W288" s="81"/>
      <c r="X288" s="81"/>
      <c r="Y288" s="81"/>
      <c r="Z288" s="81"/>
      <c r="AA288" s="81"/>
      <c r="AB288" s="81"/>
    </row>
    <row r="289" spans="1:28" hidden="1" x14ac:dyDescent="0.25">
      <c r="A289" s="19">
        <v>279</v>
      </c>
      <c r="B289" s="31" t="str">
        <f t="shared" si="44"/>
        <v>*</v>
      </c>
      <c r="C289" t="str">
        <f>VLOOKUP(A289,VK!$IE$3:$IG$295,3,FALSE)</f>
        <v>Pelkosenniemi</v>
      </c>
      <c r="D289" s="17">
        <f>VLOOKUP($C289,VK!$B$3:$CG$295,37,FALSE)</f>
        <v>1.3333333333333333</v>
      </c>
      <c r="E289" s="10">
        <f>VLOOKUP(C289,VK!$B$3:$CG$295,11,FALSE)</f>
        <v>160.19999999999999</v>
      </c>
      <c r="F289" s="32">
        <f>VLOOKUP($C289,VK!$B$3:$CG$295,59,FALSE)</f>
        <v>36</v>
      </c>
      <c r="G289" s="25">
        <f>VLOOKUP($C289,VK!$B$3:$CG$295,65,FALSE)</f>
        <v>26122.708333333332</v>
      </c>
      <c r="H289" s="17">
        <f>VLOOKUP($C289,VK!$B$3:$CG$295,55,FALSE)</f>
        <v>1</v>
      </c>
      <c r="I289" s="10">
        <f>VLOOKUP($C289,VK!$B$3:$CG$295,32,FALSE)</f>
        <v>1</v>
      </c>
      <c r="J289" s="10" t="str">
        <f>VLOOKUP($C289,VK!$B$3:$CG$295,18,FALSE)</f>
        <v>192</v>
      </c>
      <c r="K289" s="10"/>
      <c r="L289" s="25">
        <f t="shared" si="36"/>
        <v>26994.635925925926</v>
      </c>
      <c r="M289" s="84">
        <f>1-VLOOKUP(C289,VK!$B$3:$ID$295,237,FALSE)</f>
        <v>-0.82626810896838787</v>
      </c>
      <c r="N289" s="83">
        <f t="shared" si="37"/>
        <v>36</v>
      </c>
      <c r="O289" s="83" t="str">
        <f t="shared" si="38"/>
        <v/>
      </c>
      <c r="P289" s="83" t="str">
        <f t="shared" si="39"/>
        <v/>
      </c>
      <c r="Q289" s="83" t="str">
        <f t="shared" si="40"/>
        <v/>
      </c>
      <c r="R289" s="83" t="str">
        <f t="shared" si="41"/>
        <v/>
      </c>
      <c r="S289" s="83">
        <f t="shared" si="42"/>
        <v>13504.0975</v>
      </c>
      <c r="T289" s="83">
        <f t="shared" si="43"/>
        <v>11594.900940963687</v>
      </c>
      <c r="U289" s="81"/>
      <c r="V289" s="81"/>
      <c r="W289" s="81"/>
      <c r="X289" s="81"/>
      <c r="Y289" s="81"/>
      <c r="Z289" s="81"/>
      <c r="AA289" s="81"/>
      <c r="AB289" s="81"/>
    </row>
    <row r="290" spans="1:28" hidden="1" x14ac:dyDescent="0.25">
      <c r="A290" s="19">
        <v>280</v>
      </c>
      <c r="B290" s="31" t="str">
        <f t="shared" si="44"/>
        <v>*</v>
      </c>
      <c r="C290" t="str">
        <f>VLOOKUP(A290,VK!$IE$3:$IG$295,3,FALSE)</f>
        <v>Rovaniemi</v>
      </c>
      <c r="D290" s="17">
        <f>VLOOKUP($C290,VK!$B$3:$CG$295,37,FALSE)</f>
        <v>0.89286690352555342</v>
      </c>
      <c r="E290" s="10">
        <f>VLOOKUP(C290,VK!$B$3:$CG$295,11,FALSE)</f>
        <v>122.9</v>
      </c>
      <c r="F290" s="32">
        <f>VLOOKUP($C290,VK!$B$3:$CG$295,59,FALSE)</f>
        <v>3267</v>
      </c>
      <c r="G290" s="25">
        <f>VLOOKUP($C290,VK!$B$3:$CG$295,65,FALSE)</f>
        <v>26669.764329258953</v>
      </c>
      <c r="H290" s="17">
        <f>VLOOKUP($C290,VK!$B$3:$CG$295,55,FALSE)</f>
        <v>0.65472910927456385</v>
      </c>
      <c r="I290" s="10">
        <f>VLOOKUP($C290,VK!$B$3:$CG$295,32,FALSE)</f>
        <v>0</v>
      </c>
      <c r="J290" s="10" t="str">
        <f>VLOOKUP($C290,VK!$B$3:$CG$295,18,FALSE)</f>
        <v>1152</v>
      </c>
      <c r="K290" s="10"/>
      <c r="L290" s="25">
        <f t="shared" si="36"/>
        <v>16116.809691172453</v>
      </c>
      <c r="M290" s="84">
        <f>1-VLOOKUP(C290,VK!$B$3:$ID$295,237,FALSE)</f>
        <v>-0.89705820401790404</v>
      </c>
      <c r="N290" s="83">
        <f t="shared" si="37"/>
        <v>2139</v>
      </c>
      <c r="O290" s="83" t="str">
        <f t="shared" si="38"/>
        <v/>
      </c>
      <c r="P290" s="83" t="str">
        <f t="shared" si="39"/>
        <v/>
      </c>
      <c r="Q290" s="83" t="str">
        <f t="shared" si="40"/>
        <v/>
      </c>
      <c r="R290" s="83">
        <f t="shared" si="41"/>
        <v>1131</v>
      </c>
      <c r="S290" s="83">
        <f t="shared" si="42"/>
        <v>13298.72915834907</v>
      </c>
      <c r="T290" s="83">
        <f t="shared" si="43"/>
        <v>11594.900940963687</v>
      </c>
      <c r="U290" s="81"/>
      <c r="V290" s="81"/>
      <c r="W290" s="81"/>
      <c r="X290" s="81"/>
      <c r="Y290" s="81"/>
      <c r="Z290" s="81"/>
      <c r="AA290" s="81"/>
      <c r="AB290" s="81"/>
    </row>
    <row r="291" spans="1:28" hidden="1" x14ac:dyDescent="0.25">
      <c r="A291" s="19">
        <v>281</v>
      </c>
      <c r="B291" s="31" t="str">
        <f t="shared" si="44"/>
        <v>*</v>
      </c>
      <c r="C291" t="str">
        <f>VLOOKUP(A291,VK!$IE$3:$IG$295,3,FALSE)</f>
        <v>Vimpeli</v>
      </c>
      <c r="D291" s="17">
        <f>VLOOKUP($C291,VK!$B$3:$CG$295,37,FALSE)</f>
        <v>0</v>
      </c>
      <c r="E291" s="10">
        <f>VLOOKUP(C291,VK!$B$3:$CG$295,11,FALSE)</f>
        <v>152.19999999999999</v>
      </c>
      <c r="F291" s="32">
        <f>VLOOKUP($C291,VK!$B$3:$CG$295,59,FALSE)</f>
        <v>0</v>
      </c>
      <c r="G291" s="25">
        <f>VLOOKUP($C291,VK!$B$3:$CG$295,65,FALSE)</f>
        <v>24354.469879518074</v>
      </c>
      <c r="H291" s="17">
        <f>VLOOKUP($C291,VK!$B$3:$CG$295,55,FALSE)</f>
        <v>0</v>
      </c>
      <c r="I291" s="10">
        <f>VLOOKUP($C291,VK!$B$3:$CG$295,32,FALSE)</f>
        <v>0</v>
      </c>
      <c r="J291" s="10" t="str">
        <f>VLOOKUP($C291,VK!$B$3:$CG$295,18,FALSE)</f>
        <v>112</v>
      </c>
      <c r="K291" s="10"/>
      <c r="L291" s="25">
        <f t="shared" si="36"/>
        <v>10445.426265060241</v>
      </c>
      <c r="M291" s="84">
        <f>1-VLOOKUP(C291,VK!$B$3:$ID$295,237,FALSE)</f>
        <v>-1.0648443502906852</v>
      </c>
      <c r="N291" s="83">
        <f t="shared" si="37"/>
        <v>0</v>
      </c>
      <c r="O291" s="83" t="str">
        <f t="shared" si="38"/>
        <v/>
      </c>
      <c r="P291" s="83" t="str">
        <f t="shared" si="39"/>
        <v/>
      </c>
      <c r="Q291" s="83" t="str">
        <f t="shared" si="40"/>
        <v/>
      </c>
      <c r="R291" s="83" t="str">
        <f t="shared" si="41"/>
        <v/>
      </c>
      <c r="S291" s="83">
        <f t="shared" si="42"/>
        <v>9728.6152631578952</v>
      </c>
      <c r="T291" s="83">
        <f t="shared" si="43"/>
        <v>11594.900940963687</v>
      </c>
      <c r="U291" s="81"/>
      <c r="V291" s="81"/>
      <c r="W291" s="81"/>
      <c r="X291" s="81"/>
      <c r="Y291" s="81"/>
      <c r="Z291" s="81"/>
      <c r="AA291" s="81"/>
      <c r="AB291" s="81"/>
    </row>
    <row r="292" spans="1:28" hidden="1" x14ac:dyDescent="0.25">
      <c r="A292" s="19">
        <v>282</v>
      </c>
      <c r="B292" s="31" t="str">
        <f t="shared" si="44"/>
        <v>*</v>
      </c>
      <c r="C292" t="str">
        <f>VLOOKUP(A292,VK!$IE$3:$IG$295,3,FALSE)</f>
        <v>Lahti</v>
      </c>
      <c r="D292" s="17">
        <f>VLOOKUP($C292,VK!$B$3:$CG$295,37,FALSE)</f>
        <v>0.83041631265930327</v>
      </c>
      <c r="E292" s="10">
        <f>VLOOKUP(C292,VK!$B$3:$CG$295,11,FALSE)</f>
        <v>146.5</v>
      </c>
      <c r="F292" s="32">
        <f>VLOOKUP($C292,VK!$B$3:$CG$295,59,FALSE)</f>
        <v>4887</v>
      </c>
      <c r="G292" s="25">
        <f>VLOOKUP($C292,VK!$B$3:$CG$295,65,FALSE)</f>
        <v>26639.207741956867</v>
      </c>
      <c r="H292" s="17">
        <f>VLOOKUP($C292,VK!$B$3:$CG$295,55,FALSE)</f>
        <v>0.67341927562922033</v>
      </c>
      <c r="I292" s="10">
        <f>VLOOKUP($C292,VK!$B$3:$CG$295,32,FALSE)</f>
        <v>0</v>
      </c>
      <c r="J292" s="10" t="str">
        <f>VLOOKUP($C292,VK!$B$3:$CG$295,18,FALSE)</f>
        <v>247</v>
      </c>
      <c r="K292" s="10"/>
      <c r="L292" s="25">
        <f t="shared" si="36"/>
        <v>14480.92175531011</v>
      </c>
      <c r="M292" s="84">
        <f>1-VLOOKUP(C292,VK!$B$3:$ID$295,237,FALSE)</f>
        <v>-1.1050365739532952</v>
      </c>
      <c r="N292" s="83">
        <f t="shared" si="37"/>
        <v>3291</v>
      </c>
      <c r="O292" s="83">
        <f t="shared" si="38"/>
        <v>2.5</v>
      </c>
      <c r="P292" s="83">
        <f t="shared" si="39"/>
        <v>324</v>
      </c>
      <c r="Q292" s="83">
        <f t="shared" si="40"/>
        <v>69</v>
      </c>
      <c r="R292" s="83">
        <f t="shared" si="41"/>
        <v>1257</v>
      </c>
      <c r="S292" s="83">
        <f t="shared" si="42"/>
        <v>13132.927599866285</v>
      </c>
      <c r="T292" s="83">
        <f t="shared" si="43"/>
        <v>11594.900940963687</v>
      </c>
      <c r="U292" s="81"/>
      <c r="V292" s="81"/>
      <c r="W292" s="81"/>
      <c r="X292" s="81"/>
      <c r="Y292" s="81"/>
      <c r="Z292" s="81"/>
      <c r="AA292" s="81"/>
      <c r="AB292" s="81"/>
    </row>
    <row r="293" spans="1:28" hidden="1" x14ac:dyDescent="0.25">
      <c r="A293" s="19">
        <v>283</v>
      </c>
      <c r="B293" s="31" t="str">
        <f t="shared" si="44"/>
        <v>*</v>
      </c>
      <c r="C293" t="str">
        <f>VLOOKUP(A293,VK!$IE$3:$IG$295,3,FALSE)</f>
        <v>Lappajärvi</v>
      </c>
      <c r="D293" s="17">
        <f>VLOOKUP($C293,VK!$B$3:$CG$295,37,FALSE)</f>
        <v>0</v>
      </c>
      <c r="E293" s="10">
        <f>VLOOKUP(C293,VK!$B$3:$CG$295,11,FALSE)</f>
        <v>189.8</v>
      </c>
      <c r="F293" s="32">
        <f>VLOOKUP($C293,VK!$B$3:$CG$295,59,FALSE)</f>
        <v>0</v>
      </c>
      <c r="G293" s="25">
        <f>VLOOKUP($C293,VK!$B$3:$CG$295,65,FALSE)</f>
        <v>22868.437791323056</v>
      </c>
      <c r="H293" s="17">
        <f>VLOOKUP($C293,VK!$B$3:$CG$295,55,FALSE)</f>
        <v>0</v>
      </c>
      <c r="I293" s="10">
        <f>VLOOKUP($C293,VK!$B$3:$CG$295,32,FALSE)</f>
        <v>0</v>
      </c>
      <c r="J293" s="10" t="str">
        <f>VLOOKUP($C293,VK!$B$3:$CG$295,18,FALSE)</f>
        <v>106</v>
      </c>
      <c r="K293" s="10"/>
      <c r="L293" s="25">
        <f t="shared" si="36"/>
        <v>15329.647982456141</v>
      </c>
      <c r="M293" s="84">
        <f>1-VLOOKUP(C293,VK!$B$3:$ID$295,237,FALSE)</f>
        <v>-1.3199892963184165</v>
      </c>
      <c r="N293" s="83">
        <f t="shared" si="37"/>
        <v>0</v>
      </c>
      <c r="O293" s="83" t="str">
        <f t="shared" si="38"/>
        <v/>
      </c>
      <c r="P293" s="83" t="str">
        <f t="shared" si="39"/>
        <v/>
      </c>
      <c r="Q293" s="83" t="str">
        <f t="shared" si="40"/>
        <v/>
      </c>
      <c r="R293" s="83" t="str">
        <f t="shared" si="41"/>
        <v/>
      </c>
      <c r="S293" s="83">
        <f t="shared" si="42"/>
        <v>12104.152109375002</v>
      </c>
      <c r="T293" s="83">
        <f t="shared" si="43"/>
        <v>11594.900940963687</v>
      </c>
      <c r="U293" s="81"/>
      <c r="V293" s="81"/>
      <c r="W293" s="81"/>
      <c r="X293" s="81"/>
      <c r="Y293" s="81"/>
      <c r="Z293" s="81"/>
      <c r="AA293" s="81"/>
      <c r="AB293" s="81"/>
    </row>
    <row r="294" spans="1:28" hidden="1" x14ac:dyDescent="0.25">
      <c r="A294" s="19">
        <v>284</v>
      </c>
      <c r="B294" s="31" t="str">
        <f t="shared" si="44"/>
        <v>*</v>
      </c>
      <c r="C294" t="str">
        <f>VLOOKUP(A294,VK!$IE$3:$IG$295,3,FALSE)</f>
        <v>Kuopio</v>
      </c>
      <c r="D294" s="17">
        <f>VLOOKUP($C294,VK!$B$3:$CG$295,37,FALSE)</f>
        <v>0.8129428436466698</v>
      </c>
      <c r="E294" s="10">
        <f>VLOOKUP(C294,VK!$B$3:$CG$295,11,FALSE)</f>
        <v>128</v>
      </c>
      <c r="F294" s="32">
        <f>VLOOKUP($C294,VK!$B$3:$CG$295,59,FALSE)</f>
        <v>5163</v>
      </c>
      <c r="G294" s="25">
        <f>VLOOKUP($C294,VK!$B$3:$CG$295,65,FALSE)</f>
        <v>27022.316978576207</v>
      </c>
      <c r="H294" s="17">
        <f>VLOOKUP($C294,VK!$B$3:$CG$295,55,FALSE)</f>
        <v>0.76932016269610692</v>
      </c>
      <c r="I294" s="10">
        <f>VLOOKUP($C294,VK!$B$3:$CG$295,32,FALSE)</f>
        <v>0</v>
      </c>
      <c r="J294" s="10" t="str">
        <f>VLOOKUP($C294,VK!$B$3:$CG$295,18,FALSE)</f>
        <v>1315</v>
      </c>
      <c r="K294" s="10"/>
      <c r="L294" s="25">
        <f t="shared" si="36"/>
        <v>16145.15661313179</v>
      </c>
      <c r="M294" s="84">
        <f>1-VLOOKUP(C294,VK!$B$3:$ID$295,237,FALSE)</f>
        <v>-1.4441954872329457</v>
      </c>
      <c r="N294" s="83">
        <f t="shared" si="37"/>
        <v>3972</v>
      </c>
      <c r="O294" s="83">
        <f t="shared" si="38"/>
        <v>2.5</v>
      </c>
      <c r="P294" s="83" t="str">
        <f t="shared" si="39"/>
        <v/>
      </c>
      <c r="Q294" s="83" t="str">
        <f t="shared" si="40"/>
        <v/>
      </c>
      <c r="R294" s="83">
        <f t="shared" si="41"/>
        <v>1194</v>
      </c>
      <c r="S294" s="83">
        <f t="shared" si="42"/>
        <v>13515.244326638644</v>
      </c>
      <c r="T294" s="83">
        <f t="shared" si="43"/>
        <v>11594.900940963687</v>
      </c>
      <c r="U294" s="81"/>
      <c r="V294" s="81"/>
      <c r="W294" s="81"/>
      <c r="X294" s="81"/>
      <c r="Y294" s="81"/>
      <c r="Z294" s="81"/>
      <c r="AA294" s="81"/>
      <c r="AB294" s="81"/>
    </row>
    <row r="295" spans="1:28" hidden="1" x14ac:dyDescent="0.25">
      <c r="A295" s="19">
        <v>285</v>
      </c>
      <c r="B295" s="31" t="str">
        <f t="shared" si="44"/>
        <v>*</v>
      </c>
      <c r="C295" t="str">
        <f>VLOOKUP(A295,VK!$IE$3:$IG$295,3,FALSE)</f>
        <v>Jyväskylä</v>
      </c>
      <c r="D295" s="17">
        <f>VLOOKUP($C295,VK!$B$3:$CG$295,37,FALSE)</f>
        <v>0.84985384002125963</v>
      </c>
      <c r="E295" s="10">
        <f>VLOOKUP(C295,VK!$B$3:$CG$295,11,FALSE)</f>
        <v>130.9</v>
      </c>
      <c r="F295" s="32">
        <f>VLOOKUP($C295,VK!$B$3:$CG$295,59,FALSE)</f>
        <v>6396</v>
      </c>
      <c r="G295" s="25">
        <f>VLOOKUP($C295,VK!$B$3:$CG$295,65,FALSE)</f>
        <v>25973.070160951906</v>
      </c>
      <c r="H295" s="17">
        <f>VLOOKUP($C295,VK!$B$3:$CG$295,55,FALSE)</f>
        <v>0.81191369606003749</v>
      </c>
      <c r="I295" s="10">
        <f>VLOOKUP($C295,VK!$B$3:$CG$295,32,FALSE)</f>
        <v>0</v>
      </c>
      <c r="J295" s="10" t="str">
        <f>VLOOKUP($C295,VK!$B$3:$CG$295,18,FALSE)</f>
        <v>498</v>
      </c>
      <c r="K295" s="10"/>
      <c r="L295" s="25">
        <f t="shared" si="36"/>
        <v>13316.514104437949</v>
      </c>
      <c r="M295" s="84">
        <f>1-VLOOKUP(C295,VK!$B$3:$ID$295,237,FALSE)</f>
        <v>-1.7326433935927046</v>
      </c>
      <c r="N295" s="83">
        <f t="shared" si="37"/>
        <v>5193</v>
      </c>
      <c r="O295" s="83">
        <f t="shared" si="38"/>
        <v>2.5</v>
      </c>
      <c r="P295" s="83" t="str">
        <f t="shared" si="39"/>
        <v/>
      </c>
      <c r="Q295" s="83" t="str">
        <f t="shared" si="40"/>
        <v/>
      </c>
      <c r="R295" s="83">
        <f t="shared" si="41"/>
        <v>1209</v>
      </c>
      <c r="S295" s="83">
        <f t="shared" si="42"/>
        <v>11342.662110019646</v>
      </c>
      <c r="T295" s="83">
        <f t="shared" si="43"/>
        <v>11594.900940963687</v>
      </c>
      <c r="U295" s="81"/>
      <c r="V295" s="81"/>
      <c r="W295" s="81"/>
      <c r="X295" s="81"/>
      <c r="Y295" s="81"/>
      <c r="Z295" s="81"/>
      <c r="AA295" s="81"/>
      <c r="AB295" s="81"/>
    </row>
    <row r="296" spans="1:28" hidden="1" x14ac:dyDescent="0.25">
      <c r="A296" s="19">
        <v>286</v>
      </c>
      <c r="B296" s="31" t="str">
        <f t="shared" si="44"/>
        <v>*</v>
      </c>
      <c r="C296" t="str">
        <f>VLOOKUP(A296,VK!$IE$3:$IG$295,3,FALSE)</f>
        <v>Tampere</v>
      </c>
      <c r="D296" s="17">
        <f>VLOOKUP($C296,VK!$B$3:$CG$295,37,FALSE)</f>
        <v>0.70512715002880422</v>
      </c>
      <c r="E296" s="10">
        <f>VLOOKUP(C296,VK!$B$3:$CG$295,11,FALSE)</f>
        <v>116</v>
      </c>
      <c r="F296" s="32">
        <f>VLOOKUP($C296,VK!$B$3:$CG$295,59,FALSE)</f>
        <v>8568</v>
      </c>
      <c r="G296" s="25">
        <f>VLOOKUP($C296,VK!$B$3:$CG$295,65,FALSE)</f>
        <v>27767.528947265244</v>
      </c>
      <c r="H296" s="17">
        <f>VLOOKUP($C296,VK!$B$3:$CG$295,55,FALSE)</f>
        <v>0.74369747899159666</v>
      </c>
      <c r="I296" s="10">
        <f>VLOOKUP($C296,VK!$B$3:$CG$295,32,FALSE)</f>
        <v>0</v>
      </c>
      <c r="J296" s="10" t="str">
        <f>VLOOKUP($C296,VK!$B$3:$CG$295,18,FALSE)</f>
        <v>223</v>
      </c>
      <c r="K296" s="10"/>
      <c r="L296" s="25">
        <f t="shared" si="36"/>
        <v>13701.212312566868</v>
      </c>
      <c r="M296" s="84">
        <f>1-VLOOKUP(C296,VK!$B$3:$ID$295,237,FALSE)</f>
        <v>-2.3127682765770543</v>
      </c>
      <c r="N296" s="83">
        <f t="shared" si="37"/>
        <v>6372</v>
      </c>
      <c r="O296" s="83" t="str">
        <f t="shared" si="38"/>
        <v/>
      </c>
      <c r="P296" s="83">
        <f t="shared" si="39"/>
        <v>309</v>
      </c>
      <c r="Q296" s="83">
        <f t="shared" si="40"/>
        <v>96</v>
      </c>
      <c r="R296" s="83">
        <f t="shared" si="41"/>
        <v>1815</v>
      </c>
      <c r="S296" s="83">
        <f t="shared" si="42"/>
        <v>11858.148344804711</v>
      </c>
      <c r="T296" s="83">
        <f t="shared" si="43"/>
        <v>11594.900940963687</v>
      </c>
      <c r="U296" s="81"/>
      <c r="V296" s="81"/>
      <c r="W296" s="81"/>
      <c r="X296" s="81"/>
      <c r="Y296" s="81"/>
      <c r="Z296" s="81"/>
      <c r="AA296" s="81"/>
      <c r="AB296" s="81"/>
    </row>
    <row r="297" spans="1:28" hidden="1" x14ac:dyDescent="0.25">
      <c r="A297" s="19">
        <v>287</v>
      </c>
      <c r="B297" s="31" t="str">
        <f t="shared" si="44"/>
        <v>*</v>
      </c>
      <c r="C297" t="str">
        <f>VLOOKUP(A297,VK!$IE$3:$IG$295,3,FALSE)</f>
        <v>Turku</v>
      </c>
      <c r="D297" s="17">
        <f>VLOOKUP($C297,VK!$B$3:$CG$295,37,FALSE)</f>
        <v>0.84425451092117754</v>
      </c>
      <c r="E297" s="10">
        <f>VLOOKUP(C297,VK!$B$3:$CG$295,11,FALSE)</f>
        <v>123.4</v>
      </c>
      <c r="F297" s="32">
        <f>VLOOKUP($C297,VK!$B$3:$CG$295,59,FALSE)</f>
        <v>8001</v>
      </c>
      <c r="G297" s="25">
        <f>VLOOKUP($C297,VK!$B$3:$CG$295,65,FALSE)</f>
        <v>27180.443513670161</v>
      </c>
      <c r="H297" s="17">
        <f>VLOOKUP($C297,VK!$B$3:$CG$295,55,FALSE)</f>
        <v>0.66816647919010119</v>
      </c>
      <c r="I297" s="10">
        <f>VLOOKUP($C297,VK!$B$3:$CG$295,32,FALSE)</f>
        <v>0</v>
      </c>
      <c r="J297" s="10" t="str">
        <f>VLOOKUP($C297,VK!$B$3:$CG$295,18,FALSE)</f>
        <v>112</v>
      </c>
      <c r="K297" s="10"/>
      <c r="L297" s="25">
        <f t="shared" si="36"/>
        <v>14646.050782948192</v>
      </c>
      <c r="M297" s="84">
        <f>1-VLOOKUP(C297,VK!$B$3:$ID$295,237,FALSE)</f>
        <v>-2.3323865130053152</v>
      </c>
      <c r="N297" s="83">
        <f t="shared" si="37"/>
        <v>5346</v>
      </c>
      <c r="O297" s="83" t="str">
        <f t="shared" si="38"/>
        <v/>
      </c>
      <c r="P297" s="83">
        <f t="shared" si="39"/>
        <v>150</v>
      </c>
      <c r="Q297" s="83">
        <f t="shared" si="40"/>
        <v>54</v>
      </c>
      <c r="R297" s="83">
        <f t="shared" si="41"/>
        <v>2487</v>
      </c>
      <c r="S297" s="83">
        <f t="shared" si="42"/>
        <v>12636.522428481279</v>
      </c>
      <c r="T297" s="83">
        <f t="shared" si="43"/>
        <v>11594.900940963687</v>
      </c>
      <c r="U297" s="81"/>
      <c r="V297" s="81"/>
      <c r="W297" s="81"/>
      <c r="X297" s="81"/>
      <c r="Y297" s="81"/>
      <c r="Z297" s="81"/>
      <c r="AA297" s="81"/>
      <c r="AB297" s="81"/>
    </row>
    <row r="298" spans="1:28" hidden="1" x14ac:dyDescent="0.25">
      <c r="A298" s="19">
        <v>288</v>
      </c>
      <c r="B298" s="31" t="str">
        <f t="shared" si="44"/>
        <v>*</v>
      </c>
      <c r="C298" t="str">
        <f>VLOOKUP(A298,VK!$IE$3:$IG$295,3,FALSE)</f>
        <v>Oulu</v>
      </c>
      <c r="D298" s="17">
        <f>VLOOKUP($C298,VK!$B$3:$CG$295,37,FALSE)</f>
        <v>0.85147309471633792</v>
      </c>
      <c r="E298" s="10">
        <f>VLOOKUP(C298,VK!$B$3:$CG$295,11,FALSE)</f>
        <v>127.1</v>
      </c>
      <c r="F298" s="32">
        <f>VLOOKUP($C298,VK!$B$3:$CG$295,59,FALSE)</f>
        <v>10491</v>
      </c>
      <c r="G298" s="25">
        <f>VLOOKUP($C298,VK!$B$3:$CG$295,65,FALSE)</f>
        <v>27314.845867131335</v>
      </c>
      <c r="H298" s="17">
        <f>VLOOKUP($C298,VK!$B$3:$CG$295,55,FALSE)</f>
        <v>0.72033171289676867</v>
      </c>
      <c r="I298" s="10">
        <f>VLOOKUP($C298,VK!$B$3:$CG$295,32,FALSE)</f>
        <v>0</v>
      </c>
      <c r="J298" s="10" t="str">
        <f>VLOOKUP($C298,VK!$B$3:$CG$295,18,FALSE)</f>
        <v>696</v>
      </c>
      <c r="K298" s="10"/>
      <c r="L298" s="25">
        <f t="shared" si="36"/>
        <v>14288.712098855611</v>
      </c>
      <c r="M298" s="84">
        <f>1-VLOOKUP(C298,VK!$B$3:$ID$295,237,FALSE)</f>
        <v>-3.4034431005624892</v>
      </c>
      <c r="N298" s="83">
        <f t="shared" si="37"/>
        <v>7557</v>
      </c>
      <c r="O298" s="83" t="str">
        <f t="shared" si="38"/>
        <v/>
      </c>
      <c r="P298" s="83">
        <f t="shared" si="39"/>
        <v>2.5</v>
      </c>
      <c r="Q298" s="83">
        <f t="shared" si="40"/>
        <v>399</v>
      </c>
      <c r="R298" s="83">
        <f t="shared" si="41"/>
        <v>2535</v>
      </c>
      <c r="S298" s="83">
        <f t="shared" si="42"/>
        <v>11968.988679651953</v>
      </c>
      <c r="T298" s="83">
        <f t="shared" si="43"/>
        <v>11594.900940963687</v>
      </c>
      <c r="U298" s="81"/>
      <c r="V298" s="81"/>
      <c r="W298" s="81"/>
      <c r="X298" s="81"/>
      <c r="Y298" s="81"/>
      <c r="Z298" s="81"/>
      <c r="AA298" s="81"/>
      <c r="AB298" s="81"/>
    </row>
    <row r="299" spans="1:28" hidden="1" x14ac:dyDescent="0.25">
      <c r="A299" s="19">
        <v>289</v>
      </c>
      <c r="B299" s="31" t="str">
        <f t="shared" si="44"/>
        <v>*</v>
      </c>
      <c r="C299" t="str">
        <f>VLOOKUP(A299,VK!$IE$3:$IG$295,3,FALSE)</f>
        <v>Vantaa</v>
      </c>
      <c r="D299" s="17">
        <f>VLOOKUP($C299,VK!$B$3:$CG$295,37,FALSE)</f>
        <v>0.78364269141531318</v>
      </c>
      <c r="E299" s="10">
        <f>VLOOKUP(C299,VK!$B$3:$CG$295,11,FALSE)</f>
        <v>106.2</v>
      </c>
      <c r="F299" s="32">
        <f>VLOOKUP($C299,VK!$B$3:$CG$295,59,FALSE)</f>
        <v>12159</v>
      </c>
      <c r="G299" s="25">
        <f>VLOOKUP($C299,VK!$B$3:$CG$295,65,FALSE)</f>
        <v>29346.163294172798</v>
      </c>
      <c r="H299" s="17">
        <f>VLOOKUP($C299,VK!$B$3:$CG$295,55,FALSE)</f>
        <v>0.85319516407599305</v>
      </c>
      <c r="I299" s="10">
        <f>VLOOKUP($C299,VK!$B$3:$CG$295,32,FALSE)</f>
        <v>1</v>
      </c>
      <c r="J299" s="10" t="str">
        <f>VLOOKUP($C299,VK!$B$3:$CG$295,18,FALSE)</f>
        <v>138</v>
      </c>
      <c r="K299" s="10"/>
      <c r="L299" s="25">
        <f t="shared" si="36"/>
        <v>13547.84189030678</v>
      </c>
      <c r="M299" s="84">
        <f>1-VLOOKUP(C299,VK!$B$3:$ID$295,237,FALSE)</f>
        <v>-4.0131882102136593</v>
      </c>
      <c r="N299" s="83">
        <f t="shared" si="37"/>
        <v>10374</v>
      </c>
      <c r="O299" s="83">
        <f t="shared" si="38"/>
        <v>21</v>
      </c>
      <c r="P299" s="83">
        <f t="shared" si="39"/>
        <v>114</v>
      </c>
      <c r="Q299" s="83" t="str">
        <f t="shared" si="40"/>
        <v/>
      </c>
      <c r="R299" s="83">
        <f t="shared" si="41"/>
        <v>1689</v>
      </c>
      <c r="S299" s="83">
        <f t="shared" si="42"/>
        <v>12050.151238310222</v>
      </c>
      <c r="T299" s="83">
        <f t="shared" si="43"/>
        <v>11594.900940963687</v>
      </c>
      <c r="U299" s="81"/>
      <c r="V299" s="81"/>
      <c r="W299" s="81"/>
      <c r="X299" s="81"/>
      <c r="Y299" s="81"/>
      <c r="Z299" s="81"/>
      <c r="AA299" s="81"/>
      <c r="AB299" s="81"/>
    </row>
    <row r="300" spans="1:28" hidden="1" x14ac:dyDescent="0.25">
      <c r="A300" s="19">
        <v>290</v>
      </c>
      <c r="B300" s="31" t="str">
        <f t="shared" si="44"/>
        <v>*</v>
      </c>
      <c r="C300" t="str">
        <f>VLOOKUP(A300,VK!$IE$3:$IG$295,3,FALSE)</f>
        <v>Espoo</v>
      </c>
      <c r="D300" s="17">
        <f>VLOOKUP($C300,VK!$B$3:$CG$295,37,FALSE)</f>
        <v>0.81331851350698303</v>
      </c>
      <c r="E300" s="10">
        <f>VLOOKUP(C300,VK!$B$3:$CG$295,11,FALSE)</f>
        <v>108.1</v>
      </c>
      <c r="F300" s="32">
        <f>VLOOKUP($C300,VK!$B$3:$CG$295,59,FALSE)</f>
        <v>16830</v>
      </c>
      <c r="G300" s="25">
        <f>VLOOKUP($C300,VK!$B$3:$CG$295,65,FALSE)</f>
        <v>35265.022743484573</v>
      </c>
      <c r="H300" s="17">
        <f>VLOOKUP($C300,VK!$B$3:$CG$295,55,FALSE)</f>
        <v>0.78770053475935831</v>
      </c>
      <c r="I300" s="10">
        <f>VLOOKUP($C300,VK!$B$3:$CG$295,32,FALSE)</f>
        <v>1</v>
      </c>
      <c r="J300" s="10" t="str">
        <f>VLOOKUP($C300,VK!$B$3:$CG$295,18,FALSE)</f>
        <v>162</v>
      </c>
      <c r="K300" s="10"/>
      <c r="L300" s="25">
        <f t="shared" si="36"/>
        <v>14254.62702653071</v>
      </c>
      <c r="M300" s="84">
        <f>1-VLOOKUP(C300,VK!$B$3:$ID$295,237,FALSE)</f>
        <v>-6.0694256974705638</v>
      </c>
      <c r="N300" s="83">
        <f t="shared" si="37"/>
        <v>13257</v>
      </c>
      <c r="O300" s="83">
        <f t="shared" si="38"/>
        <v>21</v>
      </c>
      <c r="P300" s="83">
        <f t="shared" si="39"/>
        <v>1476</v>
      </c>
      <c r="Q300" s="83">
        <f t="shared" si="40"/>
        <v>678</v>
      </c>
      <c r="R300" s="83">
        <f t="shared" si="41"/>
        <v>1569</v>
      </c>
      <c r="S300" s="83">
        <f t="shared" si="42"/>
        <v>12631.692048974061</v>
      </c>
      <c r="T300" s="83">
        <f t="shared" si="43"/>
        <v>11594.900940963687</v>
      </c>
      <c r="U300" s="81"/>
      <c r="V300" s="81"/>
      <c r="W300" s="81"/>
      <c r="X300" s="81"/>
      <c r="Y300" s="81"/>
      <c r="Z300" s="81"/>
      <c r="AA300" s="81"/>
      <c r="AB300" s="81"/>
    </row>
    <row r="301" spans="1:28" hidden="1" x14ac:dyDescent="0.25">
      <c r="A301" s="19">
        <v>291</v>
      </c>
      <c r="B301" s="31" t="str">
        <f t="shared" si="44"/>
        <v>*</v>
      </c>
      <c r="C301" t="str">
        <f>VLOOKUP(A301,VK!$IE$3:$IG$295,3,FALSE)</f>
        <v>Helsinki</v>
      </c>
      <c r="D301" s="17">
        <f>VLOOKUP($C301,VK!$B$3:$CG$295,37,FALSE)</f>
        <v>0.84008453680873552</v>
      </c>
      <c r="E301" s="10">
        <f>VLOOKUP(C301,VK!$B$3:$CG$295,11,FALSE)</f>
        <v>105.7</v>
      </c>
      <c r="F301" s="32">
        <f>VLOOKUP($C301,VK!$B$3:$CG$295,59,FALSE)</f>
        <v>31005</v>
      </c>
      <c r="G301" s="25">
        <f>VLOOKUP($C301,VK!$B$3:$CG$295,65,FALSE)</f>
        <v>33625.429006671606</v>
      </c>
      <c r="H301" s="17">
        <f>VLOOKUP($C301,VK!$B$3:$CG$295,55,FALSE)</f>
        <v>0.87982583454281571</v>
      </c>
      <c r="I301" s="10">
        <f>VLOOKUP($C301,VK!$B$3:$CG$295,32,FALSE)</f>
        <v>1</v>
      </c>
      <c r="J301" s="10" t="str">
        <f>VLOOKUP($C301,VK!$B$3:$CG$295,18,FALSE)</f>
        <v>79</v>
      </c>
      <c r="K301" s="10"/>
      <c r="L301" s="25">
        <f t="shared" si="36"/>
        <v>14298.928978242609</v>
      </c>
      <c r="M301" s="84">
        <f>1-VLOOKUP(C301,VK!$B$3:$ID$295,237,FALSE)</f>
        <v>-11.485738209233373</v>
      </c>
      <c r="N301" s="83">
        <f t="shared" si="37"/>
        <v>27279</v>
      </c>
      <c r="O301" s="83">
        <f t="shared" si="38"/>
        <v>27</v>
      </c>
      <c r="P301" s="83">
        <f t="shared" si="39"/>
        <v>3663</v>
      </c>
      <c r="Q301" s="83">
        <f t="shared" si="40"/>
        <v>159</v>
      </c>
      <c r="R301" s="83">
        <f t="shared" si="41"/>
        <v>12</v>
      </c>
      <c r="S301" s="83">
        <f t="shared" si="42"/>
        <v>12878.759683740209</v>
      </c>
      <c r="T301" s="83">
        <f t="shared" si="43"/>
        <v>11594.900940963687</v>
      </c>
      <c r="U301" s="81"/>
      <c r="V301" s="81"/>
      <c r="W301" s="81"/>
      <c r="X301" s="81"/>
      <c r="Y301" s="81"/>
      <c r="Z301" s="81"/>
      <c r="AA301" s="81"/>
      <c r="AB301" s="81"/>
    </row>
    <row r="302" spans="1:28" hidden="1" x14ac:dyDescent="0.25">
      <c r="A302" s="19">
        <v>292</v>
      </c>
      <c r="B302" s="31" t="str">
        <f t="shared" si="44"/>
        <v>*</v>
      </c>
      <c r="C302" t="str">
        <f>VLOOKUP(A302,VK!$IE$3:$IG$295,3,FALSE)</f>
        <v>Alajärvi</v>
      </c>
      <c r="D302" s="17">
        <f>VLOOKUP($C302,VK!$B$3:$CG$295,37,FALSE)</f>
        <v>0.82822085889570551</v>
      </c>
      <c r="E302" s="10">
        <f>VLOOKUP(C302,VK!$B$3:$CG$295,11,FALSE)</f>
        <v>173.3</v>
      </c>
      <c r="F302" s="32">
        <f>VLOOKUP($C302,VK!$B$3:$CG$295,59,FALSE)</f>
        <v>405</v>
      </c>
      <c r="G302" s="25">
        <f>VLOOKUP($C302,VK!$B$3:$CG$295,65,FALSE)</f>
        <v>22284.351036980137</v>
      </c>
      <c r="H302" s="17">
        <f>VLOOKUP($C302,VK!$B$3:$CG$295,55,FALSE)</f>
        <v>1</v>
      </c>
      <c r="I302" s="10">
        <f>VLOOKUP($C302,VK!$B$3:$CG$295,32,FALSE)</f>
        <v>0</v>
      </c>
      <c r="J302" s="10">
        <f>VLOOKUP($C302,VK!$B$3:$CG$295,18,FALSE)</f>
        <v>342</v>
      </c>
      <c r="K302" s="10"/>
      <c r="L302" s="25">
        <f t="shared" si="36"/>
        <v>15193.902740286298</v>
      </c>
      <c r="M302" s="84">
        <f>1-VLOOKUP(C302,VK!$B$3:$ID$295,237,FALSE)</f>
        <v>-131.78559694479043</v>
      </c>
      <c r="N302" s="83">
        <f t="shared" si="37"/>
        <v>405</v>
      </c>
      <c r="O302" s="83" t="str">
        <f t="shared" si="38"/>
        <v/>
      </c>
      <c r="P302" s="83" t="str">
        <f t="shared" si="39"/>
        <v/>
      </c>
      <c r="Q302" s="83" t="str">
        <f t="shared" si="40"/>
        <v/>
      </c>
      <c r="R302" s="83" t="str">
        <f t="shared" si="41"/>
        <v/>
      </c>
      <c r="S302" s="83">
        <f t="shared" si="42"/>
        <v>12224.817263581488</v>
      </c>
      <c r="T302" s="83">
        <f t="shared" si="43"/>
        <v>11594.900940963687</v>
      </c>
      <c r="U302" s="81"/>
      <c r="V302" s="81"/>
      <c r="W302" s="81"/>
      <c r="X302" s="81"/>
      <c r="Y302" s="81"/>
      <c r="Z302" s="81"/>
      <c r="AA302" s="81"/>
      <c r="AB302" s="81"/>
    </row>
    <row r="303" spans="1:28" hidden="1" x14ac:dyDescent="0.25">
      <c r="D303" s="10"/>
      <c r="E303" s="10"/>
      <c r="F303" s="10"/>
      <c r="G303" s="25"/>
      <c r="H303" s="10"/>
      <c r="I303" s="10"/>
      <c r="J303" s="10"/>
      <c r="K303" s="10"/>
      <c r="L303" s="25"/>
      <c r="M303" s="19"/>
      <c r="N303" s="83" t="e">
        <f t="shared" si="37"/>
        <v>#N/A</v>
      </c>
      <c r="O303" s="83" t="e">
        <f t="shared" si="38"/>
        <v>#N/A</v>
      </c>
      <c r="P303" s="83" t="e">
        <f t="shared" si="39"/>
        <v>#N/A</v>
      </c>
      <c r="Q303" s="83" t="e">
        <f t="shared" si="40"/>
        <v>#N/A</v>
      </c>
      <c r="R303" s="83" t="e">
        <f t="shared" si="41"/>
        <v>#N/A</v>
      </c>
      <c r="S303" s="83" t="e">
        <f t="shared" si="42"/>
        <v>#N/A</v>
      </c>
      <c r="T303" s="83">
        <f t="shared" si="43"/>
        <v>11594.900940963687</v>
      </c>
      <c r="U303" s="81"/>
      <c r="V303" s="81"/>
      <c r="W303" s="81"/>
      <c r="X303" s="81"/>
      <c r="Y303" s="81"/>
      <c r="Z303" s="81"/>
      <c r="AA303" s="81"/>
      <c r="AB303" s="81"/>
    </row>
    <row r="304" spans="1:28" hidden="1" x14ac:dyDescent="0.25">
      <c r="D304" s="9"/>
      <c r="E304" s="9"/>
      <c r="F304" s="9"/>
      <c r="G304" s="25"/>
      <c r="H304" s="9"/>
      <c r="I304" s="9"/>
      <c r="J304" s="9"/>
      <c r="K304" s="25"/>
      <c r="L304" s="25"/>
      <c r="M304" s="19"/>
      <c r="N304" s="83" t="e">
        <f t="shared" si="37"/>
        <v>#N/A</v>
      </c>
      <c r="O304" s="83" t="e">
        <f t="shared" si="38"/>
        <v>#N/A</v>
      </c>
      <c r="P304" s="83" t="e">
        <f t="shared" si="39"/>
        <v>#N/A</v>
      </c>
      <c r="Q304" s="83" t="e">
        <f t="shared" si="40"/>
        <v>#N/A</v>
      </c>
      <c r="R304" s="83" t="e">
        <f t="shared" si="41"/>
        <v>#N/A</v>
      </c>
      <c r="S304" s="83" t="e">
        <f t="shared" si="42"/>
        <v>#N/A</v>
      </c>
      <c r="T304" s="83">
        <f t="shared" si="43"/>
        <v>11594.900940963687</v>
      </c>
      <c r="U304" s="81"/>
      <c r="V304" s="81"/>
      <c r="W304" s="81"/>
      <c r="X304" s="81"/>
      <c r="Y304" s="81"/>
      <c r="Z304" s="81"/>
      <c r="AA304" s="81"/>
      <c r="AB304" s="81"/>
    </row>
    <row r="305" spans="2:28" x14ac:dyDescent="0.25">
      <c r="M305" s="19"/>
      <c r="N305" s="19"/>
      <c r="O305" s="83"/>
      <c r="P305" s="19"/>
      <c r="Q305" s="19"/>
      <c r="R305" s="19"/>
      <c r="S305" s="19"/>
      <c r="T305" s="19"/>
      <c r="U305" s="81"/>
      <c r="V305" s="81"/>
      <c r="W305" s="81"/>
      <c r="X305" s="81"/>
      <c r="Y305" s="81"/>
      <c r="Z305" s="81"/>
      <c r="AA305" s="81"/>
      <c r="AB305" s="81"/>
    </row>
    <row r="306" spans="2:28" x14ac:dyDescent="0.25">
      <c r="B306" s="9" t="s">
        <v>393</v>
      </c>
      <c r="C306" t="s">
        <v>394</v>
      </c>
      <c r="D306" s="17">
        <f>_xlfn.QUARTILE.INC(D$10:D$305,1)</f>
        <v>0.68638936967487907</v>
      </c>
      <c r="E306" s="10">
        <f>_xlfn.QUARTILE.INC(E$10:E$305,1)</f>
        <v>134.25</v>
      </c>
      <c r="F306" s="10">
        <f>_xlfn.QUARTILE.INC(F$10:F$305,1)</f>
        <v>83.25</v>
      </c>
      <c r="G306" s="25">
        <f>_xlfn.QUARTILE.INC(G$10:G$305,1)</f>
        <v>23618.103506473704</v>
      </c>
      <c r="H306" s="17">
        <f>_xlfn.QUARTILE.INC(H$10:H$305,1)</f>
        <v>0.82165362885701865</v>
      </c>
      <c r="I306" s="10"/>
      <c r="J306" s="10">
        <f t="shared" ref="J306:L306" si="45">_xlfn.QUARTILE.INC(J$10:J$305,1)</f>
        <v>408</v>
      </c>
      <c r="K306" s="25"/>
      <c r="L306" s="25">
        <f t="shared" si="45"/>
        <v>12189.669426747292</v>
      </c>
      <c r="M306" s="19"/>
      <c r="N306" s="83">
        <f>SUM(N11:N20)</f>
        <v>3888</v>
      </c>
      <c r="O306" s="83">
        <f t="shared" ref="O306:R306" si="46">SUM(O11:O20)</f>
        <v>27</v>
      </c>
      <c r="P306" s="83">
        <f t="shared" si="46"/>
        <v>53</v>
      </c>
      <c r="Q306" s="83">
        <f t="shared" si="46"/>
        <v>6</v>
      </c>
      <c r="R306" s="83">
        <f t="shared" si="46"/>
        <v>555</v>
      </c>
      <c r="S306" s="19"/>
      <c r="T306" s="19"/>
      <c r="U306" s="81"/>
      <c r="V306" s="81"/>
      <c r="W306" s="81"/>
      <c r="X306" s="81"/>
      <c r="Y306" s="81"/>
      <c r="Z306" s="81"/>
      <c r="AA306" s="81"/>
      <c r="AB306" s="81"/>
    </row>
    <row r="307" spans="2:28" x14ac:dyDescent="0.25">
      <c r="B307" s="9"/>
      <c r="C307" t="s">
        <v>395</v>
      </c>
      <c r="D307" s="17">
        <f>MEDIAN(D$10:D$305)</f>
        <v>0.77424973871497538</v>
      </c>
      <c r="E307" s="10">
        <f>MEDIAN(E$10:E$305)</f>
        <v>155.6</v>
      </c>
      <c r="F307" s="10">
        <f>MEDIAN(F$10:F$305)</f>
        <v>217.5</v>
      </c>
      <c r="G307" s="25">
        <f>MEDIAN(G$10:G$305)</f>
        <v>25149.789059801857</v>
      </c>
      <c r="H307" s="17">
        <f>MEDIAN(H$10:H$305)</f>
        <v>1</v>
      </c>
      <c r="I307" s="10"/>
      <c r="J307" s="10">
        <f t="shared" ref="J307:L307" si="47">MEDIAN(J$10:J$305)</f>
        <v>474</v>
      </c>
      <c r="K307" s="25"/>
      <c r="L307" s="25">
        <f t="shared" si="47"/>
        <v>13509.841170224798</v>
      </c>
      <c r="M307" s="81"/>
      <c r="N307" s="81"/>
      <c r="O307" s="82"/>
      <c r="P307" s="82"/>
      <c r="Q307" s="81"/>
      <c r="R307" s="81"/>
      <c r="S307" s="81"/>
      <c r="T307" s="81"/>
      <c r="U307" s="81"/>
      <c r="V307" s="81"/>
      <c r="W307" s="81"/>
      <c r="X307" s="81"/>
      <c r="Y307" s="81"/>
      <c r="Z307" s="81"/>
      <c r="AA307" s="81"/>
      <c r="AB307" s="81"/>
    </row>
    <row r="308" spans="2:28" x14ac:dyDescent="0.25">
      <c r="B308" s="9"/>
      <c r="C308" t="s">
        <v>396</v>
      </c>
      <c r="D308" s="17">
        <f>_xlfn.QUARTILE.INC(D$10:D$305,3)</f>
        <v>0.82785813443195555</v>
      </c>
      <c r="E308" s="10">
        <f>_xlfn.QUARTILE.INC(E$10:E$305,3)</f>
        <v>179.75</v>
      </c>
      <c r="F308" s="10">
        <f>_xlfn.QUARTILE.INC(F$10:F$305,3)</f>
        <v>585</v>
      </c>
      <c r="G308" s="25">
        <f>_xlfn.QUARTILE.INC(G$10:G$305,3)</f>
        <v>27256.570016531026</v>
      </c>
      <c r="H308" s="17">
        <f>_xlfn.QUARTILE.INC(H$10:H$305,3)</f>
        <v>1</v>
      </c>
      <c r="I308" s="10"/>
      <c r="J308" s="10">
        <f t="shared" ref="J308:L308" si="48">_xlfn.QUARTILE.INC(J$10:J$305,3)</f>
        <v>540</v>
      </c>
      <c r="K308" s="25"/>
      <c r="L308" s="25">
        <f t="shared" si="48"/>
        <v>14717.727962588473</v>
      </c>
      <c r="M308" s="81"/>
      <c r="N308" s="81"/>
      <c r="O308" s="80"/>
      <c r="P308" s="81"/>
      <c r="Q308" s="81"/>
      <c r="R308" s="81"/>
      <c r="S308" s="81"/>
      <c r="T308" s="81"/>
      <c r="U308" s="81"/>
      <c r="V308" s="81"/>
      <c r="W308" s="81"/>
      <c r="X308" s="81"/>
      <c r="Y308" s="81"/>
      <c r="Z308" s="81"/>
      <c r="AA308" s="81"/>
      <c r="AB308" s="81"/>
    </row>
    <row r="309" spans="2:28" x14ac:dyDescent="0.25">
      <c r="D309" s="9"/>
      <c r="E309" s="9"/>
      <c r="F309" s="9"/>
      <c r="G309" s="25"/>
      <c r="H309" s="9"/>
      <c r="I309" s="9"/>
      <c r="J309" s="9"/>
      <c r="K309" s="17"/>
      <c r="O309" s="9"/>
      <c r="P309" s="9"/>
    </row>
    <row r="310" spans="2:28" x14ac:dyDescent="0.25">
      <c r="B310" s="9"/>
      <c r="D310" s="9"/>
      <c r="E310" s="9"/>
      <c r="F310" s="9"/>
      <c r="G310" s="25"/>
      <c r="H310" s="9"/>
      <c r="I310" s="9"/>
      <c r="J310" s="9"/>
      <c r="K310" s="17"/>
      <c r="O310" s="9"/>
      <c r="P310" s="9"/>
    </row>
    <row r="311" spans="2:28" x14ac:dyDescent="0.25">
      <c r="B311" s="9"/>
      <c r="D311" s="9"/>
      <c r="E311" s="9"/>
      <c r="F311" s="9"/>
      <c r="G311" s="25"/>
      <c r="H311" s="9"/>
      <c r="I311" s="9"/>
      <c r="J311" s="9"/>
      <c r="K311" s="17"/>
      <c r="L311" s="53" t="str">
        <f>C8</f>
        <v>Akaa</v>
      </c>
      <c r="M311" s="53">
        <f>L8</f>
        <v>11715.449912390488</v>
      </c>
      <c r="O311" s="9"/>
      <c r="P311" s="9"/>
    </row>
    <row r="312" spans="2:28" x14ac:dyDescent="0.25">
      <c r="B312" s="9"/>
      <c r="D312" s="9"/>
      <c r="E312" s="9"/>
      <c r="F312" s="9"/>
      <c r="G312" s="25"/>
      <c r="H312" s="9"/>
      <c r="I312" s="9"/>
      <c r="J312" s="9"/>
      <c r="K312" s="17"/>
      <c r="L312" s="53" t="str">
        <f t="shared" ref="L312:L321" si="49">C11</f>
        <v>Liminka</v>
      </c>
      <c r="M312" s="53">
        <f>L11</f>
        <v>9536.0365585054078</v>
      </c>
      <c r="O312" s="9"/>
      <c r="P312" s="9"/>
    </row>
    <row r="313" spans="2:28" x14ac:dyDescent="0.25">
      <c r="B313" s="9"/>
      <c r="D313" s="9"/>
      <c r="E313" s="9"/>
      <c r="F313" s="9"/>
      <c r="G313" s="25"/>
      <c r="H313" s="9"/>
      <c r="I313" s="9"/>
      <c r="J313" s="9"/>
      <c r="K313" s="17"/>
      <c r="L313" s="53" t="str">
        <f t="shared" si="49"/>
        <v>Pöytyä</v>
      </c>
      <c r="M313" s="53">
        <f t="shared" ref="M313:M321" si="50">L12</f>
        <v>9834.9726164079839</v>
      </c>
      <c r="O313" s="9"/>
      <c r="P313" s="9"/>
    </row>
    <row r="314" spans="2:28" x14ac:dyDescent="0.25">
      <c r="B314" s="9"/>
      <c r="D314" s="9"/>
      <c r="E314" s="9"/>
      <c r="F314" s="9"/>
      <c r="G314" s="25"/>
      <c r="H314" s="9"/>
      <c r="I314" s="9"/>
      <c r="J314" s="9"/>
      <c r="K314" s="17"/>
      <c r="L314" s="53" t="str">
        <f t="shared" si="49"/>
        <v>Laihia</v>
      </c>
      <c r="M314" s="53">
        <f t="shared" si="50"/>
        <v>11856.842293144207</v>
      </c>
      <c r="O314" s="9"/>
      <c r="P314" s="9"/>
    </row>
    <row r="315" spans="2:28" x14ac:dyDescent="0.25">
      <c r="B315" s="9"/>
      <c r="D315" s="9"/>
      <c r="E315" s="9"/>
      <c r="F315" s="9"/>
      <c r="G315" s="25"/>
      <c r="H315" s="9"/>
      <c r="I315" s="9"/>
      <c r="J315" s="9"/>
      <c r="K315" s="17"/>
      <c r="L315" s="53" t="str">
        <f t="shared" si="49"/>
        <v>Muhos</v>
      </c>
      <c r="M315" s="53">
        <f t="shared" si="50"/>
        <v>8703.4293562874245</v>
      </c>
      <c r="O315" s="9"/>
      <c r="P315" s="9"/>
    </row>
    <row r="316" spans="2:28" x14ac:dyDescent="0.25">
      <c r="B316" s="9"/>
      <c r="D316" s="9"/>
      <c r="E316" s="9"/>
      <c r="F316" s="9"/>
      <c r="G316" s="25"/>
      <c r="H316" s="9"/>
      <c r="I316" s="9"/>
      <c r="J316" s="9"/>
      <c r="K316" s="17"/>
      <c r="L316" s="53" t="str">
        <f t="shared" si="49"/>
        <v>Hämeenkyrö</v>
      </c>
      <c r="M316" s="53">
        <f t="shared" si="50"/>
        <v>13377.994169491523</v>
      </c>
      <c r="O316" s="9"/>
      <c r="P316" s="9"/>
    </row>
    <row r="317" spans="2:28" x14ac:dyDescent="0.25">
      <c r="B317" s="9"/>
      <c r="D317" s="9"/>
      <c r="E317" s="9"/>
      <c r="F317" s="9"/>
      <c r="G317" s="25"/>
      <c r="H317" s="9"/>
      <c r="I317" s="9"/>
      <c r="J317" s="9"/>
      <c r="K317" s="17"/>
      <c r="L317" s="53" t="str">
        <f t="shared" si="49"/>
        <v>Uusikaarlepyy</v>
      </c>
      <c r="M317" s="53">
        <f t="shared" si="50"/>
        <v>12814.662004504506</v>
      </c>
      <c r="O317" s="9"/>
      <c r="P317" s="9"/>
    </row>
    <row r="318" spans="2:28" x14ac:dyDescent="0.25">
      <c r="B318" s="9"/>
      <c r="D318" s="9"/>
      <c r="E318" s="9"/>
      <c r="F318" s="9"/>
      <c r="G318" s="25"/>
      <c r="H318" s="9"/>
      <c r="I318" s="9"/>
      <c r="J318" s="9"/>
      <c r="K318" s="17"/>
      <c r="L318" s="53" t="str">
        <f t="shared" si="49"/>
        <v>Ulvila</v>
      </c>
      <c r="M318" s="53">
        <f t="shared" si="50"/>
        <v>11717.470194029851</v>
      </c>
      <c r="O318" s="9"/>
      <c r="P318" s="9"/>
    </row>
    <row r="319" spans="2:28" x14ac:dyDescent="0.25">
      <c r="B319" s="9"/>
      <c r="D319" s="9"/>
      <c r="E319" s="9"/>
      <c r="F319" s="9"/>
      <c r="G319" s="25"/>
      <c r="H319" s="9"/>
      <c r="I319" s="9"/>
      <c r="J319" s="9"/>
      <c r="K319" s="17"/>
      <c r="L319" s="53" t="str">
        <f t="shared" si="49"/>
        <v>Eura</v>
      </c>
      <c r="M319" s="53">
        <f t="shared" si="50"/>
        <v>12967.401477045907</v>
      </c>
      <c r="O319" s="9"/>
      <c r="P319" s="9"/>
    </row>
    <row r="320" spans="2:28" x14ac:dyDescent="0.25">
      <c r="B320" s="9"/>
      <c r="D320" s="9"/>
      <c r="E320" s="9"/>
      <c r="F320" s="9"/>
      <c r="G320" s="25"/>
      <c r="H320" s="9"/>
      <c r="I320" s="9"/>
      <c r="J320" s="9"/>
      <c r="K320" s="17"/>
      <c r="L320" s="53" t="str">
        <f t="shared" si="49"/>
        <v>Uusikaupunki</v>
      </c>
      <c r="M320" s="53">
        <f t="shared" si="50"/>
        <v>15982.465727699529</v>
      </c>
      <c r="O320" s="9"/>
      <c r="P320" s="9"/>
    </row>
    <row r="321" spans="2:16" x14ac:dyDescent="0.25">
      <c r="B321" s="9"/>
      <c r="D321" s="9"/>
      <c r="E321" s="9"/>
      <c r="F321" s="9"/>
      <c r="G321" s="25"/>
      <c r="H321" s="9"/>
      <c r="I321" s="9"/>
      <c r="J321" s="9"/>
      <c r="K321" s="17"/>
      <c r="L321" s="53" t="str">
        <f t="shared" si="49"/>
        <v>Imatra</v>
      </c>
      <c r="M321" s="53">
        <f t="shared" si="50"/>
        <v>12493.173123595505</v>
      </c>
      <c r="O321" s="9"/>
      <c r="P321" s="9"/>
    </row>
    <row r="322" spans="2:16" x14ac:dyDescent="0.25">
      <c r="B322" s="9"/>
      <c r="D322" s="9"/>
      <c r="E322" s="9"/>
      <c r="F322" s="9"/>
      <c r="G322" s="25"/>
      <c r="H322" s="9"/>
      <c r="I322" s="9"/>
      <c r="J322" s="9"/>
      <c r="K322" s="17"/>
      <c r="O322" s="9"/>
      <c r="P322" s="9"/>
    </row>
    <row r="323" spans="2:16" x14ac:dyDescent="0.25">
      <c r="B323" s="9"/>
      <c r="D323" s="9"/>
      <c r="E323" s="9"/>
      <c r="F323" s="9"/>
      <c r="G323" s="25"/>
      <c r="H323" s="9"/>
      <c r="I323" s="9"/>
      <c r="J323" s="9"/>
      <c r="K323" s="17"/>
      <c r="O323" s="9"/>
      <c r="P323" s="9"/>
    </row>
    <row r="324" spans="2:16" x14ac:dyDescent="0.25">
      <c r="B324" s="9"/>
      <c r="D324" s="9"/>
      <c r="E324" s="9"/>
      <c r="F324" s="9"/>
      <c r="G324" s="25"/>
      <c r="H324" s="9"/>
      <c r="I324" s="9"/>
      <c r="J324" s="9"/>
      <c r="K324" s="17"/>
      <c r="O324" s="9"/>
      <c r="P324" s="9"/>
    </row>
    <row r="325" spans="2:16" x14ac:dyDescent="0.25">
      <c r="B325" s="9"/>
      <c r="D325" s="9"/>
      <c r="E325" s="9"/>
      <c r="F325" s="9"/>
      <c r="G325" s="25"/>
      <c r="H325" s="9"/>
      <c r="I325" s="9"/>
      <c r="J325" s="9"/>
      <c r="K325" s="17"/>
      <c r="O325" s="9"/>
      <c r="P325" s="9"/>
    </row>
    <row r="326" spans="2:16" x14ac:dyDescent="0.25">
      <c r="B326" s="9"/>
      <c r="D326" s="9"/>
      <c r="E326" s="9"/>
      <c r="F326" s="9"/>
      <c r="G326" s="25"/>
      <c r="H326" s="9"/>
      <c r="I326" s="9"/>
      <c r="J326" s="9"/>
      <c r="K326" s="17"/>
      <c r="O326" s="9"/>
      <c r="P326" s="9"/>
    </row>
    <row r="327" spans="2:16" x14ac:dyDescent="0.25">
      <c r="B327" s="9"/>
      <c r="D327" s="9"/>
      <c r="E327" s="9"/>
      <c r="F327" s="9"/>
      <c r="G327" s="25"/>
      <c r="H327" s="9"/>
      <c r="I327" s="9"/>
      <c r="J327" s="9"/>
      <c r="K327" s="17"/>
      <c r="O327" s="9"/>
      <c r="P327" s="9"/>
    </row>
    <row r="328" spans="2:16" x14ac:dyDescent="0.25">
      <c r="B328" s="9"/>
      <c r="D328" s="9"/>
      <c r="E328" s="9"/>
      <c r="F328" s="9"/>
      <c r="G328" s="25"/>
      <c r="H328" s="9"/>
      <c r="I328" s="9"/>
      <c r="J328" s="9"/>
      <c r="K328" s="17"/>
      <c r="O328" s="9"/>
      <c r="P328" s="9"/>
    </row>
    <row r="329" spans="2:16" x14ac:dyDescent="0.25">
      <c r="B329" s="9"/>
      <c r="D329" s="9"/>
      <c r="E329" s="9"/>
      <c r="F329" s="9"/>
      <c r="G329" s="25"/>
      <c r="H329" s="9"/>
      <c r="I329" s="9"/>
      <c r="J329" s="9"/>
      <c r="K329" s="17"/>
      <c r="O329" s="9"/>
      <c r="P329" s="9"/>
    </row>
    <row r="330" spans="2:16" x14ac:dyDescent="0.25">
      <c r="B330" s="9"/>
      <c r="D330" s="9"/>
      <c r="E330" s="9"/>
      <c r="F330" s="9"/>
      <c r="G330" s="25"/>
      <c r="H330" s="9"/>
      <c r="I330" s="9"/>
      <c r="J330" s="9"/>
      <c r="K330" s="17"/>
      <c r="O330" s="9"/>
      <c r="P330" s="9"/>
    </row>
    <row r="331" spans="2:16" x14ac:dyDescent="0.25">
      <c r="B331" s="9"/>
      <c r="D331" s="9"/>
      <c r="E331" s="9"/>
      <c r="F331" s="9"/>
      <c r="G331" s="25"/>
      <c r="H331" s="9"/>
      <c r="I331" s="9"/>
      <c r="J331" s="9"/>
      <c r="K331" s="17"/>
      <c r="O331" s="9"/>
      <c r="P331" s="9"/>
    </row>
    <row r="332" spans="2:16" x14ac:dyDescent="0.25">
      <c r="B332" s="9"/>
      <c r="D332" s="9"/>
      <c r="E332" s="9"/>
      <c r="F332" s="9"/>
      <c r="G332" s="25"/>
      <c r="H332" s="9"/>
      <c r="I332" s="9"/>
      <c r="J332" s="9"/>
      <c r="K332" s="17"/>
      <c r="O332" s="9"/>
      <c r="P332" s="9"/>
    </row>
    <row r="333" spans="2:16" x14ac:dyDescent="0.25">
      <c r="B333" s="9"/>
      <c r="D333" s="9"/>
      <c r="E333" s="9"/>
      <c r="F333" s="9"/>
      <c r="G333" s="25"/>
      <c r="H333" s="9"/>
      <c r="I333" s="9"/>
      <c r="J333" s="9"/>
      <c r="K333" s="17"/>
      <c r="O333" s="9"/>
      <c r="P333" s="9"/>
    </row>
    <row r="334" spans="2:16" x14ac:dyDescent="0.25">
      <c r="B334" s="9"/>
      <c r="D334" s="9"/>
      <c r="E334" s="9"/>
      <c r="F334" s="9"/>
      <c r="G334" s="25"/>
      <c r="H334" s="9"/>
      <c r="I334" s="9"/>
      <c r="J334" s="9"/>
      <c r="K334" s="17"/>
      <c r="O334" s="9"/>
      <c r="P334" s="9"/>
    </row>
    <row r="335" spans="2:16" x14ac:dyDescent="0.25">
      <c r="B335" s="9"/>
      <c r="D335" s="9"/>
      <c r="E335" s="9"/>
      <c r="F335" s="9"/>
      <c r="G335" s="25"/>
      <c r="H335" s="9"/>
      <c r="I335" s="9"/>
      <c r="J335" s="9"/>
      <c r="K335" s="17"/>
      <c r="O335" s="9"/>
      <c r="P335" s="9"/>
    </row>
    <row r="336" spans="2:16" x14ac:dyDescent="0.25">
      <c r="B336" s="9"/>
      <c r="D336" s="9"/>
      <c r="E336" s="9"/>
      <c r="F336" s="9"/>
      <c r="G336" s="25"/>
      <c r="H336" s="9"/>
      <c r="I336" s="9"/>
      <c r="J336" s="9"/>
      <c r="K336" s="17"/>
      <c r="O336" s="9"/>
      <c r="P336" s="9"/>
    </row>
    <row r="337" spans="2:16" x14ac:dyDescent="0.25">
      <c r="B337" s="9"/>
      <c r="D337" s="9"/>
      <c r="E337" s="9"/>
      <c r="F337" s="9"/>
      <c r="G337" s="25"/>
      <c r="H337" s="9"/>
      <c r="I337" s="9"/>
      <c r="J337" s="9"/>
      <c r="K337" s="17"/>
      <c r="O337" s="9"/>
      <c r="P337" s="9"/>
    </row>
    <row r="338" spans="2:16" x14ac:dyDescent="0.25">
      <c r="B338" s="9"/>
      <c r="D338" s="9"/>
      <c r="E338" s="9"/>
      <c r="F338" s="9"/>
      <c r="G338" s="25"/>
      <c r="H338" s="9"/>
      <c r="I338" s="9"/>
      <c r="J338" s="9"/>
      <c r="K338" s="17"/>
      <c r="O338" s="9"/>
      <c r="P338" s="9"/>
    </row>
    <row r="339" spans="2:16" x14ac:dyDescent="0.25">
      <c r="B339" s="9"/>
      <c r="D339" s="9"/>
      <c r="E339" s="9"/>
      <c r="F339" s="9"/>
      <c r="G339" s="25"/>
      <c r="H339" s="9"/>
      <c r="I339" s="9"/>
      <c r="J339" s="9"/>
      <c r="K339" s="17"/>
      <c r="O339" s="9"/>
      <c r="P339" s="9"/>
    </row>
    <row r="340" spans="2:16" x14ac:dyDescent="0.25">
      <c r="B340" s="9"/>
      <c r="D340" s="9"/>
      <c r="E340" s="9"/>
      <c r="F340" s="9"/>
      <c r="G340" s="25"/>
      <c r="H340" s="9"/>
      <c r="I340" s="9"/>
      <c r="J340" s="9"/>
      <c r="K340" s="17"/>
      <c r="O340" s="9"/>
      <c r="P340" s="9"/>
    </row>
    <row r="341" spans="2:16" x14ac:dyDescent="0.25">
      <c r="B341" s="9"/>
      <c r="D341" s="9"/>
      <c r="E341" s="9"/>
      <c r="F341" s="9"/>
      <c r="G341" s="25"/>
      <c r="H341" s="9"/>
      <c r="I341" s="9"/>
      <c r="J341" s="9"/>
      <c r="K341" s="17"/>
      <c r="O341" s="9"/>
      <c r="P341" s="9"/>
    </row>
    <row r="342" spans="2:16" x14ac:dyDescent="0.25">
      <c r="B342" s="9"/>
      <c r="D342" s="9"/>
      <c r="E342" s="9"/>
      <c r="F342" s="9"/>
      <c r="G342" s="25"/>
      <c r="H342" s="9"/>
      <c r="I342" s="9"/>
      <c r="J342" s="9"/>
      <c r="K342" s="17"/>
      <c r="O342" s="9"/>
      <c r="P342" s="9"/>
    </row>
    <row r="343" spans="2:16" x14ac:dyDescent="0.25">
      <c r="B343" s="9"/>
      <c r="D343" s="9"/>
      <c r="E343" s="9"/>
      <c r="F343" s="9"/>
      <c r="G343" s="25"/>
      <c r="H343" s="9"/>
      <c r="I343" s="9"/>
      <c r="J343" s="9"/>
      <c r="K343" s="17"/>
      <c r="O343" s="9"/>
      <c r="P343" s="9"/>
    </row>
    <row r="344" spans="2:16" x14ac:dyDescent="0.25">
      <c r="B344" s="9"/>
      <c r="D344" s="9"/>
      <c r="E344" s="9"/>
      <c r="F344" s="9"/>
      <c r="G344" s="25"/>
      <c r="H344" s="9"/>
      <c r="I344" s="9"/>
      <c r="J344" s="9"/>
      <c r="K344" s="17"/>
      <c r="O344" s="9"/>
      <c r="P344" s="9"/>
    </row>
    <row r="345" spans="2:16" x14ac:dyDescent="0.25">
      <c r="B345" s="9"/>
      <c r="D345" s="9"/>
      <c r="E345" s="9"/>
      <c r="F345" s="9"/>
      <c r="G345" s="25"/>
      <c r="H345" s="9"/>
      <c r="I345" s="9"/>
      <c r="J345" s="9"/>
      <c r="K345" s="17"/>
      <c r="O345" s="9"/>
      <c r="P345" s="9"/>
    </row>
    <row r="346" spans="2:16" x14ac:dyDescent="0.25">
      <c r="B346" s="9"/>
      <c r="D346" s="9"/>
      <c r="E346" s="9"/>
      <c r="F346" s="9"/>
      <c r="G346" s="25"/>
      <c r="H346" s="9"/>
      <c r="I346" s="9"/>
      <c r="J346" s="9"/>
      <c r="K346" s="17"/>
      <c r="O346" s="9"/>
      <c r="P346" s="9"/>
    </row>
    <row r="347" spans="2:16" x14ac:dyDescent="0.25">
      <c r="B347" s="9"/>
      <c r="D347" s="9"/>
      <c r="E347" s="9"/>
      <c r="F347" s="9"/>
      <c r="G347" s="25"/>
      <c r="H347" s="9"/>
      <c r="I347" s="9"/>
      <c r="J347" s="9"/>
      <c r="K347" s="17"/>
      <c r="O347" s="9"/>
      <c r="P347" s="9"/>
    </row>
    <row r="348" spans="2:16" x14ac:dyDescent="0.25">
      <c r="B348" s="9"/>
      <c r="D348" s="9"/>
      <c r="E348" s="9"/>
      <c r="F348" s="9"/>
      <c r="G348" s="25"/>
      <c r="H348" s="9"/>
      <c r="I348" s="9"/>
      <c r="J348" s="9"/>
      <c r="K348" s="17"/>
      <c r="O348" s="9"/>
      <c r="P348" s="9"/>
    </row>
    <row r="349" spans="2:16" x14ac:dyDescent="0.25">
      <c r="B349" s="9"/>
      <c r="D349" s="9"/>
      <c r="E349" s="9"/>
      <c r="F349" s="9"/>
      <c r="G349" s="25"/>
      <c r="H349" s="9"/>
      <c r="I349" s="9"/>
      <c r="J349" s="9"/>
      <c r="K349" s="17"/>
      <c r="O349" s="9"/>
      <c r="P349" s="9"/>
    </row>
    <row r="350" spans="2:16" x14ac:dyDescent="0.25">
      <c r="B350" s="9"/>
      <c r="D350" s="9"/>
      <c r="E350" s="9"/>
      <c r="F350" s="9"/>
      <c r="G350" s="25"/>
      <c r="H350" s="9"/>
      <c r="I350" s="9"/>
      <c r="J350" s="9"/>
      <c r="K350" s="17"/>
      <c r="O350" s="9"/>
      <c r="P350" s="9"/>
    </row>
    <row r="351" spans="2:16" x14ac:dyDescent="0.25">
      <c r="B351" s="9"/>
      <c r="D351" s="9"/>
      <c r="E351" s="9"/>
      <c r="F351" s="9"/>
      <c r="G351" s="25"/>
      <c r="H351" s="9"/>
      <c r="I351" s="9"/>
      <c r="J351" s="9"/>
      <c r="K351" s="17"/>
      <c r="O351" s="9"/>
      <c r="P351" s="9"/>
    </row>
    <row r="352" spans="2:16" x14ac:dyDescent="0.25">
      <c r="B352" s="9"/>
      <c r="D352" s="9"/>
      <c r="E352" s="9"/>
      <c r="F352" s="9"/>
      <c r="G352" s="25"/>
      <c r="H352" s="9"/>
      <c r="I352" s="9"/>
      <c r="J352" s="9"/>
      <c r="K352" s="17"/>
      <c r="O352" s="9"/>
      <c r="P352" s="9"/>
    </row>
    <row r="353" spans="2:16" x14ac:dyDescent="0.25">
      <c r="B353" s="9"/>
      <c r="D353" s="9"/>
      <c r="E353" s="9"/>
      <c r="F353" s="9"/>
      <c r="G353" s="25"/>
      <c r="H353" s="9"/>
      <c r="I353" s="9"/>
      <c r="J353" s="9"/>
      <c r="K353" s="17"/>
      <c r="O353" s="9"/>
      <c r="P353" s="9"/>
    </row>
    <row r="354" spans="2:16" x14ac:dyDescent="0.25">
      <c r="B354" s="9"/>
      <c r="D354" s="9"/>
      <c r="E354" s="9"/>
      <c r="F354" s="9"/>
      <c r="G354" s="25"/>
      <c r="H354" s="9"/>
      <c r="I354" s="9"/>
      <c r="J354" s="9"/>
      <c r="K354" s="17"/>
      <c r="O354" s="9"/>
      <c r="P354" s="9"/>
    </row>
    <row r="355" spans="2:16" x14ac:dyDescent="0.25">
      <c r="B355" s="9"/>
      <c r="D355" s="9"/>
      <c r="E355" s="9"/>
      <c r="F355" s="9"/>
      <c r="G355" s="25"/>
      <c r="H355" s="9"/>
      <c r="I355" s="9"/>
      <c r="J355" s="9"/>
      <c r="K355" s="17"/>
      <c r="O355" s="9"/>
      <c r="P355" s="9"/>
    </row>
    <row r="356" spans="2:16" x14ac:dyDescent="0.25">
      <c r="B356" s="9"/>
      <c r="D356" s="9"/>
      <c r="E356" s="9"/>
      <c r="F356" s="9"/>
      <c r="G356" s="25"/>
      <c r="H356" s="9"/>
      <c r="I356" s="9"/>
      <c r="J356" s="9"/>
      <c r="K356" s="17"/>
      <c r="O356" s="9"/>
      <c r="P356" s="9"/>
    </row>
    <row r="357" spans="2:16" x14ac:dyDescent="0.25">
      <c r="B357" s="9"/>
      <c r="D357" s="9"/>
      <c r="E357" s="9"/>
      <c r="F357" s="9"/>
      <c r="G357" s="25"/>
      <c r="H357" s="9"/>
      <c r="I357" s="9"/>
      <c r="J357" s="9"/>
      <c r="K357" s="17"/>
      <c r="O357" s="9"/>
      <c r="P357" s="9"/>
    </row>
    <row r="358" spans="2:16" x14ac:dyDescent="0.25">
      <c r="B358" s="9"/>
      <c r="D358" s="9"/>
      <c r="E358" s="9"/>
      <c r="F358" s="9"/>
      <c r="G358" s="25"/>
      <c r="H358" s="9"/>
      <c r="I358" s="9"/>
      <c r="J358" s="9"/>
      <c r="K358" s="17"/>
      <c r="O358" s="9"/>
      <c r="P358" s="9"/>
    </row>
    <row r="359" spans="2:16" x14ac:dyDescent="0.25">
      <c r="B359" s="9"/>
      <c r="D359" s="9"/>
      <c r="E359" s="9"/>
      <c r="F359" s="9"/>
      <c r="G359" s="25"/>
      <c r="H359" s="9"/>
      <c r="I359" s="9"/>
      <c r="J359" s="9"/>
      <c r="K359" s="17"/>
      <c r="O359" s="9"/>
      <c r="P359" s="9"/>
    </row>
    <row r="360" spans="2:16" x14ac:dyDescent="0.25">
      <c r="B360" s="9"/>
      <c r="D360" s="9"/>
      <c r="E360" s="9"/>
      <c r="F360" s="9"/>
      <c r="G360" s="25"/>
      <c r="H360" s="9"/>
      <c r="I360" s="9"/>
      <c r="J360" s="9"/>
      <c r="K360" s="17"/>
      <c r="O360" s="9"/>
      <c r="P360" s="9"/>
    </row>
    <row r="361" spans="2:16" x14ac:dyDescent="0.25">
      <c r="B361" s="9"/>
      <c r="D361" s="9"/>
      <c r="E361" s="9"/>
      <c r="F361" s="9"/>
      <c r="G361" s="25"/>
      <c r="H361" s="9"/>
      <c r="I361" s="9"/>
      <c r="J361" s="9"/>
      <c r="K361" s="17"/>
      <c r="O361" s="9"/>
      <c r="P361" s="9"/>
    </row>
    <row r="362" spans="2:16" x14ac:dyDescent="0.25">
      <c r="B362" s="9"/>
      <c r="D362" s="9"/>
      <c r="E362" s="9"/>
      <c r="F362" s="9"/>
      <c r="G362" s="25"/>
      <c r="H362" s="9"/>
      <c r="I362" s="9"/>
      <c r="J362" s="9"/>
      <c r="K362" s="17"/>
      <c r="O362" s="9"/>
      <c r="P362" s="9"/>
    </row>
    <row r="363" spans="2:16" x14ac:dyDescent="0.25">
      <c r="B363" s="9"/>
      <c r="D363" s="9"/>
      <c r="E363" s="9"/>
      <c r="F363" s="9"/>
      <c r="G363" s="25"/>
      <c r="H363" s="9"/>
      <c r="I363" s="9"/>
      <c r="J363" s="9"/>
      <c r="K363" s="17"/>
      <c r="O363" s="9"/>
      <c r="P363" s="9"/>
    </row>
    <row r="364" spans="2:16" x14ac:dyDescent="0.25">
      <c r="B364" s="9"/>
      <c r="D364" s="9"/>
      <c r="E364" s="9"/>
      <c r="F364" s="9"/>
      <c r="G364" s="25"/>
      <c r="H364" s="9"/>
      <c r="I364" s="9"/>
      <c r="J364" s="9"/>
      <c r="K364" s="17"/>
      <c r="O364" s="9"/>
      <c r="P364" s="9"/>
    </row>
    <row r="365" spans="2:16" x14ac:dyDescent="0.25">
      <c r="B365" s="9"/>
      <c r="D365" s="9"/>
      <c r="E365" s="9"/>
      <c r="F365" s="9"/>
      <c r="G365" s="25"/>
      <c r="H365" s="9"/>
      <c r="I365" s="9"/>
      <c r="J365" s="9"/>
      <c r="K365" s="17"/>
      <c r="O365" s="9"/>
      <c r="P365" s="9"/>
    </row>
    <row r="366" spans="2:16" x14ac:dyDescent="0.25">
      <c r="B366" s="9"/>
      <c r="D366" s="9"/>
      <c r="E366" s="9"/>
      <c r="F366" s="9"/>
      <c r="G366" s="25"/>
      <c r="H366" s="9"/>
      <c r="I366" s="9"/>
      <c r="J366" s="9"/>
      <c r="K366" s="17"/>
      <c r="O366" s="9"/>
      <c r="P366" s="9"/>
    </row>
    <row r="367" spans="2:16" x14ac:dyDescent="0.25">
      <c r="B367" s="9"/>
      <c r="D367" s="9"/>
      <c r="E367" s="9"/>
      <c r="F367" s="9"/>
      <c r="G367" s="25"/>
      <c r="H367" s="9"/>
      <c r="I367" s="9"/>
      <c r="J367" s="9"/>
      <c r="K367" s="17"/>
      <c r="O367" s="9"/>
      <c r="P367" s="9"/>
    </row>
    <row r="368" spans="2:16" x14ac:dyDescent="0.25">
      <c r="B368" s="9"/>
      <c r="D368" s="9"/>
      <c r="E368" s="9"/>
      <c r="F368" s="9"/>
      <c r="G368" s="25"/>
      <c r="H368" s="9"/>
      <c r="I368" s="9"/>
      <c r="J368" s="9"/>
      <c r="K368" s="17"/>
      <c r="O368" s="9"/>
      <c r="P368" s="9"/>
    </row>
    <row r="369" spans="2:16" x14ac:dyDescent="0.25">
      <c r="B369" s="9"/>
      <c r="D369" s="9"/>
      <c r="E369" s="9"/>
      <c r="F369" s="9"/>
      <c r="G369" s="25"/>
      <c r="H369" s="9"/>
      <c r="I369" s="9"/>
      <c r="J369" s="9"/>
      <c r="K369" s="17"/>
      <c r="O369" s="9"/>
      <c r="P369" s="9"/>
    </row>
    <row r="370" spans="2:16" x14ac:dyDescent="0.25">
      <c r="B370" s="9"/>
      <c r="D370" s="9"/>
      <c r="E370" s="9"/>
      <c r="F370" s="9"/>
      <c r="G370" s="25"/>
      <c r="H370" s="9"/>
      <c r="I370" s="9"/>
      <c r="J370" s="9"/>
      <c r="K370" s="17"/>
      <c r="O370" s="9"/>
      <c r="P370" s="9"/>
    </row>
    <row r="371" spans="2:16" x14ac:dyDescent="0.25">
      <c r="B371" s="9"/>
      <c r="D371" s="9"/>
      <c r="E371" s="9"/>
      <c r="F371" s="9"/>
      <c r="G371" s="25"/>
      <c r="H371" s="9"/>
      <c r="I371" s="9"/>
      <c r="J371" s="9"/>
      <c r="K371" s="17"/>
      <c r="O371" s="9"/>
      <c r="P371" s="9"/>
    </row>
    <row r="372" spans="2:16" x14ac:dyDescent="0.25">
      <c r="B372" s="9"/>
      <c r="D372" s="9"/>
      <c r="E372" s="9"/>
      <c r="F372" s="9"/>
      <c r="G372" s="25"/>
      <c r="H372" s="9"/>
      <c r="I372" s="9"/>
      <c r="J372" s="9"/>
      <c r="K372" s="17"/>
      <c r="O372" s="9"/>
      <c r="P372" s="9"/>
    </row>
    <row r="373" spans="2:16" x14ac:dyDescent="0.25">
      <c r="B373" s="9"/>
      <c r="D373" s="9"/>
      <c r="E373" s="9"/>
      <c r="F373" s="9"/>
      <c r="G373" s="25"/>
      <c r="H373" s="9"/>
      <c r="I373" s="9"/>
      <c r="J373" s="9"/>
      <c r="K373" s="17"/>
      <c r="O373" s="9"/>
      <c r="P373" s="9"/>
    </row>
    <row r="374" spans="2:16" x14ac:dyDescent="0.25">
      <c r="B374" s="9"/>
      <c r="D374" s="9"/>
      <c r="E374" s="9"/>
      <c r="F374" s="9"/>
      <c r="G374" s="25"/>
      <c r="H374" s="9"/>
      <c r="I374" s="9"/>
      <c r="J374" s="9"/>
      <c r="K374" s="17"/>
      <c r="O374" s="9"/>
      <c r="P374" s="9"/>
    </row>
    <row r="375" spans="2:16" x14ac:dyDescent="0.25">
      <c r="B375" s="9"/>
      <c r="D375" s="9"/>
      <c r="E375" s="9"/>
      <c r="F375" s="9"/>
      <c r="G375" s="25"/>
      <c r="H375" s="9"/>
      <c r="I375" s="9"/>
      <c r="J375" s="9"/>
      <c r="K375" s="17"/>
      <c r="O375" s="9"/>
      <c r="P375" s="9"/>
    </row>
    <row r="376" spans="2:16" x14ac:dyDescent="0.25">
      <c r="B376" s="9"/>
      <c r="D376" s="9"/>
      <c r="E376" s="9"/>
      <c r="F376" s="9"/>
      <c r="G376" s="25"/>
      <c r="H376" s="9"/>
      <c r="I376" s="9"/>
      <c r="J376" s="9"/>
      <c r="K376" s="17"/>
      <c r="O376" s="9"/>
      <c r="P376" s="9"/>
    </row>
    <row r="377" spans="2:16" x14ac:dyDescent="0.25">
      <c r="B377" s="9"/>
      <c r="D377" s="9"/>
      <c r="E377" s="9"/>
      <c r="F377" s="9"/>
      <c r="G377" s="25"/>
      <c r="H377" s="9"/>
      <c r="I377" s="9"/>
      <c r="J377" s="9"/>
      <c r="K377" s="17"/>
      <c r="O377" s="9"/>
      <c r="P377" s="9"/>
    </row>
    <row r="378" spans="2:16" x14ac:dyDescent="0.25">
      <c r="B378" s="9"/>
      <c r="D378" s="9"/>
      <c r="E378" s="9"/>
      <c r="F378" s="9"/>
      <c r="G378" s="25"/>
      <c r="H378" s="9"/>
      <c r="I378" s="9"/>
      <c r="J378" s="9"/>
      <c r="K378" s="17"/>
      <c r="O378" s="9"/>
      <c r="P378" s="9"/>
    </row>
    <row r="379" spans="2:16" x14ac:dyDescent="0.25">
      <c r="B379" s="9"/>
      <c r="D379" s="9"/>
      <c r="E379" s="9"/>
      <c r="F379" s="9"/>
      <c r="G379" s="25"/>
      <c r="H379" s="9"/>
      <c r="I379" s="9"/>
      <c r="J379" s="9"/>
      <c r="K379" s="17"/>
      <c r="O379" s="9"/>
      <c r="P379" s="9"/>
    </row>
    <row r="380" spans="2:16" x14ac:dyDescent="0.25">
      <c r="B380" s="9"/>
      <c r="D380" s="9"/>
      <c r="E380" s="9"/>
      <c r="F380" s="9"/>
      <c r="G380" s="25"/>
      <c r="H380" s="9"/>
      <c r="I380" s="9"/>
      <c r="J380" s="9"/>
      <c r="K380" s="17"/>
      <c r="O380" s="9"/>
      <c r="P380" s="9"/>
    </row>
    <row r="381" spans="2:16" x14ac:dyDescent="0.25">
      <c r="B381" s="9"/>
      <c r="D381" s="9"/>
      <c r="E381" s="9"/>
      <c r="F381" s="9"/>
      <c r="G381" s="25"/>
      <c r="H381" s="9"/>
      <c r="I381" s="9"/>
      <c r="J381" s="9"/>
      <c r="K381" s="17"/>
      <c r="O381" s="9"/>
      <c r="P381" s="9"/>
    </row>
    <row r="382" spans="2:16" x14ac:dyDescent="0.25">
      <c r="B382" s="9"/>
      <c r="D382" s="9"/>
      <c r="E382" s="9"/>
      <c r="F382" s="9"/>
      <c r="G382" s="25"/>
      <c r="H382" s="9"/>
      <c r="I382" s="9"/>
      <c r="J382" s="9"/>
      <c r="K382" s="17"/>
      <c r="O382" s="9"/>
      <c r="P382" s="9"/>
    </row>
    <row r="383" spans="2:16" x14ac:dyDescent="0.25">
      <c r="B383" s="9"/>
      <c r="D383" s="9"/>
      <c r="E383" s="9"/>
      <c r="F383" s="9"/>
      <c r="G383" s="25"/>
      <c r="H383" s="9"/>
      <c r="I383" s="9"/>
      <c r="J383" s="9"/>
      <c r="K383" s="17"/>
      <c r="O383" s="9"/>
      <c r="P383" s="9"/>
    </row>
    <row r="384" spans="2:16" x14ac:dyDescent="0.25">
      <c r="B384" s="9"/>
      <c r="D384" s="9"/>
      <c r="E384" s="9"/>
      <c r="F384" s="9"/>
      <c r="G384" s="25"/>
      <c r="H384" s="9"/>
      <c r="I384" s="9"/>
      <c r="J384" s="9"/>
      <c r="K384" s="17"/>
      <c r="O384" s="9"/>
      <c r="P384" s="9"/>
    </row>
    <row r="385" spans="2:16" x14ac:dyDescent="0.25">
      <c r="B385" s="9"/>
      <c r="D385" s="9"/>
      <c r="E385" s="9"/>
      <c r="F385" s="9"/>
      <c r="G385" s="25"/>
      <c r="H385" s="9"/>
      <c r="I385" s="9"/>
      <c r="J385" s="9"/>
      <c r="K385" s="17"/>
      <c r="O385" s="9"/>
      <c r="P385" s="9"/>
    </row>
    <row r="386" spans="2:16" x14ac:dyDescent="0.25">
      <c r="B386" s="9"/>
      <c r="D386" s="9"/>
      <c r="E386" s="9"/>
      <c r="F386" s="9"/>
      <c r="G386" s="25"/>
      <c r="H386" s="9"/>
      <c r="I386" s="9"/>
      <c r="J386" s="9"/>
      <c r="K386" s="17"/>
      <c r="O386" s="9"/>
      <c r="P386" s="9"/>
    </row>
    <row r="387" spans="2:16" x14ac:dyDescent="0.25">
      <c r="B387" s="9"/>
      <c r="D387" s="9"/>
      <c r="E387" s="9"/>
      <c r="F387" s="9"/>
      <c r="G387" s="25"/>
      <c r="H387" s="9"/>
      <c r="I387" s="9"/>
      <c r="J387" s="9"/>
      <c r="K387" s="17"/>
      <c r="O387" s="9"/>
      <c r="P387" s="9"/>
    </row>
    <row r="388" spans="2:16" x14ac:dyDescent="0.25">
      <c r="B388" s="9"/>
      <c r="D388" s="9"/>
      <c r="E388" s="9"/>
      <c r="F388" s="9"/>
      <c r="G388" s="25"/>
      <c r="H388" s="9"/>
      <c r="I388" s="9"/>
      <c r="J388" s="9"/>
      <c r="K388" s="17"/>
      <c r="O388" s="9"/>
      <c r="P388" s="9"/>
    </row>
    <row r="389" spans="2:16" x14ac:dyDescent="0.25">
      <c r="B389" s="9"/>
      <c r="D389" s="9"/>
      <c r="E389" s="9"/>
      <c r="F389" s="9"/>
      <c r="G389" s="25"/>
      <c r="H389" s="9"/>
      <c r="I389" s="9"/>
      <c r="J389" s="9"/>
      <c r="K389" s="17"/>
      <c r="O389" s="9"/>
      <c r="P389" s="9"/>
    </row>
    <row r="390" spans="2:16" x14ac:dyDescent="0.25">
      <c r="B390" s="9"/>
      <c r="D390" s="9"/>
      <c r="E390" s="9"/>
      <c r="F390" s="9"/>
      <c r="G390" s="25"/>
      <c r="H390" s="9"/>
      <c r="I390" s="9"/>
      <c r="J390" s="9"/>
      <c r="K390" s="17"/>
      <c r="O390" s="9"/>
      <c r="P390" s="9"/>
    </row>
    <row r="391" spans="2:16" x14ac:dyDescent="0.25">
      <c r="B391" s="9"/>
      <c r="D391" s="9"/>
      <c r="E391" s="9"/>
      <c r="F391" s="9"/>
      <c r="G391" s="25"/>
      <c r="H391" s="9"/>
      <c r="I391" s="9"/>
      <c r="J391" s="9"/>
      <c r="K391" s="17"/>
      <c r="O391" s="9"/>
      <c r="P391" s="9"/>
    </row>
    <row r="392" spans="2:16" x14ac:dyDescent="0.25">
      <c r="B392" s="9"/>
      <c r="D392" s="9"/>
      <c r="E392" s="9"/>
      <c r="F392" s="9"/>
      <c r="G392" s="25"/>
      <c r="H392" s="9"/>
      <c r="I392" s="9"/>
      <c r="J392" s="9"/>
      <c r="K392" s="17"/>
      <c r="O392" s="9"/>
      <c r="P392" s="9"/>
    </row>
    <row r="393" spans="2:16" x14ac:dyDescent="0.25">
      <c r="B393" s="9"/>
      <c r="D393" s="9"/>
      <c r="E393" s="9"/>
      <c r="F393" s="9"/>
      <c r="G393" s="25"/>
      <c r="H393" s="9"/>
      <c r="I393" s="9"/>
      <c r="J393" s="9"/>
      <c r="K393" s="17"/>
      <c r="O393" s="9"/>
      <c r="P393" s="9"/>
    </row>
    <row r="394" spans="2:16" x14ac:dyDescent="0.25">
      <c r="B394" s="9"/>
      <c r="D394" s="9"/>
      <c r="E394" s="9"/>
      <c r="F394" s="9"/>
      <c r="G394" s="25"/>
      <c r="H394" s="9"/>
      <c r="I394" s="9"/>
      <c r="J394" s="9"/>
      <c r="K394" s="17"/>
      <c r="O394" s="9"/>
      <c r="P394" s="9"/>
    </row>
    <row r="395" spans="2:16" x14ac:dyDescent="0.25">
      <c r="B395" s="9"/>
      <c r="D395" s="9"/>
      <c r="E395" s="9"/>
      <c r="F395" s="9"/>
      <c r="G395" s="25"/>
      <c r="H395" s="9"/>
      <c r="I395" s="9"/>
      <c r="J395" s="9"/>
      <c r="K395" s="17"/>
      <c r="O395" s="9"/>
      <c r="P395" s="9"/>
    </row>
    <row r="396" spans="2:16" x14ac:dyDescent="0.25">
      <c r="B396" s="9"/>
      <c r="D396" s="9"/>
      <c r="E396" s="9"/>
      <c r="F396" s="9"/>
      <c r="G396" s="25"/>
      <c r="H396" s="9"/>
      <c r="I396" s="9"/>
      <c r="J396" s="9"/>
      <c r="K396" s="17"/>
      <c r="O396" s="9"/>
      <c r="P396" s="9"/>
    </row>
    <row r="397" spans="2:16" x14ac:dyDescent="0.25">
      <c r="B397" s="9"/>
      <c r="D397" s="9"/>
      <c r="E397" s="9"/>
      <c r="F397" s="9"/>
      <c r="G397" s="25"/>
      <c r="H397" s="9"/>
      <c r="I397" s="9"/>
      <c r="J397" s="9"/>
      <c r="K397" s="17"/>
      <c r="O397" s="9"/>
      <c r="P397" s="9"/>
    </row>
    <row r="398" spans="2:16" x14ac:dyDescent="0.25">
      <c r="B398" s="9"/>
      <c r="D398" s="9"/>
      <c r="E398" s="9"/>
      <c r="F398" s="9"/>
      <c r="G398" s="25"/>
      <c r="H398" s="9"/>
      <c r="I398" s="9"/>
      <c r="J398" s="9"/>
      <c r="K398" s="17"/>
      <c r="O398" s="9"/>
      <c r="P398" s="9"/>
    </row>
    <row r="399" spans="2:16" x14ac:dyDescent="0.25">
      <c r="B399" s="9"/>
      <c r="D399" s="9"/>
      <c r="E399" s="9"/>
      <c r="F399" s="9"/>
      <c r="G399" s="25"/>
      <c r="H399" s="9"/>
      <c r="I399" s="9"/>
      <c r="J399" s="9"/>
      <c r="K399" s="17"/>
      <c r="O399" s="9"/>
      <c r="P399" s="9"/>
    </row>
    <row r="400" spans="2:16" x14ac:dyDescent="0.25">
      <c r="B400" s="9"/>
      <c r="D400" s="9"/>
      <c r="E400" s="9"/>
      <c r="F400" s="9"/>
      <c r="G400" s="25"/>
      <c r="H400" s="9"/>
      <c r="I400" s="9"/>
      <c r="J400" s="9"/>
      <c r="K400" s="17"/>
      <c r="O400" s="9"/>
      <c r="P400" s="9"/>
    </row>
    <row r="401" spans="2:16" x14ac:dyDescent="0.25">
      <c r="B401" s="9"/>
      <c r="D401" s="9"/>
      <c r="E401" s="9"/>
      <c r="F401" s="9"/>
      <c r="G401" s="25"/>
      <c r="H401" s="9"/>
      <c r="I401" s="9"/>
      <c r="J401" s="9"/>
      <c r="K401" s="17"/>
      <c r="O401" s="9"/>
      <c r="P401" s="9"/>
    </row>
    <row r="402" spans="2:16" x14ac:dyDescent="0.25">
      <c r="B402" s="9"/>
      <c r="D402" s="9"/>
      <c r="E402" s="9"/>
      <c r="F402" s="9"/>
      <c r="G402" s="25"/>
      <c r="H402" s="9"/>
      <c r="I402" s="9"/>
      <c r="J402" s="9"/>
      <c r="K402" s="17"/>
      <c r="O402" s="9"/>
      <c r="P402" s="9"/>
    </row>
    <row r="403" spans="2:16" x14ac:dyDescent="0.25">
      <c r="B403" s="9"/>
      <c r="D403" s="9"/>
      <c r="E403" s="9"/>
      <c r="F403" s="9"/>
      <c r="G403" s="25"/>
      <c r="H403" s="9"/>
      <c r="I403" s="9"/>
      <c r="J403" s="9"/>
      <c r="K403" s="17"/>
      <c r="O403" s="9"/>
      <c r="P403" s="9"/>
    </row>
    <row r="404" spans="2:16" x14ac:dyDescent="0.25">
      <c r="B404" s="9"/>
      <c r="D404" s="9"/>
      <c r="E404" s="9"/>
      <c r="F404" s="9"/>
      <c r="G404" s="25"/>
      <c r="H404" s="9"/>
      <c r="I404" s="9"/>
      <c r="J404" s="9"/>
      <c r="K404" s="17"/>
      <c r="O404" s="9"/>
      <c r="P404" s="9"/>
    </row>
    <row r="405" spans="2:16" x14ac:dyDescent="0.25">
      <c r="B405" s="9"/>
      <c r="D405" s="9"/>
      <c r="E405" s="9"/>
      <c r="F405" s="9"/>
      <c r="G405" s="25"/>
      <c r="H405" s="9"/>
      <c r="I405" s="9"/>
      <c r="J405" s="9"/>
      <c r="K405" s="17"/>
      <c r="O405" s="9"/>
      <c r="P405" s="9"/>
    </row>
    <row r="406" spans="2:16" x14ac:dyDescent="0.25">
      <c r="B406" s="9"/>
      <c r="D406" s="9"/>
      <c r="E406" s="9"/>
      <c r="F406" s="9"/>
      <c r="G406" s="25"/>
      <c r="H406" s="9"/>
      <c r="I406" s="9"/>
      <c r="J406" s="9"/>
      <c r="K406" s="17"/>
      <c r="O406" s="9"/>
      <c r="P406" s="9"/>
    </row>
    <row r="407" spans="2:16" x14ac:dyDescent="0.25">
      <c r="B407" s="9"/>
      <c r="D407" s="9"/>
      <c r="E407" s="9"/>
      <c r="F407" s="9"/>
      <c r="G407" s="25"/>
      <c r="H407" s="9"/>
      <c r="I407" s="9"/>
      <c r="J407" s="9"/>
      <c r="K407" s="17"/>
      <c r="O407" s="9"/>
      <c r="P407" s="9"/>
    </row>
    <row r="408" spans="2:16" x14ac:dyDescent="0.25">
      <c r="B408" s="9"/>
      <c r="D408" s="9"/>
      <c r="E408" s="9"/>
      <c r="F408" s="9"/>
      <c r="G408" s="25"/>
      <c r="H408" s="9"/>
      <c r="I408" s="9"/>
      <c r="J408" s="9"/>
      <c r="K408" s="17"/>
      <c r="O408" s="9"/>
      <c r="P408" s="9"/>
    </row>
    <row r="409" spans="2:16" x14ac:dyDescent="0.25">
      <c r="B409" s="9"/>
      <c r="D409" s="9"/>
      <c r="E409" s="9"/>
      <c r="F409" s="9"/>
      <c r="G409" s="25"/>
      <c r="H409" s="9"/>
      <c r="I409" s="9"/>
      <c r="J409" s="9"/>
      <c r="K409" s="17"/>
      <c r="O409" s="9"/>
      <c r="P409" s="9"/>
    </row>
    <row r="410" spans="2:16" x14ac:dyDescent="0.25">
      <c r="B410" s="9"/>
      <c r="D410" s="9"/>
      <c r="E410" s="9"/>
      <c r="F410" s="9"/>
      <c r="G410" s="25"/>
      <c r="H410" s="9"/>
      <c r="I410" s="9"/>
      <c r="J410" s="9"/>
      <c r="K410" s="17"/>
      <c r="O410" s="9"/>
      <c r="P410" s="9"/>
    </row>
    <row r="411" spans="2:16" x14ac:dyDescent="0.25">
      <c r="B411" s="9"/>
      <c r="D411" s="9"/>
      <c r="E411" s="9"/>
      <c r="F411" s="9"/>
      <c r="G411" s="25"/>
      <c r="H411" s="9"/>
      <c r="I411" s="9"/>
      <c r="J411" s="9"/>
      <c r="K411" s="17"/>
      <c r="O411" s="9"/>
      <c r="P411" s="9"/>
    </row>
    <row r="412" spans="2:16" x14ac:dyDescent="0.25">
      <c r="B412" s="9"/>
      <c r="D412" s="9"/>
      <c r="E412" s="9"/>
      <c r="F412" s="9"/>
      <c r="G412" s="25"/>
      <c r="H412" s="9"/>
      <c r="I412" s="9"/>
      <c r="J412" s="9"/>
      <c r="K412" s="17"/>
      <c r="O412" s="9"/>
      <c r="P412" s="9"/>
    </row>
    <row r="413" spans="2:16" x14ac:dyDescent="0.25">
      <c r="B413" s="9"/>
      <c r="D413" s="9"/>
      <c r="E413" s="9"/>
      <c r="F413" s="9"/>
      <c r="G413" s="25"/>
      <c r="H413" s="9"/>
      <c r="I413" s="9"/>
      <c r="J413" s="9"/>
      <c r="K413" s="17"/>
      <c r="O413" s="9"/>
      <c r="P413" s="9"/>
    </row>
    <row r="414" spans="2:16" x14ac:dyDescent="0.25">
      <c r="B414" s="9"/>
      <c r="D414" s="9"/>
      <c r="E414" s="9"/>
      <c r="F414" s="9"/>
      <c r="G414" s="25"/>
      <c r="H414" s="9"/>
      <c r="I414" s="9"/>
      <c r="J414" s="9"/>
      <c r="K414" s="17"/>
      <c r="O414" s="9"/>
      <c r="P414" s="9"/>
    </row>
    <row r="415" spans="2:16" x14ac:dyDescent="0.25">
      <c r="B415" s="9"/>
      <c r="D415" s="9"/>
      <c r="E415" s="9"/>
      <c r="F415" s="9"/>
      <c r="G415" s="25"/>
      <c r="H415" s="9"/>
      <c r="I415" s="9"/>
      <c r="J415" s="9"/>
      <c r="K415" s="17"/>
      <c r="O415" s="9"/>
      <c r="P415" s="9"/>
    </row>
    <row r="416" spans="2:16" x14ac:dyDescent="0.25">
      <c r="B416" s="9"/>
      <c r="D416" s="9"/>
      <c r="E416" s="9"/>
      <c r="F416" s="9"/>
      <c r="G416" s="25"/>
      <c r="H416" s="9"/>
      <c r="I416" s="9"/>
      <c r="J416" s="9"/>
      <c r="K416" s="17"/>
      <c r="O416" s="9"/>
      <c r="P416" s="9"/>
    </row>
    <row r="417" spans="2:16" x14ac:dyDescent="0.25">
      <c r="B417" s="9"/>
      <c r="D417" s="9"/>
      <c r="E417" s="9"/>
      <c r="F417" s="9"/>
      <c r="G417" s="25"/>
      <c r="H417" s="9"/>
      <c r="I417" s="9"/>
      <c r="J417" s="9"/>
      <c r="K417" s="17"/>
      <c r="O417" s="9"/>
      <c r="P417" s="9"/>
    </row>
    <row r="418" spans="2:16" x14ac:dyDescent="0.25">
      <c r="B418" s="9"/>
      <c r="D418" s="9"/>
      <c r="E418" s="9"/>
      <c r="F418" s="9"/>
      <c r="G418" s="25"/>
      <c r="H418" s="9"/>
      <c r="I418" s="9"/>
      <c r="J418" s="9"/>
      <c r="K418" s="17"/>
      <c r="O418" s="9"/>
      <c r="P418" s="9"/>
    </row>
    <row r="419" spans="2:16" x14ac:dyDescent="0.25">
      <c r="B419" s="9"/>
      <c r="D419" s="9"/>
      <c r="E419" s="9"/>
      <c r="F419" s="9"/>
      <c r="G419" s="25"/>
      <c r="H419" s="9"/>
      <c r="I419" s="9"/>
      <c r="J419" s="9"/>
      <c r="K419" s="17"/>
      <c r="O419" s="9"/>
      <c r="P419" s="9"/>
    </row>
    <row r="420" spans="2:16" x14ac:dyDescent="0.25">
      <c r="B420" s="9"/>
      <c r="D420" s="9"/>
      <c r="E420" s="9"/>
      <c r="F420" s="9"/>
      <c r="G420" s="25"/>
      <c r="H420" s="9"/>
      <c r="I420" s="9"/>
      <c r="J420" s="9"/>
      <c r="K420" s="17"/>
      <c r="O420" s="9"/>
      <c r="P420" s="9"/>
    </row>
    <row r="421" spans="2:16" x14ac:dyDescent="0.25">
      <c r="B421" s="9"/>
      <c r="D421" s="9"/>
      <c r="E421" s="9"/>
      <c r="F421" s="9"/>
      <c r="G421" s="25"/>
      <c r="H421" s="9"/>
      <c r="I421" s="9"/>
      <c r="J421" s="9"/>
      <c r="K421" s="17"/>
      <c r="O421" s="9"/>
      <c r="P421" s="9"/>
    </row>
    <row r="422" spans="2:16" x14ac:dyDescent="0.25">
      <c r="B422" s="9"/>
      <c r="D422" s="9"/>
      <c r="E422" s="9"/>
      <c r="F422" s="9"/>
      <c r="G422" s="25"/>
      <c r="H422" s="9"/>
      <c r="I422" s="9"/>
      <c r="J422" s="9"/>
      <c r="K422" s="17"/>
      <c r="O422" s="9"/>
      <c r="P422" s="9"/>
    </row>
    <row r="423" spans="2:16" x14ac:dyDescent="0.25">
      <c r="B423" s="9"/>
      <c r="D423" s="9"/>
      <c r="E423" s="9"/>
      <c r="F423" s="9"/>
      <c r="G423" s="25"/>
      <c r="H423" s="9"/>
      <c r="I423" s="9"/>
      <c r="J423" s="9"/>
      <c r="K423" s="17"/>
      <c r="O423" s="9"/>
      <c r="P423" s="9"/>
    </row>
    <row r="424" spans="2:16" x14ac:dyDescent="0.25">
      <c r="B424" s="9"/>
      <c r="D424" s="9"/>
      <c r="E424" s="9"/>
      <c r="F424" s="9"/>
      <c r="G424" s="25"/>
      <c r="H424" s="9"/>
      <c r="I424" s="9"/>
      <c r="J424" s="9"/>
      <c r="K424" s="17"/>
      <c r="O424" s="9"/>
      <c r="P424" s="9"/>
    </row>
    <row r="425" spans="2:16" x14ac:dyDescent="0.25">
      <c r="B425" s="9"/>
      <c r="D425" s="9"/>
      <c r="E425" s="9"/>
      <c r="F425" s="9"/>
      <c r="G425" s="25"/>
      <c r="H425" s="9"/>
      <c r="I425" s="9"/>
      <c r="J425" s="9"/>
      <c r="K425" s="17"/>
      <c r="O425" s="9"/>
      <c r="P425" s="9"/>
    </row>
    <row r="426" spans="2:16" x14ac:dyDescent="0.25">
      <c r="B426" s="9"/>
      <c r="D426" s="9"/>
      <c r="E426" s="9"/>
      <c r="F426" s="9"/>
      <c r="G426" s="25"/>
      <c r="H426" s="9"/>
      <c r="I426" s="9"/>
      <c r="J426" s="9"/>
      <c r="K426" s="17"/>
      <c r="O426" s="9"/>
      <c r="P426" s="9"/>
    </row>
    <row r="427" spans="2:16" x14ac:dyDescent="0.25">
      <c r="B427" s="9"/>
      <c r="D427" s="9"/>
      <c r="E427" s="9"/>
      <c r="F427" s="9"/>
      <c r="G427" s="25"/>
      <c r="H427" s="9"/>
      <c r="I427" s="9"/>
      <c r="J427" s="9"/>
      <c r="K427" s="17"/>
      <c r="O427" s="9"/>
      <c r="P427" s="9"/>
    </row>
    <row r="428" spans="2:16" x14ac:dyDescent="0.25">
      <c r="B428" s="9"/>
      <c r="D428" s="9"/>
      <c r="E428" s="9"/>
      <c r="F428" s="9"/>
      <c r="G428" s="25"/>
      <c r="H428" s="9"/>
      <c r="I428" s="9"/>
      <c r="J428" s="9"/>
      <c r="K428" s="17"/>
      <c r="O428" s="9"/>
      <c r="P428" s="9"/>
    </row>
    <row r="429" spans="2:16" x14ac:dyDescent="0.25">
      <c r="B429" s="9"/>
      <c r="D429" s="9"/>
      <c r="E429" s="9"/>
      <c r="F429" s="9"/>
      <c r="G429" s="25"/>
      <c r="H429" s="9"/>
      <c r="I429" s="9"/>
      <c r="J429" s="9"/>
      <c r="K429" s="17"/>
      <c r="O429" s="9"/>
      <c r="P429" s="9"/>
    </row>
    <row r="430" spans="2:16" x14ac:dyDescent="0.25">
      <c r="B430" s="9"/>
      <c r="D430" s="9"/>
      <c r="E430" s="9"/>
      <c r="F430" s="9"/>
      <c r="G430" s="25"/>
      <c r="H430" s="9"/>
      <c r="I430" s="9"/>
      <c r="J430" s="9"/>
      <c r="K430" s="17"/>
      <c r="O430" s="9"/>
      <c r="P430" s="9"/>
    </row>
    <row r="431" spans="2:16" x14ac:dyDescent="0.25">
      <c r="B431" s="9"/>
      <c r="D431" s="9"/>
      <c r="E431" s="9"/>
      <c r="F431" s="9"/>
      <c r="G431" s="25"/>
      <c r="H431" s="9"/>
      <c r="I431" s="9"/>
      <c r="J431" s="9"/>
      <c r="K431" s="17"/>
      <c r="O431" s="9"/>
      <c r="P431" s="9"/>
    </row>
    <row r="432" spans="2:16" x14ac:dyDescent="0.25">
      <c r="B432" s="9"/>
      <c r="D432" s="9"/>
      <c r="E432" s="9"/>
      <c r="F432" s="9"/>
      <c r="G432" s="25"/>
      <c r="H432" s="9"/>
      <c r="I432" s="9"/>
      <c r="J432" s="9"/>
      <c r="K432" s="17"/>
      <c r="O432" s="9"/>
      <c r="P432" s="9"/>
    </row>
    <row r="433" spans="2:16" x14ac:dyDescent="0.25">
      <c r="B433" s="9"/>
      <c r="D433" s="9"/>
      <c r="E433" s="9"/>
      <c r="F433" s="9"/>
      <c r="G433" s="25"/>
      <c r="H433" s="9"/>
      <c r="I433" s="9"/>
      <c r="J433" s="9"/>
      <c r="K433" s="17"/>
      <c r="O433" s="9"/>
      <c r="P433" s="9"/>
    </row>
    <row r="434" spans="2:16" x14ac:dyDescent="0.25">
      <c r="B434" s="9"/>
      <c r="D434" s="9"/>
      <c r="E434" s="9"/>
      <c r="F434" s="9"/>
      <c r="G434" s="25"/>
      <c r="H434" s="9"/>
      <c r="I434" s="9"/>
      <c r="J434" s="9"/>
      <c r="K434" s="17"/>
      <c r="O434" s="9"/>
      <c r="P434" s="9"/>
    </row>
    <row r="435" spans="2:16" x14ac:dyDescent="0.25">
      <c r="B435" s="9"/>
      <c r="D435" s="9"/>
      <c r="E435" s="9"/>
      <c r="F435" s="9"/>
      <c r="G435" s="25"/>
      <c r="H435" s="9"/>
      <c r="I435" s="9"/>
      <c r="J435" s="9"/>
      <c r="K435" s="17"/>
      <c r="O435" s="9"/>
      <c r="P435" s="9"/>
    </row>
    <row r="436" spans="2:16" x14ac:dyDescent="0.25">
      <c r="B436" s="9"/>
      <c r="D436" s="9"/>
      <c r="E436" s="9"/>
      <c r="F436" s="9"/>
      <c r="G436" s="25"/>
      <c r="H436" s="9"/>
      <c r="I436" s="9"/>
      <c r="J436" s="9"/>
      <c r="K436" s="17"/>
      <c r="O436" s="9"/>
      <c r="P436" s="9"/>
    </row>
    <row r="437" spans="2:16" x14ac:dyDescent="0.25">
      <c r="B437" s="9"/>
      <c r="D437" s="9"/>
      <c r="E437" s="9"/>
      <c r="F437" s="9"/>
      <c r="G437" s="25"/>
      <c r="H437" s="9"/>
      <c r="I437" s="9"/>
      <c r="J437" s="9"/>
      <c r="K437" s="17"/>
      <c r="O437" s="9"/>
      <c r="P437" s="9"/>
    </row>
    <row r="438" spans="2:16" x14ac:dyDescent="0.25">
      <c r="B438" s="9"/>
      <c r="D438" s="9"/>
      <c r="E438" s="9"/>
      <c r="F438" s="9"/>
      <c r="G438" s="25"/>
      <c r="H438" s="9"/>
      <c r="I438" s="9"/>
      <c r="J438" s="9"/>
      <c r="K438" s="17"/>
      <c r="O438" s="9"/>
      <c r="P438" s="9"/>
    </row>
    <row r="439" spans="2:16" x14ac:dyDescent="0.25">
      <c r="B439" s="9"/>
      <c r="D439" s="9"/>
      <c r="E439" s="9"/>
      <c r="F439" s="9"/>
      <c r="G439" s="25"/>
      <c r="H439" s="9"/>
      <c r="I439" s="9"/>
      <c r="J439" s="9"/>
      <c r="K439" s="17"/>
      <c r="O439" s="9"/>
      <c r="P439" s="9"/>
    </row>
    <row r="440" spans="2:16" x14ac:dyDescent="0.25">
      <c r="B440" s="9"/>
      <c r="D440" s="9"/>
      <c r="E440" s="9"/>
      <c r="F440" s="9"/>
      <c r="G440" s="25"/>
      <c r="H440" s="9"/>
      <c r="I440" s="9"/>
      <c r="J440" s="9"/>
      <c r="K440" s="17"/>
      <c r="O440" s="9"/>
      <c r="P440" s="9"/>
    </row>
    <row r="441" spans="2:16" x14ac:dyDescent="0.25">
      <c r="B441" s="9"/>
      <c r="D441" s="9"/>
      <c r="E441" s="9"/>
      <c r="F441" s="9"/>
      <c r="G441" s="25"/>
      <c r="H441" s="9"/>
      <c r="I441" s="9"/>
      <c r="J441" s="9"/>
      <c r="K441" s="17"/>
      <c r="O441" s="9"/>
      <c r="P441" s="9"/>
    </row>
    <row r="442" spans="2:16" x14ac:dyDescent="0.25">
      <c r="B442" s="9"/>
      <c r="D442" s="9"/>
      <c r="E442" s="9"/>
      <c r="F442" s="9"/>
      <c r="G442" s="25"/>
      <c r="H442" s="9"/>
      <c r="I442" s="9"/>
      <c r="J442" s="9"/>
      <c r="K442" s="17"/>
      <c r="O442" s="9"/>
      <c r="P442" s="9"/>
    </row>
    <row r="443" spans="2:16" x14ac:dyDescent="0.25">
      <c r="B443" s="9"/>
      <c r="D443" s="9"/>
      <c r="E443" s="9"/>
      <c r="F443" s="9"/>
      <c r="G443" s="25"/>
      <c r="H443" s="9"/>
      <c r="I443" s="9"/>
      <c r="J443" s="9"/>
      <c r="K443" s="17"/>
      <c r="O443" s="9"/>
      <c r="P443" s="9"/>
    </row>
    <row r="444" spans="2:16" x14ac:dyDescent="0.25">
      <c r="B444" s="9"/>
      <c r="D444" s="9"/>
      <c r="E444" s="9"/>
      <c r="F444" s="9"/>
      <c r="G444" s="25"/>
      <c r="H444" s="9"/>
      <c r="I444" s="9"/>
      <c r="J444" s="9"/>
      <c r="K444" s="17"/>
      <c r="O444" s="9"/>
      <c r="P444" s="9"/>
    </row>
    <row r="445" spans="2:16" x14ac:dyDescent="0.25">
      <c r="B445" s="9"/>
      <c r="D445" s="9"/>
      <c r="E445" s="9"/>
      <c r="F445" s="9"/>
      <c r="G445" s="25"/>
      <c r="H445" s="9"/>
      <c r="I445" s="9"/>
      <c r="J445" s="9"/>
      <c r="K445" s="17"/>
      <c r="O445" s="9"/>
      <c r="P445" s="9"/>
    </row>
    <row r="446" spans="2:16" x14ac:dyDescent="0.25">
      <c r="B446" s="9"/>
      <c r="D446" s="9"/>
      <c r="E446" s="9"/>
      <c r="F446" s="9"/>
      <c r="G446" s="25"/>
      <c r="H446" s="9"/>
      <c r="I446" s="9"/>
      <c r="J446" s="9"/>
      <c r="K446" s="17"/>
      <c r="O446" s="9"/>
      <c r="P446" s="9"/>
    </row>
    <row r="447" spans="2:16" x14ac:dyDescent="0.25">
      <c r="B447" s="9"/>
      <c r="D447" s="9"/>
      <c r="E447" s="9"/>
      <c r="F447" s="9"/>
      <c r="G447" s="25"/>
      <c r="H447" s="9"/>
      <c r="I447" s="9"/>
      <c r="J447" s="9"/>
      <c r="K447" s="17"/>
      <c r="O447" s="9"/>
      <c r="P447" s="9"/>
    </row>
    <row r="448" spans="2:16" x14ac:dyDescent="0.25">
      <c r="B448" s="9"/>
      <c r="D448" s="9"/>
      <c r="E448" s="9"/>
      <c r="F448" s="9"/>
      <c r="G448" s="25"/>
      <c r="H448" s="9"/>
      <c r="I448" s="9"/>
      <c r="J448" s="9"/>
      <c r="K448" s="17"/>
      <c r="O448" s="9"/>
      <c r="P448" s="9"/>
    </row>
    <row r="449" spans="2:16" x14ac:dyDescent="0.25">
      <c r="B449" s="9"/>
      <c r="D449" s="9"/>
      <c r="E449" s="9"/>
      <c r="F449" s="9"/>
      <c r="G449" s="25"/>
      <c r="H449" s="9"/>
      <c r="I449" s="9"/>
      <c r="J449" s="9"/>
      <c r="K449" s="17"/>
      <c r="O449" s="9"/>
      <c r="P449" s="9"/>
    </row>
    <row r="450" spans="2:16" x14ac:dyDescent="0.25">
      <c r="B450" s="9"/>
      <c r="D450" s="9"/>
      <c r="E450" s="9"/>
      <c r="F450" s="9"/>
      <c r="G450" s="25"/>
      <c r="H450" s="9"/>
      <c r="I450" s="9"/>
      <c r="J450" s="9"/>
      <c r="K450" s="17"/>
      <c r="O450" s="9"/>
      <c r="P450" s="9"/>
    </row>
    <row r="451" spans="2:16" x14ac:dyDescent="0.25">
      <c r="B451" s="9"/>
      <c r="D451" s="9"/>
      <c r="E451" s="9"/>
      <c r="F451" s="9"/>
      <c r="G451" s="25"/>
      <c r="H451" s="9"/>
      <c r="I451" s="9"/>
      <c r="J451" s="9"/>
      <c r="K451" s="17"/>
      <c r="O451" s="9"/>
      <c r="P451" s="9"/>
    </row>
    <row r="452" spans="2:16" x14ac:dyDescent="0.25">
      <c r="B452" s="9"/>
      <c r="D452" s="9"/>
      <c r="E452" s="9"/>
      <c r="F452" s="9"/>
      <c r="G452" s="25"/>
      <c r="H452" s="9"/>
      <c r="I452" s="9"/>
      <c r="J452" s="9"/>
      <c r="K452" s="17"/>
      <c r="O452" s="9"/>
      <c r="P452" s="9"/>
    </row>
    <row r="453" spans="2:16" x14ac:dyDescent="0.25">
      <c r="B453" s="9"/>
      <c r="D453" s="9"/>
      <c r="E453" s="9"/>
      <c r="F453" s="9"/>
      <c r="G453" s="25"/>
      <c r="H453" s="9"/>
      <c r="I453" s="9"/>
      <c r="J453" s="9"/>
      <c r="K453" s="17"/>
      <c r="O453" s="9"/>
      <c r="P453" s="9"/>
    </row>
    <row r="454" spans="2:16" x14ac:dyDescent="0.25">
      <c r="B454" s="9"/>
      <c r="D454" s="9"/>
      <c r="E454" s="9"/>
      <c r="F454" s="9"/>
      <c r="G454" s="25"/>
      <c r="H454" s="9"/>
      <c r="I454" s="9"/>
      <c r="J454" s="9"/>
      <c r="K454" s="17"/>
      <c r="O454" s="9"/>
      <c r="P454" s="9"/>
    </row>
    <row r="455" spans="2:16" x14ac:dyDescent="0.25">
      <c r="B455" s="9"/>
      <c r="D455" s="9"/>
      <c r="E455" s="9"/>
      <c r="F455" s="9"/>
      <c r="G455" s="25"/>
      <c r="H455" s="9"/>
      <c r="I455" s="9"/>
      <c r="J455" s="9"/>
      <c r="K455" s="17"/>
      <c r="O455" s="9"/>
      <c r="P455" s="9"/>
    </row>
    <row r="456" spans="2:16" x14ac:dyDescent="0.25">
      <c r="B456" s="9"/>
      <c r="D456" s="9"/>
      <c r="E456" s="9"/>
      <c r="F456" s="9"/>
      <c r="G456" s="25"/>
      <c r="H456" s="9"/>
      <c r="I456" s="9"/>
      <c r="J456" s="9"/>
      <c r="K456" s="17"/>
      <c r="O456" s="9"/>
      <c r="P456" s="9"/>
    </row>
    <row r="457" spans="2:16" x14ac:dyDescent="0.25">
      <c r="B457" s="9"/>
      <c r="D457" s="9"/>
      <c r="E457" s="9"/>
      <c r="F457" s="9"/>
      <c r="G457" s="25"/>
      <c r="H457" s="9"/>
      <c r="I457" s="9"/>
      <c r="J457" s="9"/>
      <c r="K457" s="17"/>
      <c r="O457" s="9"/>
      <c r="P457" s="9"/>
    </row>
    <row r="458" spans="2:16" x14ac:dyDescent="0.25">
      <c r="B458" s="9"/>
      <c r="D458" s="9"/>
      <c r="E458" s="9"/>
      <c r="F458" s="9"/>
      <c r="G458" s="25"/>
      <c r="H458" s="9"/>
      <c r="I458" s="9"/>
      <c r="J458" s="9"/>
      <c r="K458" s="17"/>
      <c r="O458" s="9"/>
      <c r="P458" s="9"/>
    </row>
    <row r="459" spans="2:16" x14ac:dyDescent="0.25">
      <c r="B459" s="9"/>
      <c r="D459" s="9"/>
      <c r="E459" s="9"/>
      <c r="F459" s="9"/>
      <c r="G459" s="25"/>
      <c r="H459" s="9"/>
      <c r="I459" s="9"/>
      <c r="J459" s="9"/>
      <c r="K459" s="17"/>
      <c r="O459" s="9"/>
      <c r="P459" s="9"/>
    </row>
    <row r="460" spans="2:16" x14ac:dyDescent="0.25">
      <c r="B460" s="9"/>
      <c r="D460" s="9"/>
      <c r="E460" s="9"/>
      <c r="F460" s="9"/>
      <c r="G460" s="25"/>
      <c r="H460" s="9"/>
      <c r="I460" s="9"/>
      <c r="J460" s="9"/>
      <c r="K460" s="17"/>
      <c r="O460" s="9"/>
      <c r="P460" s="9"/>
    </row>
    <row r="461" spans="2:16" x14ac:dyDescent="0.25">
      <c r="B461" s="9"/>
      <c r="D461" s="9"/>
      <c r="E461" s="9"/>
      <c r="F461" s="9"/>
      <c r="G461" s="25"/>
      <c r="H461" s="9"/>
      <c r="I461" s="9"/>
      <c r="J461" s="9"/>
      <c r="K461" s="17"/>
      <c r="O461" s="9"/>
      <c r="P461" s="9"/>
    </row>
    <row r="462" spans="2:16" x14ac:dyDescent="0.25">
      <c r="B462" s="9"/>
      <c r="D462" s="9"/>
      <c r="E462" s="9"/>
      <c r="F462" s="9"/>
      <c r="G462" s="25"/>
      <c r="H462" s="9"/>
      <c r="I462" s="9"/>
      <c r="J462" s="9"/>
      <c r="K462" s="17"/>
      <c r="O462" s="9"/>
      <c r="P462" s="9"/>
    </row>
    <row r="463" spans="2:16" x14ac:dyDescent="0.25">
      <c r="B463" s="9"/>
      <c r="D463" s="9"/>
      <c r="E463" s="9"/>
      <c r="F463" s="9"/>
      <c r="G463" s="25"/>
      <c r="H463" s="9"/>
      <c r="I463" s="9"/>
      <c r="J463" s="9"/>
      <c r="K463" s="17"/>
      <c r="O463" s="9"/>
      <c r="P463" s="9"/>
    </row>
    <row r="464" spans="2:16" x14ac:dyDescent="0.25">
      <c r="B464" s="9"/>
      <c r="D464" s="9"/>
      <c r="E464" s="9"/>
      <c r="F464" s="9"/>
      <c r="G464" s="25"/>
      <c r="H464" s="9"/>
      <c r="I464" s="9"/>
      <c r="J464" s="9"/>
      <c r="K464" s="17"/>
      <c r="O464" s="9"/>
      <c r="P464" s="9"/>
    </row>
    <row r="465" spans="2:16" x14ac:dyDescent="0.25">
      <c r="B465" s="9"/>
      <c r="D465" s="9"/>
      <c r="E465" s="9"/>
      <c r="F465" s="9"/>
      <c r="G465" s="25"/>
      <c r="H465" s="9"/>
      <c r="I465" s="9"/>
      <c r="J465" s="9"/>
      <c r="K465" s="17"/>
      <c r="O465" s="9"/>
      <c r="P465" s="9"/>
    </row>
    <row r="466" spans="2:16" x14ac:dyDescent="0.25">
      <c r="B466" s="9"/>
      <c r="D466" s="9"/>
      <c r="E466" s="9"/>
      <c r="F466" s="9"/>
      <c r="G466" s="25"/>
      <c r="H466" s="9"/>
      <c r="I466" s="9"/>
      <c r="J466" s="9"/>
      <c r="K466" s="17"/>
      <c r="O466" s="9"/>
      <c r="P466" s="9"/>
    </row>
    <row r="467" spans="2:16" x14ac:dyDescent="0.25">
      <c r="B467" s="9"/>
      <c r="D467" s="9"/>
      <c r="E467" s="9"/>
      <c r="F467" s="9"/>
      <c r="G467" s="25"/>
      <c r="H467" s="9"/>
      <c r="I467" s="9"/>
      <c r="J467" s="9"/>
      <c r="K467" s="17"/>
      <c r="O467" s="9"/>
      <c r="P467" s="9"/>
    </row>
    <row r="468" spans="2:16" x14ac:dyDescent="0.25">
      <c r="B468" s="9"/>
      <c r="D468" s="9"/>
      <c r="E468" s="9"/>
      <c r="F468" s="9"/>
      <c r="G468" s="25"/>
      <c r="H468" s="9"/>
      <c r="I468" s="9"/>
      <c r="J468" s="9"/>
      <c r="K468" s="17"/>
      <c r="O468" s="9"/>
      <c r="P468" s="9"/>
    </row>
    <row r="469" spans="2:16" x14ac:dyDescent="0.25">
      <c r="B469" s="9"/>
      <c r="D469" s="9"/>
      <c r="E469" s="9"/>
      <c r="F469" s="9"/>
      <c r="G469" s="25"/>
      <c r="H469" s="9"/>
      <c r="I469" s="9"/>
      <c r="J469" s="9"/>
      <c r="K469" s="17"/>
      <c r="O469" s="9"/>
      <c r="P469" s="9"/>
    </row>
    <row r="470" spans="2:16" x14ac:dyDescent="0.25">
      <c r="B470" s="9"/>
      <c r="D470" s="9"/>
      <c r="E470" s="9"/>
      <c r="F470" s="9"/>
      <c r="G470" s="25"/>
      <c r="H470" s="9"/>
      <c r="I470" s="9"/>
      <c r="J470" s="9"/>
      <c r="K470" s="17"/>
      <c r="O470" s="9"/>
      <c r="P470" s="9"/>
    </row>
    <row r="471" spans="2:16" x14ac:dyDescent="0.25">
      <c r="B471" s="9"/>
      <c r="D471" s="9"/>
      <c r="E471" s="9"/>
      <c r="F471" s="9"/>
      <c r="G471" s="25"/>
      <c r="H471" s="9"/>
      <c r="I471" s="9"/>
      <c r="J471" s="9"/>
      <c r="K471" s="17"/>
      <c r="O471" s="9"/>
      <c r="P471" s="9"/>
    </row>
    <row r="472" spans="2:16" x14ac:dyDescent="0.25">
      <c r="B472" s="9"/>
      <c r="D472" s="9"/>
      <c r="E472" s="9"/>
      <c r="F472" s="9"/>
      <c r="G472" s="25"/>
      <c r="H472" s="9"/>
      <c r="I472" s="9"/>
      <c r="J472" s="9"/>
      <c r="K472" s="17"/>
      <c r="O472" s="9"/>
      <c r="P472" s="9"/>
    </row>
    <row r="473" spans="2:16" x14ac:dyDescent="0.25">
      <c r="B473" s="9"/>
      <c r="D473" s="9"/>
      <c r="E473" s="9"/>
      <c r="F473" s="9"/>
      <c r="G473" s="25"/>
      <c r="H473" s="9"/>
      <c r="I473" s="9"/>
      <c r="J473" s="9"/>
      <c r="K473" s="17"/>
      <c r="O473" s="9"/>
      <c r="P473" s="9"/>
    </row>
    <row r="474" spans="2:16" x14ac:dyDescent="0.25">
      <c r="B474" s="9"/>
      <c r="D474" s="9"/>
      <c r="E474" s="9"/>
      <c r="F474" s="9"/>
      <c r="G474" s="25"/>
      <c r="H474" s="9"/>
      <c r="I474" s="9"/>
      <c r="J474" s="9"/>
      <c r="K474" s="17"/>
      <c r="O474" s="9"/>
      <c r="P474" s="9"/>
    </row>
    <row r="475" spans="2:16" x14ac:dyDescent="0.25">
      <c r="B475" s="9"/>
      <c r="D475" s="9"/>
      <c r="E475" s="9"/>
      <c r="F475" s="9"/>
      <c r="G475" s="25"/>
      <c r="H475" s="9"/>
      <c r="I475" s="9"/>
      <c r="J475" s="9"/>
      <c r="K475" s="17"/>
      <c r="O475" s="9"/>
      <c r="P475" s="9"/>
    </row>
    <row r="476" spans="2:16" x14ac:dyDescent="0.25">
      <c r="B476" s="9"/>
      <c r="D476" s="9"/>
      <c r="E476" s="9"/>
      <c r="F476" s="9"/>
      <c r="G476" s="25"/>
      <c r="H476" s="9"/>
      <c r="I476" s="9"/>
      <c r="J476" s="9"/>
      <c r="K476" s="17"/>
      <c r="O476" s="9"/>
      <c r="P476" s="9"/>
    </row>
    <row r="477" spans="2:16" x14ac:dyDescent="0.25">
      <c r="B477" s="9"/>
      <c r="D477" s="9"/>
      <c r="E477" s="9"/>
      <c r="F477" s="9"/>
      <c r="G477" s="25"/>
      <c r="H477" s="9"/>
      <c r="I477" s="9"/>
      <c r="J477" s="9"/>
      <c r="K477" s="17"/>
      <c r="O477" s="9"/>
      <c r="P477" s="9"/>
    </row>
    <row r="478" spans="2:16" x14ac:dyDescent="0.25">
      <c r="B478" s="9"/>
      <c r="D478" s="9"/>
      <c r="E478" s="9"/>
      <c r="F478" s="9"/>
      <c r="G478" s="25"/>
      <c r="H478" s="9"/>
      <c r="I478" s="9"/>
      <c r="J478" s="9"/>
      <c r="K478" s="17"/>
      <c r="O478" s="9"/>
      <c r="P478" s="9"/>
    </row>
    <row r="479" spans="2:16" x14ac:dyDescent="0.25">
      <c r="B479" s="9"/>
      <c r="D479" s="9"/>
      <c r="E479" s="9"/>
      <c r="F479" s="9"/>
      <c r="G479" s="25"/>
      <c r="H479" s="9"/>
      <c r="I479" s="9"/>
      <c r="J479" s="9"/>
      <c r="K479" s="17"/>
      <c r="O479" s="9"/>
      <c r="P479" s="9"/>
    </row>
    <row r="480" spans="2:16" x14ac:dyDescent="0.25">
      <c r="B480" s="9"/>
      <c r="D480" s="9"/>
      <c r="E480" s="9"/>
      <c r="F480" s="9"/>
      <c r="G480" s="25"/>
      <c r="H480" s="9"/>
      <c r="I480" s="9"/>
      <c r="J480" s="9"/>
      <c r="K480" s="17"/>
      <c r="O480" s="9"/>
      <c r="P480" s="9"/>
    </row>
    <row r="481" spans="2:16" x14ac:dyDescent="0.25">
      <c r="B481" s="9"/>
      <c r="D481" s="9"/>
      <c r="E481" s="9"/>
      <c r="F481" s="9"/>
      <c r="G481" s="25"/>
      <c r="H481" s="9"/>
      <c r="I481" s="9"/>
      <c r="J481" s="9"/>
      <c r="K481" s="17"/>
      <c r="O481" s="9"/>
      <c r="P481" s="9"/>
    </row>
    <row r="482" spans="2:16" x14ac:dyDescent="0.25">
      <c r="B482" s="9"/>
      <c r="D482" s="9"/>
      <c r="E482" s="9"/>
      <c r="F482" s="9"/>
      <c r="G482" s="25"/>
      <c r="H482" s="9"/>
      <c r="I482" s="9"/>
      <c r="J482" s="9"/>
      <c r="K482" s="17"/>
      <c r="O482" s="9"/>
      <c r="P482" s="9"/>
    </row>
    <row r="483" spans="2:16" x14ac:dyDescent="0.25">
      <c r="B483" s="9"/>
      <c r="D483" s="9"/>
      <c r="E483" s="9"/>
      <c r="F483" s="9"/>
      <c r="G483" s="25"/>
      <c r="H483" s="9"/>
      <c r="I483" s="9"/>
      <c r="J483" s="9"/>
      <c r="K483" s="17"/>
      <c r="O483" s="9"/>
      <c r="P483" s="9"/>
    </row>
    <row r="484" spans="2:16" x14ac:dyDescent="0.25">
      <c r="B484" s="9"/>
      <c r="D484" s="9"/>
      <c r="E484" s="9"/>
      <c r="F484" s="9"/>
      <c r="G484" s="25"/>
      <c r="H484" s="9"/>
      <c r="I484" s="9"/>
      <c r="J484" s="9"/>
      <c r="K484" s="17"/>
      <c r="O484" s="9"/>
      <c r="P484" s="9"/>
    </row>
    <row r="485" spans="2:16" x14ac:dyDescent="0.25">
      <c r="B485" s="9"/>
      <c r="D485" s="9"/>
      <c r="E485" s="9"/>
      <c r="F485" s="9"/>
      <c r="G485" s="25"/>
      <c r="H485" s="9"/>
      <c r="I485" s="9"/>
      <c r="J485" s="9"/>
      <c r="K485" s="17"/>
      <c r="O485" s="9"/>
      <c r="P485" s="9"/>
    </row>
    <row r="486" spans="2:16" x14ac:dyDescent="0.25">
      <c r="B486" s="9"/>
      <c r="D486" s="9"/>
      <c r="E486" s="9"/>
      <c r="F486" s="9"/>
      <c r="G486" s="25"/>
      <c r="H486" s="9"/>
      <c r="I486" s="9"/>
      <c r="J486" s="9"/>
      <c r="K486" s="17"/>
      <c r="O486" s="9"/>
      <c r="P486" s="9"/>
    </row>
    <row r="487" spans="2:16" x14ac:dyDescent="0.25">
      <c r="B487" s="9"/>
      <c r="D487" s="9"/>
      <c r="E487" s="9"/>
      <c r="F487" s="9"/>
      <c r="G487" s="25"/>
      <c r="H487" s="9"/>
      <c r="I487" s="9"/>
      <c r="J487" s="9"/>
      <c r="K487" s="17"/>
      <c r="O487" s="9"/>
      <c r="P487" s="9"/>
    </row>
    <row r="488" spans="2:16" x14ac:dyDescent="0.25">
      <c r="B488" s="9"/>
      <c r="D488" s="9"/>
      <c r="E488" s="9"/>
      <c r="F488" s="9"/>
      <c r="G488" s="25"/>
      <c r="H488" s="9"/>
      <c r="I488" s="9"/>
      <c r="J488" s="9"/>
      <c r="K488" s="17"/>
      <c r="O488" s="9"/>
      <c r="P488" s="9"/>
    </row>
    <row r="489" spans="2:16" x14ac:dyDescent="0.25">
      <c r="B489" s="9"/>
      <c r="D489" s="9"/>
      <c r="E489" s="9"/>
      <c r="F489" s="9"/>
      <c r="G489" s="25"/>
      <c r="H489" s="9"/>
      <c r="I489" s="9"/>
      <c r="J489" s="9"/>
      <c r="K489" s="17"/>
      <c r="O489" s="9"/>
      <c r="P489" s="9"/>
    </row>
    <row r="490" spans="2:16" x14ac:dyDescent="0.25">
      <c r="B490" s="9"/>
      <c r="D490" s="9"/>
      <c r="E490" s="9"/>
      <c r="F490" s="9"/>
      <c r="G490" s="25"/>
      <c r="H490" s="9"/>
      <c r="I490" s="9"/>
      <c r="J490" s="9"/>
      <c r="K490" s="17"/>
      <c r="O490" s="9"/>
      <c r="P490" s="9"/>
    </row>
    <row r="491" spans="2:16" x14ac:dyDescent="0.25">
      <c r="B491" s="9"/>
      <c r="D491" s="9"/>
      <c r="E491" s="9"/>
      <c r="F491" s="9"/>
      <c r="G491" s="25"/>
      <c r="H491" s="9"/>
      <c r="I491" s="9"/>
      <c r="J491" s="9"/>
      <c r="K491" s="17"/>
      <c r="O491" s="9"/>
      <c r="P491" s="9"/>
    </row>
    <row r="492" spans="2:16" x14ac:dyDescent="0.25">
      <c r="B492" s="9"/>
      <c r="D492" s="9"/>
      <c r="E492" s="9"/>
      <c r="F492" s="9"/>
      <c r="G492" s="25"/>
      <c r="H492" s="9"/>
      <c r="I492" s="9"/>
      <c r="J492" s="9"/>
      <c r="K492" s="17"/>
      <c r="O492" s="9"/>
      <c r="P492" s="9"/>
    </row>
    <row r="493" spans="2:16" x14ac:dyDescent="0.25">
      <c r="B493" s="9"/>
      <c r="D493" s="9"/>
      <c r="E493" s="9"/>
      <c r="F493" s="9"/>
      <c r="G493" s="25"/>
      <c r="H493" s="9"/>
      <c r="I493" s="9"/>
      <c r="J493" s="9"/>
      <c r="K493" s="17"/>
      <c r="O493" s="9"/>
      <c r="P493" s="9"/>
    </row>
    <row r="494" spans="2:16" x14ac:dyDescent="0.25">
      <c r="B494" s="9"/>
      <c r="D494" s="9"/>
      <c r="E494" s="9"/>
      <c r="F494" s="9"/>
      <c r="G494" s="25"/>
      <c r="H494" s="9"/>
      <c r="I494" s="9"/>
      <c r="J494" s="9"/>
      <c r="K494" s="17"/>
      <c r="O494" s="9"/>
      <c r="P494" s="9"/>
    </row>
    <row r="495" spans="2:16" x14ac:dyDescent="0.25">
      <c r="B495" s="9"/>
      <c r="D495" s="9"/>
      <c r="E495" s="9"/>
      <c r="F495" s="9"/>
      <c r="G495" s="25"/>
      <c r="H495" s="9"/>
      <c r="I495" s="9"/>
      <c r="J495" s="9"/>
      <c r="K495" s="17"/>
      <c r="O495" s="9"/>
      <c r="P495" s="9"/>
    </row>
    <row r="496" spans="2:16" x14ac:dyDescent="0.25">
      <c r="B496" s="9"/>
      <c r="D496" s="9"/>
      <c r="E496" s="9"/>
      <c r="F496" s="9"/>
      <c r="G496" s="25"/>
      <c r="H496" s="9"/>
      <c r="I496" s="9"/>
      <c r="J496" s="9"/>
      <c r="K496" s="17"/>
      <c r="O496" s="9"/>
      <c r="P496" s="9"/>
    </row>
    <row r="497" spans="2:16" x14ac:dyDescent="0.25">
      <c r="B497" s="9"/>
      <c r="D497" s="9"/>
      <c r="E497" s="9"/>
      <c r="F497" s="9"/>
      <c r="G497" s="25"/>
      <c r="H497" s="9"/>
      <c r="I497" s="9"/>
      <c r="J497" s="9"/>
      <c r="K497" s="17"/>
      <c r="O497" s="9"/>
      <c r="P497" s="9"/>
    </row>
    <row r="498" spans="2:16" x14ac:dyDescent="0.25">
      <c r="B498" s="9"/>
      <c r="D498" s="9"/>
      <c r="E498" s="9"/>
      <c r="F498" s="9"/>
      <c r="G498" s="25"/>
      <c r="H498" s="9"/>
      <c r="I498" s="9"/>
      <c r="J498" s="9"/>
      <c r="K498" s="17"/>
      <c r="O498" s="9"/>
      <c r="P498" s="9"/>
    </row>
    <row r="499" spans="2:16" x14ac:dyDescent="0.25">
      <c r="B499" s="9"/>
      <c r="D499" s="9"/>
      <c r="E499" s="9"/>
      <c r="F499" s="9"/>
      <c r="G499" s="25"/>
      <c r="H499" s="9"/>
      <c r="I499" s="9"/>
      <c r="J499" s="9"/>
      <c r="K499" s="17"/>
      <c r="O499" s="9"/>
      <c r="P499" s="9"/>
    </row>
    <row r="500" spans="2:16" x14ac:dyDescent="0.25">
      <c r="B500" s="9"/>
      <c r="D500" s="9"/>
      <c r="E500" s="9"/>
      <c r="F500" s="9"/>
      <c r="G500" s="25"/>
      <c r="H500" s="9"/>
      <c r="I500" s="9"/>
      <c r="J500" s="9"/>
      <c r="K500" s="17"/>
      <c r="O500" s="9"/>
      <c r="P500" s="9"/>
    </row>
    <row r="501" spans="2:16" x14ac:dyDescent="0.25">
      <c r="B501" s="9"/>
      <c r="D501" s="9"/>
      <c r="E501" s="9"/>
      <c r="F501" s="9"/>
      <c r="G501" s="25"/>
      <c r="H501" s="9"/>
      <c r="I501" s="9"/>
      <c r="J501" s="9"/>
      <c r="K501" s="17"/>
      <c r="O501" s="9"/>
      <c r="P501" s="9"/>
    </row>
    <row r="502" spans="2:16" x14ac:dyDescent="0.25">
      <c r="B502" s="9"/>
      <c r="D502" s="9"/>
      <c r="E502" s="9"/>
      <c r="F502" s="9"/>
      <c r="G502" s="25"/>
      <c r="H502" s="9"/>
      <c r="I502" s="9"/>
      <c r="J502" s="9"/>
      <c r="K502" s="17"/>
      <c r="O502" s="9"/>
      <c r="P502" s="9"/>
    </row>
    <row r="503" spans="2:16" x14ac:dyDescent="0.25">
      <c r="B503" s="9"/>
      <c r="D503" s="9"/>
      <c r="E503" s="9"/>
      <c r="F503" s="9"/>
      <c r="G503" s="25"/>
      <c r="H503" s="9"/>
      <c r="I503" s="9"/>
      <c r="J503" s="9"/>
      <c r="K503" s="17"/>
      <c r="O503" s="9"/>
      <c r="P503" s="9"/>
    </row>
    <row r="504" spans="2:16" x14ac:dyDescent="0.25">
      <c r="B504" s="9"/>
      <c r="D504" s="9"/>
      <c r="E504" s="9"/>
      <c r="F504" s="9"/>
      <c r="G504" s="25"/>
      <c r="H504" s="9"/>
      <c r="I504" s="9"/>
      <c r="J504" s="9"/>
      <c r="K504" s="17"/>
      <c r="O504" s="9"/>
      <c r="P504" s="9"/>
    </row>
    <row r="505" spans="2:16" x14ac:dyDescent="0.25">
      <c r="B505" s="9"/>
      <c r="D505" s="9"/>
      <c r="E505" s="9"/>
      <c r="F505" s="9"/>
      <c r="G505" s="25"/>
      <c r="H505" s="9"/>
      <c r="I505" s="9"/>
      <c r="J505" s="9"/>
      <c r="K505" s="17"/>
      <c r="O505" s="9"/>
      <c r="P505" s="9"/>
    </row>
    <row r="506" spans="2:16" x14ac:dyDescent="0.25">
      <c r="B506" s="9"/>
      <c r="D506" s="9"/>
      <c r="E506" s="9"/>
      <c r="F506" s="9"/>
      <c r="G506" s="25"/>
      <c r="H506" s="9"/>
      <c r="I506" s="9"/>
      <c r="J506" s="9"/>
      <c r="K506" s="17"/>
      <c r="O506" s="9"/>
      <c r="P506" s="9"/>
    </row>
    <row r="507" spans="2:16" x14ac:dyDescent="0.25">
      <c r="B507" s="9"/>
      <c r="D507" s="9"/>
      <c r="E507" s="9"/>
      <c r="F507" s="9"/>
      <c r="G507" s="25"/>
      <c r="H507" s="9"/>
      <c r="I507" s="9"/>
      <c r="J507" s="9"/>
      <c r="K507" s="17"/>
      <c r="O507" s="9"/>
      <c r="P507" s="9"/>
    </row>
    <row r="508" spans="2:16" x14ac:dyDescent="0.25">
      <c r="B508" s="9"/>
      <c r="D508" s="9"/>
      <c r="E508" s="9"/>
      <c r="F508" s="9"/>
      <c r="G508" s="25"/>
      <c r="H508" s="9"/>
      <c r="I508" s="9"/>
      <c r="J508" s="9"/>
      <c r="K508" s="17"/>
      <c r="O508" s="9"/>
      <c r="P508" s="9"/>
    </row>
    <row r="509" spans="2:16" x14ac:dyDescent="0.25">
      <c r="B509" s="9"/>
      <c r="D509" s="9"/>
      <c r="E509" s="9"/>
      <c r="F509" s="9"/>
      <c r="G509" s="25"/>
      <c r="H509" s="9"/>
      <c r="I509" s="9"/>
      <c r="J509" s="9"/>
      <c r="K509" s="17"/>
      <c r="O509" s="9"/>
      <c r="P509" s="9"/>
    </row>
    <row r="510" spans="2:16" x14ac:dyDescent="0.25">
      <c r="B510" s="9"/>
      <c r="D510" s="9"/>
      <c r="E510" s="9"/>
      <c r="F510" s="9"/>
      <c r="G510" s="25"/>
      <c r="H510" s="9"/>
      <c r="I510" s="9"/>
      <c r="J510" s="9"/>
      <c r="K510" s="17"/>
      <c r="O510" s="9"/>
      <c r="P510" s="9"/>
    </row>
    <row r="511" spans="2:16" x14ac:dyDescent="0.25">
      <c r="B511" s="9"/>
      <c r="D511" s="9"/>
      <c r="E511" s="9"/>
      <c r="F511" s="9"/>
      <c r="G511" s="25"/>
      <c r="H511" s="9"/>
      <c r="I511" s="9"/>
      <c r="J511" s="9"/>
      <c r="K511" s="17"/>
      <c r="O511" s="9"/>
      <c r="P511" s="9"/>
    </row>
    <row r="512" spans="2:16" x14ac:dyDescent="0.25">
      <c r="B512" s="9"/>
      <c r="D512" s="9"/>
      <c r="E512" s="9"/>
      <c r="F512" s="9"/>
      <c r="G512" s="25"/>
      <c r="H512" s="9"/>
      <c r="I512" s="9"/>
      <c r="J512" s="9"/>
      <c r="K512" s="17"/>
      <c r="O512" s="9"/>
      <c r="P512" s="9"/>
    </row>
    <row r="513" spans="2:16" x14ac:dyDescent="0.25">
      <c r="B513" s="9"/>
      <c r="D513" s="9"/>
      <c r="E513" s="9"/>
      <c r="F513" s="9"/>
      <c r="G513" s="25"/>
      <c r="H513" s="9"/>
      <c r="I513" s="9"/>
      <c r="J513" s="9"/>
      <c r="K513" s="17"/>
      <c r="O513" s="9"/>
      <c r="P513" s="9"/>
    </row>
    <row r="514" spans="2:16" x14ac:dyDescent="0.25">
      <c r="B514" s="9"/>
      <c r="D514" s="9"/>
      <c r="E514" s="9"/>
      <c r="F514" s="9"/>
      <c r="G514" s="25"/>
      <c r="H514" s="9"/>
      <c r="I514" s="9"/>
      <c r="J514" s="9"/>
      <c r="K514" s="17"/>
      <c r="O514" s="9"/>
      <c r="P514" s="9"/>
    </row>
    <row r="515" spans="2:16" x14ac:dyDescent="0.25">
      <c r="B515" s="9"/>
      <c r="D515" s="9"/>
      <c r="E515" s="9"/>
      <c r="F515" s="9"/>
      <c r="G515" s="25"/>
      <c r="H515" s="9"/>
      <c r="I515" s="9"/>
      <c r="J515" s="9"/>
      <c r="K515" s="17"/>
      <c r="O515" s="9"/>
      <c r="P515" s="9"/>
    </row>
    <row r="516" spans="2:16" x14ac:dyDescent="0.25">
      <c r="B516" s="9"/>
      <c r="D516" s="9"/>
      <c r="E516" s="9"/>
      <c r="F516" s="9"/>
      <c r="G516" s="25"/>
      <c r="H516" s="9"/>
      <c r="I516" s="9"/>
      <c r="J516" s="9"/>
      <c r="K516" s="17"/>
      <c r="O516" s="9"/>
      <c r="P516" s="9"/>
    </row>
    <row r="517" spans="2:16" x14ac:dyDescent="0.25">
      <c r="B517" s="9"/>
      <c r="D517" s="9"/>
      <c r="E517" s="9"/>
      <c r="F517" s="9"/>
      <c r="G517" s="25"/>
      <c r="H517" s="9"/>
      <c r="I517" s="9"/>
      <c r="J517" s="9"/>
      <c r="K517" s="17"/>
      <c r="O517" s="9"/>
      <c r="P517" s="9"/>
    </row>
    <row r="518" spans="2:16" x14ac:dyDescent="0.25">
      <c r="B518" s="9"/>
      <c r="D518" s="9"/>
      <c r="E518" s="9"/>
      <c r="F518" s="9"/>
      <c r="G518" s="25"/>
      <c r="H518" s="9"/>
      <c r="I518" s="9"/>
      <c r="J518" s="9"/>
      <c r="K518" s="17"/>
      <c r="O518" s="9"/>
      <c r="P518" s="9"/>
    </row>
    <row r="519" spans="2:16" x14ac:dyDescent="0.25">
      <c r="B519" s="9"/>
      <c r="D519" s="9"/>
      <c r="E519" s="9"/>
      <c r="F519" s="9"/>
      <c r="G519" s="25"/>
      <c r="H519" s="9"/>
      <c r="I519" s="9"/>
      <c r="J519" s="9"/>
      <c r="K519" s="17"/>
      <c r="O519" s="9"/>
      <c r="P519" s="9"/>
    </row>
    <row r="520" spans="2:16" x14ac:dyDescent="0.25">
      <c r="B520" s="9"/>
      <c r="D520" s="9"/>
      <c r="E520" s="9"/>
      <c r="F520" s="9"/>
      <c r="G520" s="25"/>
      <c r="H520" s="9"/>
      <c r="I520" s="9"/>
      <c r="J520" s="9"/>
      <c r="K520" s="17"/>
      <c r="O520" s="9"/>
      <c r="P520" s="9"/>
    </row>
    <row r="521" spans="2:16" x14ac:dyDescent="0.25">
      <c r="B521" s="9"/>
      <c r="D521" s="9"/>
      <c r="E521" s="9"/>
      <c r="F521" s="9"/>
      <c r="G521" s="25"/>
      <c r="H521" s="9"/>
      <c r="I521" s="9"/>
      <c r="J521" s="9"/>
      <c r="K521" s="17"/>
      <c r="O521" s="9"/>
      <c r="P521" s="9"/>
    </row>
    <row r="522" spans="2:16" x14ac:dyDescent="0.25">
      <c r="B522" s="9"/>
      <c r="D522" s="9"/>
      <c r="E522" s="9"/>
      <c r="F522" s="9"/>
      <c r="G522" s="25"/>
      <c r="H522" s="9"/>
      <c r="I522" s="9"/>
      <c r="J522" s="9"/>
      <c r="K522" s="17"/>
      <c r="O522" s="9"/>
      <c r="P522" s="9"/>
    </row>
    <row r="523" spans="2:16" x14ac:dyDescent="0.25">
      <c r="B523" s="9"/>
      <c r="D523" s="9"/>
      <c r="E523" s="9"/>
      <c r="F523" s="9"/>
      <c r="G523" s="25"/>
      <c r="H523" s="9"/>
      <c r="I523" s="9"/>
      <c r="J523" s="9"/>
      <c r="K523" s="17"/>
      <c r="O523" s="9"/>
      <c r="P523" s="9"/>
    </row>
    <row r="524" spans="2:16" x14ac:dyDescent="0.25">
      <c r="B524" s="9"/>
      <c r="D524" s="9"/>
      <c r="E524" s="9"/>
      <c r="F524" s="9"/>
      <c r="G524" s="25"/>
      <c r="H524" s="9"/>
      <c r="I524" s="9"/>
      <c r="J524" s="9"/>
      <c r="K524" s="17"/>
      <c r="O524" s="9"/>
      <c r="P524" s="9"/>
    </row>
    <row r="525" spans="2:16" x14ac:dyDescent="0.25">
      <c r="B525" s="9"/>
      <c r="D525" s="9"/>
      <c r="E525" s="9"/>
      <c r="F525" s="9"/>
      <c r="G525" s="25"/>
      <c r="H525" s="9"/>
      <c r="I525" s="9"/>
      <c r="J525" s="9"/>
      <c r="K525" s="17"/>
      <c r="O525" s="9"/>
      <c r="P525" s="9"/>
    </row>
    <row r="526" spans="2:16" x14ac:dyDescent="0.25">
      <c r="B526" s="9"/>
      <c r="D526" s="9"/>
      <c r="E526" s="9"/>
      <c r="F526" s="9"/>
      <c r="G526" s="25"/>
      <c r="H526" s="9"/>
      <c r="I526" s="9"/>
      <c r="J526" s="9"/>
      <c r="K526" s="17"/>
      <c r="O526" s="9"/>
      <c r="P526" s="9"/>
    </row>
    <row r="527" spans="2:16" x14ac:dyDescent="0.25">
      <c r="B527" s="9"/>
      <c r="D527" s="9"/>
      <c r="E527" s="9"/>
      <c r="F527" s="9"/>
      <c r="G527" s="25"/>
      <c r="H527" s="9"/>
      <c r="I527" s="9"/>
      <c r="J527" s="9"/>
      <c r="K527" s="17"/>
      <c r="O527" s="9"/>
      <c r="P527" s="9"/>
    </row>
    <row r="528" spans="2:16" x14ac:dyDescent="0.25">
      <c r="B528" s="9"/>
      <c r="D528" s="9"/>
      <c r="E528" s="9"/>
      <c r="F528" s="9"/>
      <c r="G528" s="25"/>
      <c r="H528" s="9"/>
      <c r="I528" s="9"/>
      <c r="J528" s="9"/>
      <c r="K528" s="17"/>
      <c r="O528" s="9"/>
      <c r="P528" s="9"/>
    </row>
    <row r="529" spans="2:16" x14ac:dyDescent="0.25">
      <c r="B529" s="9"/>
      <c r="D529" s="9"/>
      <c r="E529" s="9"/>
      <c r="F529" s="9"/>
      <c r="G529" s="25"/>
      <c r="H529" s="9"/>
      <c r="I529" s="9"/>
      <c r="J529" s="9"/>
      <c r="K529" s="17"/>
      <c r="O529" s="9"/>
      <c r="P529" s="9"/>
    </row>
    <row r="530" spans="2:16" x14ac:dyDescent="0.25">
      <c r="B530" s="9"/>
      <c r="D530" s="9"/>
      <c r="E530" s="9"/>
      <c r="F530" s="9"/>
      <c r="G530" s="25"/>
      <c r="H530" s="9"/>
      <c r="I530" s="9"/>
      <c r="J530" s="9"/>
      <c r="K530" s="17"/>
      <c r="O530" s="9"/>
      <c r="P530" s="9"/>
    </row>
    <row r="531" spans="2:16" x14ac:dyDescent="0.25">
      <c r="B531" s="9"/>
      <c r="D531" s="9"/>
      <c r="E531" s="9"/>
      <c r="F531" s="9"/>
      <c r="G531" s="25"/>
      <c r="H531" s="9"/>
      <c r="I531" s="9"/>
      <c r="J531" s="9"/>
      <c r="K531" s="17"/>
      <c r="O531" s="9"/>
      <c r="P531" s="9"/>
    </row>
    <row r="532" spans="2:16" x14ac:dyDescent="0.25">
      <c r="B532" s="9"/>
      <c r="D532" s="9"/>
      <c r="E532" s="9"/>
      <c r="F532" s="9"/>
      <c r="G532" s="25"/>
      <c r="H532" s="9"/>
      <c r="I532" s="9"/>
      <c r="J532" s="9"/>
      <c r="K532" s="17"/>
      <c r="O532" s="9"/>
      <c r="P532" s="9"/>
    </row>
    <row r="533" spans="2:16" x14ac:dyDescent="0.25">
      <c r="B533" s="9"/>
      <c r="D533" s="9"/>
      <c r="E533" s="9"/>
      <c r="F533" s="9"/>
      <c r="G533" s="25"/>
      <c r="H533" s="9"/>
      <c r="I533" s="9"/>
      <c r="J533" s="9"/>
      <c r="K533" s="17"/>
      <c r="O533" s="9"/>
      <c r="P533" s="9"/>
    </row>
    <row r="534" spans="2:16" x14ac:dyDescent="0.25">
      <c r="B534" s="9"/>
      <c r="D534" s="9"/>
      <c r="E534" s="9"/>
      <c r="F534" s="9"/>
      <c r="G534" s="25"/>
      <c r="H534" s="9"/>
      <c r="I534" s="9"/>
      <c r="J534" s="9"/>
      <c r="K534" s="17"/>
      <c r="O534" s="9"/>
      <c r="P534" s="9"/>
    </row>
    <row r="535" spans="2:16" x14ac:dyDescent="0.25">
      <c r="B535" s="9"/>
      <c r="D535" s="9"/>
      <c r="E535" s="9"/>
      <c r="F535" s="9"/>
      <c r="G535" s="25"/>
      <c r="H535" s="9"/>
      <c r="I535" s="9"/>
      <c r="J535" s="9"/>
      <c r="K535" s="17"/>
      <c r="O535" s="9"/>
      <c r="P535" s="9"/>
    </row>
    <row r="536" spans="2:16" x14ac:dyDescent="0.25">
      <c r="B536" s="9"/>
      <c r="D536" s="9"/>
      <c r="E536" s="9"/>
      <c r="F536" s="9"/>
      <c r="G536" s="25"/>
      <c r="H536" s="9"/>
      <c r="I536" s="9"/>
      <c r="J536" s="9"/>
      <c r="K536" s="17"/>
      <c r="O536" s="9"/>
      <c r="P536" s="9"/>
    </row>
    <row r="537" spans="2:16" x14ac:dyDescent="0.25">
      <c r="B537" s="9"/>
      <c r="D537" s="9"/>
      <c r="E537" s="9"/>
      <c r="F537" s="9"/>
      <c r="G537" s="25"/>
      <c r="H537" s="9"/>
      <c r="I537" s="9"/>
      <c r="J537" s="9"/>
      <c r="K537" s="17"/>
      <c r="O537" s="9"/>
      <c r="P537" s="9"/>
    </row>
    <row r="538" spans="2:16" x14ac:dyDescent="0.25">
      <c r="B538" s="9"/>
      <c r="D538" s="9"/>
      <c r="E538" s="9"/>
      <c r="F538" s="9"/>
      <c r="G538" s="25"/>
      <c r="H538" s="9"/>
      <c r="I538" s="9"/>
      <c r="J538" s="9"/>
      <c r="K538" s="17"/>
      <c r="O538" s="9"/>
      <c r="P538" s="9"/>
    </row>
    <row r="539" spans="2:16" x14ac:dyDescent="0.25">
      <c r="B539" s="9"/>
      <c r="D539" s="9"/>
      <c r="E539" s="9"/>
      <c r="F539" s="9"/>
      <c r="G539" s="25"/>
      <c r="H539" s="9"/>
      <c r="I539" s="9"/>
      <c r="J539" s="9"/>
      <c r="K539" s="17"/>
      <c r="O539" s="9"/>
      <c r="P539" s="9"/>
    </row>
    <row r="540" spans="2:16" x14ac:dyDescent="0.25">
      <c r="B540" s="9"/>
      <c r="D540" s="9"/>
      <c r="E540" s="9"/>
      <c r="F540" s="9"/>
      <c r="G540" s="25"/>
      <c r="H540" s="9"/>
      <c r="I540" s="9"/>
      <c r="J540" s="9"/>
      <c r="K540" s="17"/>
      <c r="O540" s="9"/>
      <c r="P540" s="9"/>
    </row>
    <row r="541" spans="2:16" x14ac:dyDescent="0.25">
      <c r="B541" s="9"/>
      <c r="D541" s="9"/>
      <c r="E541" s="9"/>
      <c r="F541" s="9"/>
      <c r="G541" s="25"/>
      <c r="H541" s="9"/>
      <c r="I541" s="9"/>
      <c r="J541" s="9"/>
      <c r="K541" s="17"/>
      <c r="O541" s="9"/>
      <c r="P541" s="9"/>
    </row>
    <row r="542" spans="2:16" x14ac:dyDescent="0.25">
      <c r="B542" s="9"/>
      <c r="D542" s="9"/>
      <c r="E542" s="9"/>
      <c r="F542" s="9"/>
      <c r="G542" s="25"/>
      <c r="H542" s="9"/>
      <c r="I542" s="9"/>
      <c r="J542" s="9"/>
      <c r="K542" s="17"/>
      <c r="O542" s="9"/>
      <c r="P542" s="9"/>
    </row>
    <row r="543" spans="2:16" x14ac:dyDescent="0.25">
      <c r="B543" s="9"/>
      <c r="D543" s="9"/>
      <c r="E543" s="9"/>
      <c r="F543" s="9"/>
      <c r="G543" s="25"/>
      <c r="H543" s="9"/>
      <c r="I543" s="9"/>
      <c r="J543" s="9"/>
      <c r="K543" s="17"/>
      <c r="O543" s="9"/>
      <c r="P543" s="9"/>
    </row>
    <row r="544" spans="2:16" x14ac:dyDescent="0.25">
      <c r="B544" s="9"/>
      <c r="D544" s="9"/>
      <c r="E544" s="9"/>
      <c r="F544" s="9"/>
      <c r="G544" s="25"/>
      <c r="H544" s="9"/>
      <c r="I544" s="9"/>
      <c r="J544" s="9"/>
      <c r="K544" s="17"/>
      <c r="O544" s="9"/>
      <c r="P544" s="9"/>
    </row>
    <row r="545" spans="2:16" x14ac:dyDescent="0.25">
      <c r="B545" s="9"/>
      <c r="D545" s="9"/>
      <c r="E545" s="9"/>
      <c r="F545" s="9"/>
      <c r="G545" s="25"/>
      <c r="H545" s="9"/>
      <c r="I545" s="9"/>
      <c r="J545" s="9"/>
      <c r="K545" s="17"/>
      <c r="O545" s="9"/>
      <c r="P545" s="9"/>
    </row>
    <row r="546" spans="2:16" x14ac:dyDescent="0.25">
      <c r="B546" s="9"/>
      <c r="D546" s="9"/>
      <c r="E546" s="9"/>
      <c r="F546" s="9"/>
      <c r="G546" s="25"/>
      <c r="H546" s="9"/>
      <c r="I546" s="9"/>
      <c r="J546" s="9"/>
      <c r="K546" s="17"/>
      <c r="O546" s="9"/>
      <c r="P546" s="9"/>
    </row>
    <row r="547" spans="2:16" x14ac:dyDescent="0.25">
      <c r="B547" s="9"/>
      <c r="D547" s="9"/>
      <c r="E547" s="9"/>
      <c r="F547" s="9"/>
      <c r="G547" s="25"/>
      <c r="H547" s="9"/>
      <c r="I547" s="9"/>
      <c r="J547" s="9"/>
      <c r="K547" s="17"/>
      <c r="O547" s="9"/>
      <c r="P547" s="9"/>
    </row>
    <row r="548" spans="2:16" x14ac:dyDescent="0.25">
      <c r="B548" s="9"/>
      <c r="D548" s="9"/>
      <c r="E548" s="9"/>
      <c r="F548" s="9"/>
      <c r="G548" s="25"/>
      <c r="H548" s="9"/>
      <c r="I548" s="9"/>
      <c r="J548" s="9"/>
      <c r="K548" s="17"/>
      <c r="O548" s="9"/>
      <c r="P548" s="9"/>
    </row>
    <row r="549" spans="2:16" x14ac:dyDescent="0.25">
      <c r="B549" s="9"/>
      <c r="D549" s="9"/>
      <c r="E549" s="9"/>
      <c r="F549" s="9"/>
      <c r="G549" s="25"/>
      <c r="H549" s="9"/>
      <c r="I549" s="9"/>
      <c r="J549" s="9"/>
      <c r="K549" s="17"/>
      <c r="O549" s="9"/>
      <c r="P549" s="9"/>
    </row>
    <row r="550" spans="2:16" x14ac:dyDescent="0.25">
      <c r="B550" s="9"/>
      <c r="D550" s="9"/>
      <c r="E550" s="9"/>
      <c r="F550" s="9"/>
      <c r="G550" s="25"/>
      <c r="H550" s="9"/>
      <c r="I550" s="9"/>
      <c r="J550" s="9"/>
      <c r="K550" s="17"/>
      <c r="O550" s="9"/>
      <c r="P550" s="9"/>
    </row>
    <row r="551" spans="2:16" x14ac:dyDescent="0.25">
      <c r="B551" s="9"/>
      <c r="D551" s="9"/>
      <c r="E551" s="9"/>
      <c r="F551" s="9"/>
      <c r="G551" s="25"/>
      <c r="H551" s="9"/>
      <c r="I551" s="9"/>
      <c r="J551" s="9"/>
      <c r="K551" s="17"/>
      <c r="O551" s="9"/>
      <c r="P551" s="9"/>
    </row>
    <row r="552" spans="2:16" x14ac:dyDescent="0.25">
      <c r="B552" s="9"/>
      <c r="D552" s="9"/>
      <c r="E552" s="9"/>
      <c r="F552" s="9"/>
      <c r="G552" s="25"/>
      <c r="H552" s="9"/>
      <c r="I552" s="9"/>
      <c r="J552" s="9"/>
      <c r="K552" s="17"/>
      <c r="O552" s="9"/>
      <c r="P552" s="9"/>
    </row>
    <row r="553" spans="2:16" x14ac:dyDescent="0.25">
      <c r="B553" s="9"/>
      <c r="D553" s="9"/>
      <c r="E553" s="9"/>
      <c r="F553" s="9"/>
      <c r="G553" s="25"/>
      <c r="H553" s="9"/>
      <c r="I553" s="9"/>
      <c r="J553" s="9"/>
      <c r="K553" s="17"/>
      <c r="O553" s="9"/>
      <c r="P553" s="9"/>
    </row>
    <row r="554" spans="2:16" x14ac:dyDescent="0.25">
      <c r="B554" s="9"/>
      <c r="D554" s="9"/>
      <c r="E554" s="9"/>
      <c r="F554" s="9"/>
      <c r="G554" s="25"/>
      <c r="H554" s="9"/>
      <c r="I554" s="9"/>
      <c r="J554" s="9"/>
      <c r="K554" s="17"/>
      <c r="O554" s="9"/>
      <c r="P554" s="9"/>
    </row>
    <row r="555" spans="2:16" x14ac:dyDescent="0.25">
      <c r="B555" s="9"/>
      <c r="D555" s="9"/>
      <c r="E555" s="9"/>
      <c r="F555" s="9"/>
      <c r="G555" s="25"/>
      <c r="H555" s="9"/>
      <c r="I555" s="9"/>
      <c r="J555" s="9"/>
      <c r="K555" s="17"/>
      <c r="O555" s="9"/>
      <c r="P555" s="9"/>
    </row>
    <row r="556" spans="2:16" x14ac:dyDescent="0.25">
      <c r="B556" s="9"/>
      <c r="D556" s="9"/>
      <c r="E556" s="9"/>
      <c r="F556" s="9"/>
      <c r="G556" s="25"/>
      <c r="H556" s="9"/>
      <c r="I556" s="9"/>
      <c r="J556" s="9"/>
      <c r="K556" s="17"/>
      <c r="O556" s="9"/>
      <c r="P556" s="9"/>
    </row>
    <row r="557" spans="2:16" x14ac:dyDescent="0.25">
      <c r="B557" s="9"/>
      <c r="D557" s="9"/>
      <c r="E557" s="9"/>
      <c r="F557" s="9"/>
      <c r="G557" s="25"/>
      <c r="H557" s="9"/>
      <c r="I557" s="9"/>
      <c r="J557" s="9"/>
      <c r="K557" s="17"/>
      <c r="O557" s="9"/>
      <c r="P557" s="9"/>
    </row>
    <row r="558" spans="2:16" x14ac:dyDescent="0.25">
      <c r="B558" s="9"/>
      <c r="D558" s="9"/>
      <c r="E558" s="9"/>
      <c r="F558" s="9"/>
      <c r="G558" s="25"/>
      <c r="H558" s="9"/>
      <c r="I558" s="9"/>
      <c r="J558" s="9"/>
      <c r="K558" s="17"/>
      <c r="O558" s="9"/>
      <c r="P558" s="9"/>
    </row>
    <row r="559" spans="2:16" x14ac:dyDescent="0.25">
      <c r="B559" s="9"/>
      <c r="D559" s="9"/>
      <c r="E559" s="9"/>
      <c r="F559" s="9"/>
      <c r="G559" s="25"/>
      <c r="H559" s="9"/>
      <c r="I559" s="9"/>
      <c r="J559" s="9"/>
      <c r="K559" s="17"/>
      <c r="O559" s="9"/>
      <c r="P559" s="9"/>
    </row>
    <row r="560" spans="2:16" x14ac:dyDescent="0.25">
      <c r="B560" s="9"/>
      <c r="D560" s="9"/>
      <c r="E560" s="9"/>
      <c r="F560" s="9"/>
      <c r="G560" s="25"/>
      <c r="H560" s="9"/>
      <c r="I560" s="9"/>
      <c r="J560" s="9"/>
      <c r="K560" s="17"/>
      <c r="O560" s="9"/>
      <c r="P560" s="9"/>
    </row>
    <row r="561" spans="2:16" x14ac:dyDescent="0.25">
      <c r="B561" s="9"/>
      <c r="D561" s="9"/>
      <c r="E561" s="9"/>
      <c r="F561" s="9"/>
      <c r="G561" s="25"/>
      <c r="H561" s="9"/>
      <c r="I561" s="9"/>
      <c r="J561" s="9"/>
      <c r="K561" s="17"/>
      <c r="O561" s="9"/>
      <c r="P561" s="9"/>
    </row>
    <row r="562" spans="2:16" x14ac:dyDescent="0.25">
      <c r="B562" s="9"/>
      <c r="D562" s="9"/>
      <c r="E562" s="9"/>
      <c r="F562" s="9"/>
      <c r="G562" s="25"/>
      <c r="H562" s="9"/>
      <c r="I562" s="9"/>
      <c r="J562" s="9"/>
      <c r="K562" s="17"/>
      <c r="O562" s="9"/>
      <c r="P562" s="9"/>
    </row>
    <row r="563" spans="2:16" x14ac:dyDescent="0.25">
      <c r="B563" s="9"/>
      <c r="D563" s="9"/>
      <c r="E563" s="9"/>
      <c r="F563" s="9"/>
      <c r="G563" s="25"/>
      <c r="H563" s="9"/>
      <c r="I563" s="9"/>
      <c r="J563" s="9"/>
      <c r="K563" s="17"/>
      <c r="O563" s="9"/>
      <c r="P563" s="9"/>
    </row>
    <row r="564" spans="2:16" x14ac:dyDescent="0.25">
      <c r="B564" s="9"/>
      <c r="D564" s="9"/>
      <c r="E564" s="9"/>
      <c r="F564" s="9"/>
      <c r="G564" s="25"/>
      <c r="H564" s="9"/>
      <c r="I564" s="9"/>
      <c r="J564" s="9"/>
      <c r="K564" s="17"/>
      <c r="O564" s="9"/>
      <c r="P564" s="9"/>
    </row>
    <row r="565" spans="2:16" x14ac:dyDescent="0.25">
      <c r="B565" s="9"/>
      <c r="D565" s="9"/>
      <c r="E565" s="9"/>
      <c r="F565" s="9"/>
      <c r="G565" s="25"/>
      <c r="H565" s="9"/>
      <c r="I565" s="9"/>
      <c r="J565" s="9"/>
      <c r="K565" s="17"/>
      <c r="O565" s="9"/>
      <c r="P565" s="9"/>
    </row>
    <row r="566" spans="2:16" x14ac:dyDescent="0.25">
      <c r="B566" s="9"/>
      <c r="D566" s="9"/>
      <c r="E566" s="9"/>
      <c r="F566" s="9"/>
      <c r="G566" s="25"/>
      <c r="H566" s="9"/>
      <c r="I566" s="9"/>
      <c r="J566" s="9"/>
      <c r="K566" s="17"/>
      <c r="O566" s="9"/>
      <c r="P566" s="9"/>
    </row>
    <row r="567" spans="2:16" x14ac:dyDescent="0.25">
      <c r="B567" s="9"/>
      <c r="D567" s="9"/>
      <c r="E567" s="9"/>
      <c r="F567" s="9"/>
      <c r="G567" s="25"/>
      <c r="H567" s="9"/>
      <c r="I567" s="9"/>
      <c r="J567" s="9"/>
      <c r="K567" s="17"/>
      <c r="O567" s="9"/>
      <c r="P567" s="9"/>
    </row>
    <row r="568" spans="2:16" x14ac:dyDescent="0.25">
      <c r="B568" s="9"/>
      <c r="D568" s="9"/>
      <c r="E568" s="9"/>
      <c r="F568" s="9"/>
      <c r="G568" s="25"/>
      <c r="H568" s="9"/>
      <c r="I568" s="9"/>
      <c r="J568" s="9"/>
      <c r="K568" s="17"/>
      <c r="O568" s="9"/>
      <c r="P568" s="9"/>
    </row>
    <row r="569" spans="2:16" x14ac:dyDescent="0.25">
      <c r="B569" s="9"/>
      <c r="D569" s="9"/>
      <c r="E569" s="9"/>
      <c r="F569" s="9"/>
      <c r="G569" s="25"/>
      <c r="H569" s="9"/>
      <c r="I569" s="9"/>
      <c r="J569" s="9"/>
      <c r="K569" s="17"/>
      <c r="O569" s="9"/>
      <c r="P569" s="9"/>
    </row>
    <row r="570" spans="2:16" x14ac:dyDescent="0.25">
      <c r="B570" s="9"/>
      <c r="D570" s="9"/>
      <c r="E570" s="9"/>
      <c r="F570" s="9"/>
      <c r="G570" s="25"/>
      <c r="H570" s="9"/>
      <c r="I570" s="9"/>
      <c r="J570" s="9"/>
      <c r="K570" s="17"/>
      <c r="O570" s="9"/>
      <c r="P570" s="9"/>
    </row>
    <row r="571" spans="2:16" x14ac:dyDescent="0.25">
      <c r="B571" s="9"/>
      <c r="D571" s="9"/>
      <c r="E571" s="9"/>
      <c r="F571" s="9"/>
      <c r="G571" s="25"/>
      <c r="H571" s="9"/>
      <c r="I571" s="9"/>
      <c r="J571" s="9"/>
      <c r="K571" s="17"/>
      <c r="O571" s="9"/>
      <c r="P571" s="9"/>
    </row>
    <row r="572" spans="2:16" x14ac:dyDescent="0.25">
      <c r="B572" s="9"/>
      <c r="D572" s="9"/>
      <c r="E572" s="9"/>
      <c r="F572" s="9"/>
      <c r="G572" s="25"/>
      <c r="H572" s="9"/>
      <c r="I572" s="9"/>
      <c r="J572" s="9"/>
      <c r="K572" s="17"/>
      <c r="O572" s="9"/>
      <c r="P572" s="9"/>
    </row>
    <row r="573" spans="2:16" x14ac:dyDescent="0.25">
      <c r="B573" s="9"/>
      <c r="D573" s="9"/>
      <c r="E573" s="9"/>
      <c r="F573" s="9"/>
      <c r="G573" s="25"/>
      <c r="H573" s="9"/>
      <c r="I573" s="9"/>
      <c r="J573" s="9"/>
      <c r="K573" s="17"/>
      <c r="O573" s="9"/>
      <c r="P573" s="9"/>
    </row>
    <row r="574" spans="2:16" x14ac:dyDescent="0.25">
      <c r="B574" s="9"/>
      <c r="D574" s="9"/>
      <c r="E574" s="9"/>
      <c r="F574" s="9"/>
      <c r="G574" s="25"/>
      <c r="H574" s="9"/>
      <c r="I574" s="9"/>
      <c r="J574" s="9"/>
      <c r="K574" s="17"/>
      <c r="O574" s="9"/>
      <c r="P574" s="9"/>
    </row>
    <row r="575" spans="2:16" x14ac:dyDescent="0.25">
      <c r="B575" s="9"/>
      <c r="D575" s="9"/>
      <c r="E575" s="9"/>
      <c r="F575" s="9"/>
      <c r="G575" s="25"/>
      <c r="H575" s="9"/>
      <c r="I575" s="9"/>
      <c r="J575" s="9"/>
      <c r="K575" s="17"/>
      <c r="O575" s="9"/>
      <c r="P575" s="9"/>
    </row>
    <row r="576" spans="2:16" x14ac:dyDescent="0.25">
      <c r="B576" s="9"/>
      <c r="D576" s="9"/>
      <c r="E576" s="9"/>
      <c r="F576" s="9"/>
      <c r="G576" s="25"/>
      <c r="H576" s="9"/>
      <c r="I576" s="9"/>
      <c r="J576" s="9"/>
      <c r="K576" s="17"/>
      <c r="O576" s="9"/>
      <c r="P576" s="9"/>
    </row>
    <row r="577" spans="2:16" x14ac:dyDescent="0.25">
      <c r="B577" s="9"/>
      <c r="D577" s="9"/>
      <c r="E577" s="9"/>
      <c r="F577" s="9"/>
      <c r="G577" s="25"/>
      <c r="H577" s="9"/>
      <c r="I577" s="9"/>
      <c r="J577" s="9"/>
      <c r="K577" s="17"/>
      <c r="O577" s="9"/>
      <c r="P577" s="9"/>
    </row>
    <row r="578" spans="2:16" x14ac:dyDescent="0.25">
      <c r="B578" s="9"/>
      <c r="D578" s="9"/>
      <c r="E578" s="9"/>
      <c r="F578" s="9"/>
      <c r="G578" s="25"/>
      <c r="H578" s="9"/>
      <c r="I578" s="9"/>
      <c r="J578" s="9"/>
      <c r="K578" s="17"/>
      <c r="O578" s="9"/>
      <c r="P578" s="9"/>
    </row>
    <row r="579" spans="2:16" x14ac:dyDescent="0.25">
      <c r="B579" s="9"/>
      <c r="D579" s="9"/>
      <c r="E579" s="9"/>
      <c r="F579" s="9"/>
      <c r="G579" s="25"/>
      <c r="H579" s="9"/>
      <c r="I579" s="9"/>
      <c r="J579" s="9"/>
      <c r="K579" s="17"/>
      <c r="O579" s="9"/>
      <c r="P579" s="9"/>
    </row>
    <row r="580" spans="2:16" x14ac:dyDescent="0.25">
      <c r="B580" s="9"/>
      <c r="D580" s="9"/>
      <c r="E580" s="9"/>
      <c r="F580" s="9"/>
      <c r="G580" s="25"/>
      <c r="H580" s="9"/>
      <c r="I580" s="9"/>
      <c r="J580" s="9"/>
      <c r="K580" s="17"/>
      <c r="O580" s="9"/>
      <c r="P580" s="9"/>
    </row>
    <row r="581" spans="2:16" x14ac:dyDescent="0.25">
      <c r="B581" s="9"/>
      <c r="D581" s="9"/>
      <c r="E581" s="9"/>
      <c r="F581" s="9"/>
      <c r="G581" s="25"/>
      <c r="H581" s="9"/>
      <c r="I581" s="9"/>
      <c r="J581" s="9"/>
      <c r="K581" s="17"/>
      <c r="O581" s="9"/>
      <c r="P581" s="9"/>
    </row>
    <row r="582" spans="2:16" x14ac:dyDescent="0.25">
      <c r="B582" s="9"/>
      <c r="D582" s="9"/>
      <c r="E582" s="9"/>
      <c r="F582" s="9"/>
      <c r="G582" s="25"/>
      <c r="H582" s="9"/>
      <c r="I582" s="9"/>
      <c r="J582" s="9"/>
      <c r="K582" s="17"/>
      <c r="O582" s="9"/>
      <c r="P582" s="9"/>
    </row>
    <row r="583" spans="2:16" x14ac:dyDescent="0.25">
      <c r="B583" s="9"/>
      <c r="D583" s="9"/>
      <c r="E583" s="9"/>
      <c r="F583" s="9"/>
      <c r="G583" s="25"/>
      <c r="H583" s="9"/>
      <c r="I583" s="9"/>
      <c r="J583" s="9"/>
      <c r="K583" s="17"/>
      <c r="O583" s="9"/>
      <c r="P583" s="9"/>
    </row>
    <row r="584" spans="2:16" x14ac:dyDescent="0.25">
      <c r="B584" s="9"/>
      <c r="D584" s="9"/>
      <c r="E584" s="9"/>
      <c r="F584" s="9"/>
      <c r="G584" s="25"/>
      <c r="H584" s="9"/>
      <c r="I584" s="9"/>
      <c r="J584" s="9"/>
      <c r="K584" s="17"/>
      <c r="O584" s="9"/>
      <c r="P584" s="9"/>
    </row>
    <row r="585" spans="2:16" x14ac:dyDescent="0.25">
      <c r="B585" s="9"/>
      <c r="D585" s="9"/>
      <c r="E585" s="9"/>
      <c r="F585" s="9"/>
      <c r="G585" s="25"/>
      <c r="H585" s="9"/>
      <c r="I585" s="9"/>
      <c r="J585" s="9"/>
      <c r="K585" s="17"/>
      <c r="O585" s="9"/>
      <c r="P585" s="9"/>
    </row>
    <row r="586" spans="2:16" x14ac:dyDescent="0.25">
      <c r="B586" s="9"/>
      <c r="D586" s="9"/>
      <c r="E586" s="9"/>
      <c r="F586" s="9"/>
      <c r="G586" s="25"/>
      <c r="H586" s="9"/>
      <c r="I586" s="9"/>
      <c r="J586" s="9"/>
      <c r="K586" s="17"/>
      <c r="O586" s="9"/>
      <c r="P586" s="9"/>
    </row>
    <row r="587" spans="2:16" x14ac:dyDescent="0.25">
      <c r="B587" s="9"/>
      <c r="D587" s="9"/>
      <c r="E587" s="9"/>
      <c r="F587" s="9"/>
      <c r="G587" s="25"/>
      <c r="H587" s="9"/>
      <c r="I587" s="9"/>
      <c r="J587" s="9"/>
      <c r="K587" s="17"/>
      <c r="O587" s="9"/>
      <c r="P587" s="9"/>
    </row>
    <row r="588" spans="2:16" x14ac:dyDescent="0.25">
      <c r="B588" s="9"/>
      <c r="D588" s="9"/>
      <c r="E588" s="9"/>
      <c r="F588" s="9"/>
      <c r="G588" s="25"/>
      <c r="H588" s="9"/>
      <c r="I588" s="9"/>
      <c r="J588" s="9"/>
      <c r="K588" s="17"/>
      <c r="O588" s="9"/>
      <c r="P588" s="9"/>
    </row>
    <row r="589" spans="2:16" x14ac:dyDescent="0.25">
      <c r="B589" s="9"/>
      <c r="D589" s="9"/>
      <c r="E589" s="9"/>
      <c r="F589" s="9"/>
      <c r="G589" s="25"/>
      <c r="H589" s="9"/>
      <c r="I589" s="9"/>
      <c r="J589" s="9"/>
      <c r="K589" s="17"/>
      <c r="O589" s="9"/>
      <c r="P589" s="9"/>
    </row>
    <row r="590" spans="2:16" x14ac:dyDescent="0.25">
      <c r="B590" s="9"/>
      <c r="D590" s="9"/>
      <c r="E590" s="9"/>
      <c r="F590" s="9"/>
      <c r="G590" s="25"/>
      <c r="H590" s="9"/>
      <c r="I590" s="9"/>
      <c r="J590" s="9"/>
      <c r="K590" s="17"/>
      <c r="O590" s="9"/>
      <c r="P590" s="9"/>
    </row>
    <row r="591" spans="2:16" x14ac:dyDescent="0.25">
      <c r="B591" s="9"/>
      <c r="D591" s="9"/>
      <c r="E591" s="9"/>
      <c r="F591" s="9"/>
      <c r="G591" s="25"/>
      <c r="H591" s="9"/>
      <c r="I591" s="9"/>
      <c r="J591" s="9"/>
      <c r="K591" s="17"/>
      <c r="O591" s="9"/>
      <c r="P591" s="9"/>
    </row>
    <row r="592" spans="2:16" x14ac:dyDescent="0.25">
      <c r="B592" s="9"/>
      <c r="D592" s="9"/>
      <c r="E592" s="9"/>
      <c r="F592" s="9"/>
      <c r="G592" s="25"/>
      <c r="H592" s="9"/>
      <c r="I592" s="9"/>
      <c r="J592" s="9"/>
      <c r="K592" s="17"/>
      <c r="O592" s="9"/>
      <c r="P592" s="9"/>
    </row>
    <row r="593" spans="2:16" x14ac:dyDescent="0.25">
      <c r="B593" s="9"/>
      <c r="D593" s="9"/>
      <c r="E593" s="9"/>
      <c r="F593" s="9"/>
      <c r="G593" s="25"/>
      <c r="H593" s="9"/>
      <c r="I593" s="9"/>
      <c r="J593" s="9"/>
      <c r="K593" s="17"/>
      <c r="O593" s="9"/>
      <c r="P593" s="9"/>
    </row>
    <row r="594" spans="2:16" x14ac:dyDescent="0.25">
      <c r="B594" s="9"/>
      <c r="D594" s="9"/>
      <c r="E594" s="9"/>
      <c r="F594" s="9"/>
      <c r="G594" s="25"/>
      <c r="H594" s="9"/>
      <c r="I594" s="9"/>
      <c r="J594" s="9"/>
      <c r="K594" s="17"/>
      <c r="O594" s="9"/>
      <c r="P594" s="9"/>
    </row>
    <row r="595" spans="2:16" x14ac:dyDescent="0.25">
      <c r="B595" s="9"/>
      <c r="D595" s="9"/>
      <c r="E595" s="9"/>
      <c r="F595" s="9"/>
      <c r="G595" s="25"/>
      <c r="H595" s="9"/>
      <c r="I595" s="9"/>
      <c r="J595" s="9"/>
      <c r="K595" s="17"/>
      <c r="O595" s="9"/>
      <c r="P595" s="9"/>
    </row>
    <row r="596" spans="2:16" x14ac:dyDescent="0.25">
      <c r="B596" s="9"/>
      <c r="D596" s="9"/>
      <c r="E596" s="9"/>
      <c r="F596" s="9"/>
      <c r="G596" s="25"/>
      <c r="H596" s="9"/>
      <c r="I596" s="9"/>
      <c r="J596" s="9"/>
      <c r="K596" s="17"/>
      <c r="O596" s="9"/>
      <c r="P596" s="9"/>
    </row>
    <row r="597" spans="2:16" x14ac:dyDescent="0.25">
      <c r="B597" s="9"/>
      <c r="D597" s="9"/>
      <c r="E597" s="9"/>
      <c r="F597" s="9"/>
      <c r="G597" s="25"/>
      <c r="H597" s="9"/>
      <c r="I597" s="9"/>
      <c r="J597" s="9"/>
      <c r="K597" s="17"/>
      <c r="O597" s="9"/>
      <c r="P597" s="9"/>
    </row>
    <row r="599" spans="2:16" x14ac:dyDescent="0.25">
      <c r="B599" s="28"/>
      <c r="D599" s="17"/>
      <c r="E599" s="17"/>
      <c r="F599" s="17"/>
      <c r="G599" s="25"/>
      <c r="H599" s="17"/>
      <c r="I599" s="17"/>
      <c r="J599" s="17"/>
      <c r="K599" s="17"/>
      <c r="O599" s="25"/>
      <c r="P599" s="17"/>
    </row>
    <row r="600" spans="2:16" x14ac:dyDescent="0.25">
      <c r="B600" s="28"/>
      <c r="D600" s="17"/>
      <c r="E600" s="17"/>
      <c r="F600" s="17"/>
      <c r="G600" s="25"/>
      <c r="H600" s="17"/>
      <c r="I600" s="17"/>
      <c r="J600" s="17"/>
      <c r="O600" s="25"/>
      <c r="P600" s="17"/>
    </row>
    <row r="601" spans="2:16" x14ac:dyDescent="0.25">
      <c r="B601" s="28"/>
      <c r="D601" s="17"/>
      <c r="E601" s="17"/>
      <c r="F601" s="17"/>
      <c r="G601" s="25"/>
      <c r="H601" s="17"/>
      <c r="I601" s="17"/>
      <c r="J601" s="17"/>
      <c r="O601" s="25"/>
      <c r="P601" s="17"/>
    </row>
    <row r="602" spans="2:16" x14ac:dyDescent="0.25">
      <c r="B602" s="28"/>
      <c r="D602" s="17"/>
      <c r="E602" s="17"/>
      <c r="F602" s="17"/>
      <c r="G602" s="25"/>
      <c r="H602" s="17"/>
      <c r="I602" s="17"/>
      <c r="J602" s="17"/>
      <c r="O602" s="25"/>
      <c r="P602" s="17"/>
    </row>
    <row r="603" spans="2:16" x14ac:dyDescent="0.25">
      <c r="B603" s="28"/>
      <c r="D603" s="17"/>
      <c r="E603" s="17"/>
      <c r="F603" s="17"/>
      <c r="G603" s="25"/>
      <c r="H603" s="17"/>
      <c r="I603" s="17"/>
      <c r="J603" s="17"/>
      <c r="O603" s="25"/>
      <c r="P603" s="17"/>
    </row>
    <row r="604" spans="2:16" x14ac:dyDescent="0.25">
      <c r="B604" s="28"/>
      <c r="D604" s="17"/>
      <c r="E604" s="17"/>
      <c r="F604" s="17"/>
      <c r="G604" s="25"/>
      <c r="H604" s="17"/>
      <c r="I604" s="17"/>
      <c r="J604" s="17"/>
      <c r="O604" s="25"/>
      <c r="P604" s="17"/>
    </row>
    <row r="605" spans="2:16" x14ac:dyDescent="0.25">
      <c r="B605" s="28"/>
      <c r="D605" s="17"/>
      <c r="E605" s="17"/>
      <c r="F605" s="17"/>
      <c r="G605" s="25"/>
      <c r="H605" s="17"/>
      <c r="I605" s="17"/>
      <c r="J605" s="17"/>
      <c r="O605" s="25"/>
      <c r="P605" s="17"/>
    </row>
    <row r="606" spans="2:16" x14ac:dyDescent="0.25">
      <c r="B606" s="28"/>
      <c r="D606" s="17"/>
      <c r="E606" s="17"/>
      <c r="F606" s="17"/>
      <c r="G606" s="25"/>
      <c r="H606" s="17"/>
      <c r="I606" s="17"/>
      <c r="J606" s="17"/>
      <c r="O606" s="25"/>
      <c r="P606" s="17"/>
    </row>
    <row r="607" spans="2:16" x14ac:dyDescent="0.25">
      <c r="B607" s="28"/>
      <c r="D607" s="17"/>
      <c r="E607" s="17"/>
      <c r="F607" s="17"/>
      <c r="G607" s="25"/>
      <c r="H607" s="17"/>
      <c r="I607" s="17"/>
      <c r="J607" s="17"/>
      <c r="O607" s="25"/>
      <c r="P607" s="17"/>
    </row>
    <row r="608" spans="2:16" x14ac:dyDescent="0.25">
      <c r="B608" s="28"/>
      <c r="D608" s="17"/>
      <c r="E608" s="17"/>
      <c r="F608" s="17"/>
      <c r="G608" s="25"/>
      <c r="H608" s="17"/>
      <c r="I608" s="17"/>
      <c r="J608" s="17"/>
      <c r="O608" s="25"/>
      <c r="P608" s="17"/>
    </row>
    <row r="609" spans="2:16" x14ac:dyDescent="0.25">
      <c r="B609" s="28"/>
      <c r="D609" s="17"/>
      <c r="E609" s="17"/>
      <c r="F609" s="17"/>
      <c r="G609" s="25"/>
      <c r="H609" s="17"/>
      <c r="I609" s="17"/>
      <c r="J609" s="17"/>
      <c r="O609" s="25"/>
      <c r="P609" s="17"/>
    </row>
    <row r="610" spans="2:16" x14ac:dyDescent="0.25">
      <c r="B610" s="28"/>
      <c r="D610" s="17"/>
      <c r="E610" s="17"/>
      <c r="F610" s="17"/>
      <c r="G610" s="25"/>
      <c r="H610" s="17"/>
      <c r="I610" s="17"/>
      <c r="J610" s="17"/>
      <c r="O610" s="25"/>
      <c r="P610" s="17"/>
    </row>
    <row r="611" spans="2:16" x14ac:dyDescent="0.25">
      <c r="B611" s="28"/>
      <c r="D611" s="17"/>
      <c r="E611" s="17"/>
      <c r="F611" s="17"/>
      <c r="G611" s="25"/>
      <c r="H611" s="17"/>
      <c r="I611" s="17"/>
      <c r="J611" s="17"/>
      <c r="O611" s="25"/>
      <c r="P611" s="17"/>
    </row>
    <row r="612" spans="2:16" x14ac:dyDescent="0.25">
      <c r="B612" s="28"/>
      <c r="D612" s="17"/>
      <c r="E612" s="17"/>
      <c r="F612" s="17"/>
      <c r="G612" s="25"/>
      <c r="H612" s="17"/>
      <c r="I612" s="17"/>
      <c r="J612" s="17"/>
      <c r="O612" s="25"/>
      <c r="P612" s="17"/>
    </row>
    <row r="613" spans="2:16" x14ac:dyDescent="0.25">
      <c r="B613" s="28"/>
      <c r="D613" s="17"/>
      <c r="E613" s="17"/>
      <c r="F613" s="17"/>
      <c r="G613" s="25"/>
      <c r="H613" s="17"/>
      <c r="I613" s="17"/>
      <c r="J613" s="17"/>
      <c r="O613" s="25"/>
      <c r="P613" s="17"/>
    </row>
    <row r="614" spans="2:16" x14ac:dyDescent="0.25">
      <c r="B614" s="28"/>
      <c r="D614" s="17"/>
      <c r="E614" s="17"/>
      <c r="F614" s="17"/>
      <c r="G614" s="25"/>
      <c r="H614" s="17"/>
      <c r="I614" s="17"/>
      <c r="J614" s="17"/>
      <c r="O614" s="25"/>
      <c r="P614" s="17"/>
    </row>
    <row r="615" spans="2:16" x14ac:dyDescent="0.25">
      <c r="B615" s="28"/>
      <c r="D615" s="17"/>
      <c r="E615" s="17"/>
      <c r="F615" s="17"/>
      <c r="G615" s="25"/>
      <c r="H615" s="17"/>
      <c r="I615" s="17"/>
      <c r="J615" s="17"/>
      <c r="O615" s="25"/>
      <c r="P615" s="17"/>
    </row>
    <row r="616" spans="2:16" x14ac:dyDescent="0.25">
      <c r="B616" s="28"/>
      <c r="D616" s="17"/>
      <c r="E616" s="17"/>
      <c r="F616" s="17"/>
      <c r="G616" s="25"/>
      <c r="H616" s="17"/>
      <c r="I616" s="17"/>
      <c r="J616" s="17"/>
      <c r="O616" s="25"/>
      <c r="P616" s="17"/>
    </row>
    <row r="617" spans="2:16" x14ac:dyDescent="0.25">
      <c r="B617" s="28"/>
      <c r="D617" s="17"/>
      <c r="E617" s="17"/>
      <c r="F617" s="17"/>
      <c r="G617" s="25"/>
      <c r="H617" s="17"/>
      <c r="I617" s="17"/>
      <c r="J617" s="17"/>
      <c r="O617" s="25"/>
      <c r="P617" s="17"/>
    </row>
    <row r="618" spans="2:16" x14ac:dyDescent="0.25">
      <c r="B618" s="28"/>
      <c r="D618" s="17"/>
      <c r="E618" s="17"/>
      <c r="F618" s="17"/>
      <c r="G618" s="25"/>
      <c r="H618" s="17"/>
      <c r="I618" s="17"/>
      <c r="J618" s="17"/>
      <c r="O618" s="25"/>
      <c r="P618" s="17"/>
    </row>
    <row r="619" spans="2:16" x14ac:dyDescent="0.25">
      <c r="B619" s="28"/>
      <c r="D619" s="17"/>
      <c r="E619" s="17"/>
      <c r="F619" s="17"/>
      <c r="G619" s="25"/>
      <c r="H619" s="17"/>
      <c r="I619" s="17"/>
      <c r="J619" s="17"/>
      <c r="O619" s="25"/>
      <c r="P619" s="17"/>
    </row>
    <row r="620" spans="2:16" x14ac:dyDescent="0.25">
      <c r="B620" s="28"/>
      <c r="D620" s="17"/>
      <c r="E620" s="17"/>
      <c r="F620" s="17"/>
      <c r="G620" s="25"/>
      <c r="H620" s="17"/>
      <c r="I620" s="17"/>
      <c r="J620" s="17"/>
      <c r="O620" s="25"/>
      <c r="P620" s="17"/>
    </row>
    <row r="621" spans="2:16" x14ac:dyDescent="0.25">
      <c r="B621" s="28"/>
      <c r="D621" s="17"/>
      <c r="E621" s="17"/>
      <c r="F621" s="17"/>
      <c r="G621" s="25"/>
      <c r="H621" s="17"/>
      <c r="I621" s="17"/>
      <c r="J621" s="17"/>
      <c r="O621" s="25"/>
      <c r="P621" s="17"/>
    </row>
    <row r="622" spans="2:16" x14ac:dyDescent="0.25">
      <c r="B622" s="28"/>
      <c r="D622" s="17"/>
      <c r="E622" s="17"/>
      <c r="F622" s="17"/>
      <c r="G622" s="25"/>
      <c r="H622" s="17"/>
      <c r="I622" s="17"/>
      <c r="J622" s="17"/>
      <c r="O622" s="25"/>
      <c r="P622" s="17"/>
    </row>
    <row r="623" spans="2:16" x14ac:dyDescent="0.25">
      <c r="B623" s="28"/>
      <c r="D623" s="17"/>
      <c r="E623" s="17"/>
      <c r="F623" s="17"/>
      <c r="G623" s="25"/>
      <c r="H623" s="17"/>
      <c r="I623" s="17"/>
      <c r="J623" s="17"/>
      <c r="O623" s="25"/>
      <c r="P623" s="17"/>
    </row>
    <row r="624" spans="2:16" x14ac:dyDescent="0.25">
      <c r="B624" s="28"/>
      <c r="D624" s="17"/>
      <c r="E624" s="17"/>
      <c r="F624" s="17"/>
      <c r="G624" s="25"/>
      <c r="H624" s="17"/>
      <c r="I624" s="17"/>
      <c r="J624" s="17"/>
      <c r="O624" s="25"/>
      <c r="P624" s="17"/>
    </row>
    <row r="625" spans="2:16" x14ac:dyDescent="0.25">
      <c r="B625" s="28"/>
      <c r="D625" s="17"/>
      <c r="E625" s="17"/>
      <c r="F625" s="17"/>
      <c r="G625" s="25"/>
      <c r="H625" s="17"/>
      <c r="I625" s="17"/>
      <c r="J625" s="17"/>
      <c r="O625" s="25"/>
      <c r="P625" s="17"/>
    </row>
    <row r="626" spans="2:16" x14ac:dyDescent="0.25">
      <c r="B626" s="28"/>
      <c r="D626" s="17"/>
      <c r="E626" s="17"/>
      <c r="F626" s="17"/>
      <c r="G626" s="25"/>
      <c r="H626" s="17"/>
      <c r="I626" s="17"/>
      <c r="J626" s="17"/>
      <c r="O626" s="25"/>
      <c r="P626" s="17"/>
    </row>
    <row r="627" spans="2:16" x14ac:dyDescent="0.25">
      <c r="B627" s="28"/>
      <c r="D627" s="17"/>
      <c r="E627" s="17"/>
      <c r="F627" s="17"/>
      <c r="G627" s="25"/>
      <c r="H627" s="17"/>
      <c r="I627" s="17"/>
      <c r="J627" s="17"/>
      <c r="O627" s="25"/>
      <c r="P627" s="17"/>
    </row>
    <row r="628" spans="2:16" x14ac:dyDescent="0.25">
      <c r="B628" s="28"/>
      <c r="D628" s="17"/>
      <c r="E628" s="17"/>
      <c r="F628" s="17"/>
      <c r="G628" s="25"/>
      <c r="H628" s="17"/>
      <c r="I628" s="17"/>
      <c r="J628" s="17"/>
      <c r="O628" s="25"/>
      <c r="P628" s="17"/>
    </row>
    <row r="629" spans="2:16" x14ac:dyDescent="0.25">
      <c r="B629" s="28"/>
      <c r="D629" s="17"/>
      <c r="E629" s="17"/>
      <c r="F629" s="17"/>
      <c r="G629" s="25"/>
      <c r="H629" s="17"/>
      <c r="I629" s="17"/>
      <c r="J629" s="17"/>
      <c r="O629" s="25"/>
      <c r="P629" s="17"/>
    </row>
    <row r="630" spans="2:16" x14ac:dyDescent="0.25">
      <c r="B630" s="28"/>
      <c r="D630" s="17"/>
      <c r="E630" s="17"/>
      <c r="F630" s="17"/>
      <c r="G630" s="25"/>
      <c r="H630" s="17"/>
      <c r="I630" s="17"/>
      <c r="J630" s="17"/>
      <c r="O630" s="25"/>
      <c r="P630" s="17"/>
    </row>
    <row r="631" spans="2:16" x14ac:dyDescent="0.25">
      <c r="B631" s="28"/>
      <c r="D631" s="17"/>
      <c r="E631" s="17"/>
      <c r="F631" s="17"/>
      <c r="G631" s="25"/>
      <c r="H631" s="17"/>
      <c r="I631" s="17"/>
      <c r="J631" s="17"/>
      <c r="O631" s="25"/>
      <c r="P631" s="17"/>
    </row>
    <row r="632" spans="2:16" x14ac:dyDescent="0.25">
      <c r="B632" s="28"/>
      <c r="D632" s="17"/>
      <c r="E632" s="17"/>
      <c r="F632" s="17"/>
      <c r="G632" s="25"/>
      <c r="H632" s="17"/>
      <c r="I632" s="17"/>
      <c r="J632" s="17"/>
      <c r="O632" s="25"/>
      <c r="P632" s="17"/>
    </row>
    <row r="633" spans="2:16" x14ac:dyDescent="0.25">
      <c r="B633" s="28"/>
      <c r="D633" s="17"/>
      <c r="E633" s="17"/>
      <c r="F633" s="17"/>
      <c r="G633" s="25"/>
      <c r="H633" s="17"/>
      <c r="I633" s="17"/>
      <c r="J633" s="17"/>
      <c r="O633" s="25"/>
      <c r="P633" s="17"/>
    </row>
    <row r="634" spans="2:16" x14ac:dyDescent="0.25">
      <c r="B634" s="28"/>
      <c r="D634" s="17"/>
      <c r="E634" s="17"/>
      <c r="F634" s="17"/>
      <c r="G634" s="25"/>
      <c r="H634" s="17"/>
      <c r="I634" s="17"/>
      <c r="J634" s="17"/>
      <c r="O634" s="25"/>
      <c r="P634" s="17"/>
    </row>
    <row r="635" spans="2:16" x14ac:dyDescent="0.25">
      <c r="B635" s="28"/>
      <c r="D635" s="17"/>
      <c r="E635" s="17"/>
      <c r="F635" s="17"/>
      <c r="G635" s="25"/>
      <c r="H635" s="17"/>
      <c r="I635" s="17"/>
      <c r="J635" s="17"/>
      <c r="O635" s="25"/>
      <c r="P635" s="17"/>
    </row>
    <row r="636" spans="2:16" x14ac:dyDescent="0.25">
      <c r="B636" s="28"/>
      <c r="D636" s="17"/>
      <c r="E636" s="17"/>
      <c r="F636" s="17"/>
      <c r="G636" s="25"/>
      <c r="H636" s="17"/>
      <c r="I636" s="17"/>
      <c r="J636" s="17"/>
      <c r="O636" s="25"/>
      <c r="P636" s="17"/>
    </row>
    <row r="637" spans="2:16" x14ac:dyDescent="0.25">
      <c r="B637" s="28"/>
      <c r="D637" s="17"/>
      <c r="E637" s="17"/>
      <c r="F637" s="17"/>
      <c r="G637" s="25"/>
      <c r="H637" s="17"/>
      <c r="I637" s="17"/>
      <c r="J637" s="17"/>
      <c r="O637" s="25"/>
      <c r="P637" s="17"/>
    </row>
    <row r="638" spans="2:16" x14ac:dyDescent="0.25">
      <c r="B638" s="28"/>
      <c r="D638" s="17"/>
      <c r="E638" s="17"/>
      <c r="F638" s="17"/>
      <c r="G638" s="25"/>
      <c r="H638" s="17"/>
      <c r="I638" s="17"/>
      <c r="J638" s="17"/>
      <c r="O638" s="25"/>
      <c r="P638" s="17"/>
    </row>
    <row r="639" spans="2:16" x14ac:dyDescent="0.25">
      <c r="B639" s="28"/>
      <c r="D639" s="17"/>
      <c r="E639" s="17"/>
      <c r="F639" s="17"/>
      <c r="G639" s="25"/>
      <c r="H639" s="17"/>
      <c r="I639" s="17"/>
      <c r="J639" s="17"/>
      <c r="O639" s="25"/>
      <c r="P639" s="17"/>
    </row>
    <row r="640" spans="2:16" x14ac:dyDescent="0.25">
      <c r="B640" s="28"/>
      <c r="D640" s="17"/>
      <c r="E640" s="17"/>
      <c r="F640" s="17"/>
      <c r="G640" s="25"/>
      <c r="H640" s="17"/>
      <c r="I640" s="17"/>
      <c r="J640" s="17"/>
      <c r="O640" s="25"/>
      <c r="P640" s="17"/>
    </row>
    <row r="641" spans="2:16" x14ac:dyDescent="0.25">
      <c r="B641" s="28"/>
      <c r="D641" s="17"/>
      <c r="E641" s="17"/>
      <c r="F641" s="17"/>
      <c r="G641" s="25"/>
      <c r="H641" s="17"/>
      <c r="I641" s="17"/>
      <c r="J641" s="17"/>
      <c r="O641" s="25"/>
      <c r="P641" s="17"/>
    </row>
    <row r="642" spans="2:16" x14ac:dyDescent="0.25">
      <c r="B642" s="28"/>
      <c r="D642" s="17"/>
      <c r="E642" s="17"/>
      <c r="F642" s="17"/>
      <c r="G642" s="25"/>
      <c r="H642" s="17"/>
      <c r="I642" s="17"/>
      <c r="J642" s="17"/>
      <c r="O642" s="25"/>
      <c r="P642" s="17"/>
    </row>
    <row r="643" spans="2:16" x14ac:dyDescent="0.25">
      <c r="B643" s="28"/>
      <c r="D643" s="17"/>
      <c r="E643" s="17"/>
      <c r="F643" s="17"/>
      <c r="G643" s="25"/>
      <c r="H643" s="17"/>
      <c r="I643" s="17"/>
      <c r="J643" s="17"/>
      <c r="O643" s="25"/>
      <c r="P643" s="17"/>
    </row>
    <row r="644" spans="2:16" x14ac:dyDescent="0.25">
      <c r="B644" s="28"/>
      <c r="D644" s="17"/>
      <c r="E644" s="17"/>
      <c r="F644" s="17"/>
      <c r="G644" s="25"/>
      <c r="H644" s="17"/>
      <c r="I644" s="17"/>
      <c r="J644" s="17"/>
      <c r="O644" s="25"/>
      <c r="P644" s="17"/>
    </row>
    <row r="645" spans="2:16" x14ac:dyDescent="0.25">
      <c r="B645" s="28"/>
      <c r="D645" s="17"/>
      <c r="E645" s="17"/>
      <c r="F645" s="17"/>
      <c r="G645" s="25"/>
      <c r="H645" s="17"/>
      <c r="I645" s="17"/>
      <c r="J645" s="17"/>
      <c r="O645" s="25"/>
      <c r="P645" s="17"/>
    </row>
    <row r="646" spans="2:16" x14ac:dyDescent="0.25">
      <c r="B646" s="28"/>
      <c r="D646" s="17"/>
      <c r="E646" s="17"/>
      <c r="F646" s="17"/>
      <c r="G646" s="25"/>
      <c r="H646" s="17"/>
      <c r="I646" s="17"/>
      <c r="J646" s="17"/>
      <c r="O646" s="25"/>
      <c r="P646" s="17"/>
    </row>
    <row r="647" spans="2:16" x14ac:dyDescent="0.25">
      <c r="B647" s="28"/>
      <c r="D647" s="17"/>
      <c r="E647" s="17"/>
      <c r="F647" s="17"/>
      <c r="G647" s="25"/>
      <c r="H647" s="17"/>
      <c r="I647" s="17"/>
      <c r="J647" s="17"/>
      <c r="O647" s="25"/>
      <c r="P647" s="17"/>
    </row>
    <row r="648" spans="2:16" x14ac:dyDescent="0.25">
      <c r="B648" s="28"/>
      <c r="D648" s="17"/>
      <c r="E648" s="17"/>
      <c r="F648" s="17"/>
      <c r="G648" s="25"/>
      <c r="H648" s="17"/>
      <c r="I648" s="17"/>
      <c r="J648" s="17"/>
      <c r="O648" s="25"/>
      <c r="P648" s="17"/>
    </row>
    <row r="649" spans="2:16" x14ac:dyDescent="0.25">
      <c r="B649" s="28"/>
      <c r="D649" s="17"/>
      <c r="E649" s="17"/>
      <c r="F649" s="17"/>
      <c r="G649" s="25"/>
      <c r="H649" s="17"/>
      <c r="I649" s="17"/>
      <c r="J649" s="17"/>
      <c r="O649" s="25"/>
      <c r="P649" s="17"/>
    </row>
    <row r="650" spans="2:16" x14ac:dyDescent="0.25">
      <c r="B650" s="28"/>
      <c r="D650" s="17"/>
      <c r="E650" s="17"/>
      <c r="F650" s="17"/>
      <c r="G650" s="25"/>
      <c r="H650" s="17"/>
      <c r="I650" s="17"/>
      <c r="J650" s="17"/>
      <c r="O650" s="25"/>
      <c r="P650" s="17"/>
    </row>
    <row r="651" spans="2:16" x14ac:dyDescent="0.25">
      <c r="B651" s="28"/>
      <c r="D651" s="17"/>
      <c r="E651" s="17"/>
      <c r="F651" s="17"/>
      <c r="G651" s="25"/>
      <c r="H651" s="17"/>
      <c r="I651" s="17"/>
      <c r="J651" s="17"/>
      <c r="O651" s="25"/>
      <c r="P651" s="17"/>
    </row>
    <row r="652" spans="2:16" x14ac:dyDescent="0.25">
      <c r="B652" s="28"/>
      <c r="D652" s="17"/>
      <c r="E652" s="17"/>
      <c r="F652" s="17"/>
      <c r="G652" s="25"/>
      <c r="H652" s="17"/>
      <c r="I652" s="17"/>
      <c r="J652" s="17"/>
      <c r="O652" s="25"/>
      <c r="P652" s="17"/>
    </row>
    <row r="653" spans="2:16" x14ac:dyDescent="0.25">
      <c r="B653" s="28"/>
      <c r="D653" s="17"/>
      <c r="E653" s="17"/>
      <c r="F653" s="17"/>
      <c r="G653" s="25"/>
      <c r="H653" s="17"/>
      <c r="I653" s="17"/>
      <c r="J653" s="17"/>
      <c r="O653" s="25"/>
      <c r="P653" s="17"/>
    </row>
    <row r="654" spans="2:16" x14ac:dyDescent="0.25">
      <c r="B654" s="28"/>
      <c r="D654" s="17"/>
      <c r="E654" s="17"/>
      <c r="F654" s="17"/>
      <c r="G654" s="25"/>
      <c r="H654" s="17"/>
      <c r="I654" s="17"/>
      <c r="J654" s="17"/>
      <c r="O654" s="25"/>
      <c r="P654" s="17"/>
    </row>
    <row r="655" spans="2:16" x14ac:dyDescent="0.25">
      <c r="B655" s="28"/>
      <c r="D655" s="17"/>
      <c r="E655" s="17"/>
      <c r="F655" s="17"/>
      <c r="G655" s="25"/>
      <c r="H655" s="17"/>
      <c r="I655" s="17"/>
      <c r="J655" s="17"/>
      <c r="O655" s="25"/>
      <c r="P655" s="17"/>
    </row>
    <row r="656" spans="2:16" x14ac:dyDescent="0.25">
      <c r="B656" s="28"/>
      <c r="D656" s="17"/>
      <c r="E656" s="17"/>
      <c r="F656" s="17"/>
      <c r="G656" s="25"/>
      <c r="H656" s="17"/>
      <c r="I656" s="17"/>
      <c r="J656" s="17"/>
      <c r="O656" s="25"/>
      <c r="P656" s="17"/>
    </row>
    <row r="657" spans="2:16" x14ac:dyDescent="0.25">
      <c r="B657" s="28"/>
      <c r="D657" s="17"/>
      <c r="E657" s="17"/>
      <c r="F657" s="17"/>
      <c r="G657" s="25"/>
      <c r="H657" s="17"/>
      <c r="I657" s="17"/>
      <c r="J657" s="17"/>
      <c r="O657" s="25"/>
      <c r="P657" s="17"/>
    </row>
    <row r="658" spans="2:16" x14ac:dyDescent="0.25">
      <c r="B658" s="28"/>
      <c r="D658" s="17"/>
      <c r="E658" s="17"/>
      <c r="F658" s="17"/>
      <c r="G658" s="25"/>
      <c r="H658" s="17"/>
      <c r="I658" s="17"/>
      <c r="J658" s="17"/>
      <c r="O658" s="25"/>
      <c r="P658" s="17"/>
    </row>
    <row r="659" spans="2:16" x14ac:dyDescent="0.25">
      <c r="B659" s="28"/>
      <c r="D659" s="17"/>
      <c r="E659" s="17"/>
      <c r="F659" s="17"/>
      <c r="G659" s="25"/>
      <c r="H659" s="17"/>
      <c r="I659" s="17"/>
      <c r="J659" s="17"/>
      <c r="O659" s="25"/>
      <c r="P659" s="17"/>
    </row>
    <row r="660" spans="2:16" x14ac:dyDescent="0.25">
      <c r="B660" s="28"/>
      <c r="D660" s="17"/>
      <c r="E660" s="17"/>
      <c r="F660" s="17"/>
      <c r="G660" s="25"/>
      <c r="H660" s="17"/>
      <c r="I660" s="17"/>
      <c r="J660" s="17"/>
      <c r="O660" s="25"/>
      <c r="P660" s="17"/>
    </row>
    <row r="661" spans="2:16" x14ac:dyDescent="0.25">
      <c r="B661" s="28"/>
      <c r="D661" s="17"/>
      <c r="E661" s="17"/>
      <c r="F661" s="17"/>
      <c r="G661" s="25"/>
      <c r="H661" s="17"/>
      <c r="I661" s="17"/>
      <c r="J661" s="17"/>
      <c r="O661" s="25"/>
      <c r="P661" s="17"/>
    </row>
    <row r="662" spans="2:16" x14ac:dyDescent="0.25">
      <c r="B662" s="28"/>
      <c r="D662" s="17"/>
      <c r="E662" s="17"/>
      <c r="F662" s="17"/>
      <c r="G662" s="25"/>
      <c r="H662" s="17"/>
      <c r="I662" s="17"/>
      <c r="J662" s="17"/>
      <c r="O662" s="25"/>
      <c r="P662" s="17"/>
    </row>
    <row r="663" spans="2:16" x14ac:dyDescent="0.25">
      <c r="B663" s="28"/>
      <c r="D663" s="17"/>
      <c r="E663" s="17"/>
      <c r="F663" s="17"/>
      <c r="G663" s="25"/>
      <c r="H663" s="17"/>
      <c r="I663" s="17"/>
      <c r="J663" s="17"/>
      <c r="O663" s="25"/>
      <c r="P663" s="17"/>
    </row>
    <row r="664" spans="2:16" x14ac:dyDescent="0.25">
      <c r="B664" s="28"/>
      <c r="D664" s="17"/>
      <c r="E664" s="17"/>
      <c r="F664" s="17"/>
      <c r="G664" s="25"/>
      <c r="H664" s="17"/>
      <c r="I664" s="17"/>
      <c r="J664" s="17"/>
      <c r="O664" s="25"/>
      <c r="P664" s="17"/>
    </row>
    <row r="665" spans="2:16" x14ac:dyDescent="0.25">
      <c r="B665" s="28"/>
      <c r="D665" s="17"/>
      <c r="E665" s="17"/>
      <c r="F665" s="17"/>
      <c r="G665" s="25"/>
      <c r="H665" s="17"/>
      <c r="I665" s="17"/>
      <c r="J665" s="17"/>
      <c r="O665" s="25"/>
      <c r="P665" s="17"/>
    </row>
    <row r="666" spans="2:16" x14ac:dyDescent="0.25">
      <c r="B666" s="28"/>
      <c r="D666" s="17"/>
      <c r="E666" s="17"/>
      <c r="F666" s="17"/>
      <c r="G666" s="25"/>
      <c r="H666" s="17"/>
      <c r="I666" s="17"/>
      <c r="J666" s="17"/>
      <c r="O666" s="25"/>
      <c r="P666" s="17"/>
    </row>
    <row r="667" spans="2:16" x14ac:dyDescent="0.25">
      <c r="B667" s="28"/>
      <c r="D667" s="17"/>
      <c r="E667" s="17"/>
      <c r="F667" s="17"/>
      <c r="G667" s="25"/>
      <c r="H667" s="17"/>
      <c r="I667" s="17"/>
      <c r="J667" s="17"/>
      <c r="O667" s="25"/>
      <c r="P667" s="17"/>
    </row>
    <row r="668" spans="2:16" x14ac:dyDescent="0.25">
      <c r="B668" s="28"/>
      <c r="D668" s="17"/>
      <c r="E668" s="17"/>
      <c r="F668" s="17"/>
      <c r="G668" s="25"/>
      <c r="H668" s="17"/>
      <c r="I668" s="17"/>
      <c r="J668" s="17"/>
      <c r="O668" s="25"/>
      <c r="P668" s="17"/>
    </row>
    <row r="669" spans="2:16" x14ac:dyDescent="0.25">
      <c r="B669" s="28"/>
      <c r="D669" s="17"/>
      <c r="E669" s="17"/>
      <c r="F669" s="17"/>
      <c r="G669" s="25"/>
      <c r="H669" s="17"/>
      <c r="I669" s="17"/>
      <c r="J669" s="17"/>
      <c r="O669" s="25"/>
      <c r="P669" s="17"/>
    </row>
    <row r="670" spans="2:16" x14ac:dyDescent="0.25">
      <c r="B670" s="28"/>
      <c r="D670" s="17"/>
      <c r="E670" s="17"/>
      <c r="F670" s="17"/>
      <c r="G670" s="25"/>
      <c r="H670" s="17"/>
      <c r="I670" s="17"/>
      <c r="J670" s="17"/>
      <c r="O670" s="25"/>
      <c r="P670" s="17"/>
    </row>
    <row r="671" spans="2:16" x14ac:dyDescent="0.25">
      <c r="B671" s="28"/>
      <c r="D671" s="17"/>
      <c r="E671" s="17"/>
      <c r="F671" s="17"/>
      <c r="G671" s="25"/>
      <c r="H671" s="17"/>
      <c r="I671" s="17"/>
      <c r="J671" s="17"/>
      <c r="O671" s="25"/>
      <c r="P671" s="17"/>
    </row>
    <row r="672" spans="2:16" x14ac:dyDescent="0.25">
      <c r="B672" s="28"/>
      <c r="D672" s="17"/>
      <c r="E672" s="17"/>
      <c r="F672" s="17"/>
      <c r="G672" s="25"/>
      <c r="H672" s="17"/>
      <c r="I672" s="17"/>
      <c r="J672" s="17"/>
      <c r="O672" s="25"/>
      <c r="P672" s="17"/>
    </row>
    <row r="673" spans="2:16" x14ac:dyDescent="0.25">
      <c r="B673" s="28"/>
      <c r="D673" s="17"/>
      <c r="E673" s="17"/>
      <c r="F673" s="17"/>
      <c r="G673" s="25"/>
      <c r="H673" s="17"/>
      <c r="I673" s="17"/>
      <c r="J673" s="17"/>
      <c r="O673" s="25"/>
      <c r="P673" s="17"/>
    </row>
    <row r="674" spans="2:16" x14ac:dyDescent="0.25">
      <c r="B674" s="28"/>
      <c r="D674" s="17"/>
      <c r="E674" s="17"/>
      <c r="F674" s="17"/>
      <c r="G674" s="25"/>
      <c r="H674" s="17"/>
      <c r="I674" s="17"/>
      <c r="J674" s="17"/>
      <c r="O674" s="25"/>
      <c r="P674" s="17"/>
    </row>
    <row r="675" spans="2:16" x14ac:dyDescent="0.25">
      <c r="B675" s="28"/>
      <c r="D675" s="17"/>
      <c r="E675" s="17"/>
      <c r="F675" s="17"/>
      <c r="G675" s="25"/>
      <c r="H675" s="17"/>
      <c r="I675" s="17"/>
      <c r="J675" s="17"/>
      <c r="O675" s="25"/>
      <c r="P675" s="17"/>
    </row>
    <row r="676" spans="2:16" x14ac:dyDescent="0.25">
      <c r="B676" s="28"/>
      <c r="D676" s="17"/>
      <c r="E676" s="17"/>
      <c r="F676" s="17"/>
      <c r="G676" s="25"/>
      <c r="H676" s="17"/>
      <c r="I676" s="17"/>
      <c r="J676" s="17"/>
      <c r="O676" s="25"/>
      <c r="P676" s="17"/>
    </row>
    <row r="677" spans="2:16" x14ac:dyDescent="0.25">
      <c r="B677" s="28"/>
      <c r="D677" s="17"/>
      <c r="E677" s="17"/>
      <c r="F677" s="17"/>
      <c r="G677" s="25"/>
      <c r="H677" s="17"/>
      <c r="I677" s="17"/>
      <c r="J677" s="17"/>
      <c r="O677" s="25"/>
      <c r="P677" s="17"/>
    </row>
    <row r="678" spans="2:16" x14ac:dyDescent="0.25">
      <c r="B678" s="28"/>
      <c r="D678" s="17"/>
      <c r="E678" s="17"/>
      <c r="F678" s="17"/>
      <c r="G678" s="25"/>
      <c r="H678" s="17"/>
      <c r="I678" s="17"/>
      <c r="J678" s="17"/>
      <c r="O678" s="25"/>
      <c r="P678" s="17"/>
    </row>
    <row r="679" spans="2:16" x14ac:dyDescent="0.25">
      <c r="B679" s="28"/>
      <c r="D679" s="17"/>
      <c r="E679" s="17"/>
      <c r="F679" s="17"/>
      <c r="G679" s="25"/>
      <c r="H679" s="17"/>
      <c r="I679" s="17"/>
      <c r="J679" s="17"/>
      <c r="O679" s="25"/>
      <c r="P679" s="17"/>
    </row>
    <row r="680" spans="2:16" x14ac:dyDescent="0.25">
      <c r="B680" s="28"/>
      <c r="D680" s="17"/>
      <c r="E680" s="17"/>
      <c r="F680" s="17"/>
      <c r="G680" s="25"/>
      <c r="H680" s="17"/>
      <c r="I680" s="17"/>
      <c r="J680" s="17"/>
      <c r="O680" s="25"/>
      <c r="P680" s="17"/>
    </row>
    <row r="681" spans="2:16" x14ac:dyDescent="0.25">
      <c r="B681" s="28"/>
      <c r="D681" s="17"/>
      <c r="E681" s="17"/>
      <c r="F681" s="17"/>
      <c r="G681" s="25"/>
      <c r="H681" s="17"/>
      <c r="I681" s="17"/>
      <c r="J681" s="17"/>
      <c r="O681" s="25"/>
      <c r="P681" s="17"/>
    </row>
    <row r="682" spans="2:16" x14ac:dyDescent="0.25">
      <c r="B682" s="28"/>
      <c r="D682" s="17"/>
      <c r="E682" s="17"/>
      <c r="F682" s="17"/>
      <c r="G682" s="25"/>
      <c r="H682" s="17"/>
      <c r="I682" s="17"/>
      <c r="J682" s="17"/>
      <c r="O682" s="25"/>
      <c r="P682" s="17"/>
    </row>
    <row r="683" spans="2:16" x14ac:dyDescent="0.25">
      <c r="B683" s="28"/>
      <c r="D683" s="17"/>
      <c r="E683" s="17"/>
      <c r="F683" s="17"/>
      <c r="G683" s="25"/>
      <c r="H683" s="17"/>
      <c r="I683" s="17"/>
      <c r="J683" s="17"/>
      <c r="O683" s="25"/>
      <c r="P683" s="17"/>
    </row>
    <row r="684" spans="2:16" x14ac:dyDescent="0.25">
      <c r="B684" s="28"/>
      <c r="D684" s="17"/>
      <c r="E684" s="17"/>
      <c r="F684" s="17"/>
      <c r="G684" s="25"/>
      <c r="H684" s="17"/>
      <c r="I684" s="17"/>
      <c r="J684" s="17"/>
      <c r="O684" s="25"/>
      <c r="P684" s="17"/>
    </row>
    <row r="685" spans="2:16" x14ac:dyDescent="0.25">
      <c r="B685" s="28"/>
      <c r="D685" s="17"/>
      <c r="E685" s="17"/>
      <c r="F685" s="17"/>
      <c r="G685" s="25"/>
      <c r="H685" s="17"/>
      <c r="I685" s="17"/>
      <c r="J685" s="17"/>
      <c r="O685" s="25"/>
      <c r="P685" s="17"/>
    </row>
    <row r="686" spans="2:16" x14ac:dyDescent="0.25">
      <c r="B686" s="28"/>
      <c r="D686" s="17"/>
      <c r="E686" s="17"/>
      <c r="F686" s="17"/>
      <c r="G686" s="25"/>
      <c r="H686" s="17"/>
      <c r="I686" s="17"/>
      <c r="J686" s="17"/>
      <c r="O686" s="25"/>
      <c r="P686" s="17"/>
    </row>
    <row r="687" spans="2:16" x14ac:dyDescent="0.25">
      <c r="B687" s="28"/>
      <c r="D687" s="17"/>
      <c r="E687" s="17"/>
      <c r="F687" s="17"/>
      <c r="G687" s="25"/>
      <c r="H687" s="17"/>
      <c r="I687" s="17"/>
      <c r="J687" s="17"/>
      <c r="O687" s="25"/>
      <c r="P687" s="17"/>
    </row>
    <row r="688" spans="2:16" x14ac:dyDescent="0.25">
      <c r="B688" s="28"/>
      <c r="D688" s="17"/>
      <c r="E688" s="17"/>
      <c r="F688" s="17"/>
      <c r="G688" s="25"/>
      <c r="H688" s="17"/>
      <c r="I688" s="17"/>
      <c r="J688" s="17"/>
      <c r="O688" s="25"/>
      <c r="P688" s="17"/>
    </row>
    <row r="689" spans="2:16" x14ac:dyDescent="0.25">
      <c r="B689" s="28"/>
      <c r="D689" s="17"/>
      <c r="E689" s="17"/>
      <c r="F689" s="17"/>
      <c r="G689" s="25"/>
      <c r="H689" s="17"/>
      <c r="I689" s="17"/>
      <c r="J689" s="17"/>
      <c r="O689" s="25"/>
      <c r="P689" s="17"/>
    </row>
    <row r="690" spans="2:16" x14ac:dyDescent="0.25">
      <c r="B690" s="28"/>
      <c r="D690" s="17"/>
      <c r="E690" s="17"/>
      <c r="F690" s="17"/>
      <c r="G690" s="25"/>
      <c r="H690" s="17"/>
      <c r="I690" s="17"/>
      <c r="J690" s="17"/>
      <c r="O690" s="25"/>
      <c r="P690" s="17"/>
    </row>
    <row r="691" spans="2:16" x14ac:dyDescent="0.25">
      <c r="B691" s="28"/>
      <c r="D691" s="17"/>
      <c r="E691" s="17"/>
      <c r="F691" s="17"/>
      <c r="G691" s="25"/>
      <c r="H691" s="17"/>
      <c r="I691" s="17"/>
      <c r="J691" s="17"/>
      <c r="O691" s="25"/>
      <c r="P691" s="17"/>
    </row>
    <row r="692" spans="2:16" x14ac:dyDescent="0.25">
      <c r="B692" s="28"/>
      <c r="D692" s="17"/>
      <c r="E692" s="17"/>
      <c r="F692" s="17"/>
      <c r="G692" s="25"/>
      <c r="H692" s="17"/>
      <c r="I692" s="17"/>
      <c r="J692" s="17"/>
      <c r="O692" s="25"/>
      <c r="P692" s="17"/>
    </row>
    <row r="693" spans="2:16" x14ac:dyDescent="0.25">
      <c r="B693" s="28"/>
      <c r="D693" s="17"/>
      <c r="E693" s="17"/>
      <c r="F693" s="17"/>
      <c r="G693" s="25"/>
      <c r="H693" s="17"/>
      <c r="I693" s="17"/>
      <c r="J693" s="17"/>
      <c r="O693" s="25"/>
      <c r="P693" s="17"/>
    </row>
    <row r="694" spans="2:16" x14ac:dyDescent="0.25">
      <c r="B694" s="28"/>
      <c r="D694" s="17"/>
      <c r="E694" s="17"/>
      <c r="F694" s="17"/>
      <c r="G694" s="25"/>
      <c r="H694" s="17"/>
      <c r="I694" s="17"/>
      <c r="J694" s="17"/>
      <c r="O694" s="25"/>
      <c r="P694" s="17"/>
    </row>
    <row r="695" spans="2:16" x14ac:dyDescent="0.25">
      <c r="B695" s="28"/>
      <c r="D695" s="17"/>
      <c r="E695" s="17"/>
      <c r="F695" s="17"/>
      <c r="G695" s="25"/>
      <c r="H695" s="17"/>
      <c r="I695" s="17"/>
      <c r="J695" s="17"/>
      <c r="O695" s="25"/>
      <c r="P695" s="17"/>
    </row>
    <row r="696" spans="2:16" x14ac:dyDescent="0.25">
      <c r="B696" s="28"/>
      <c r="D696" s="17"/>
      <c r="E696" s="17"/>
      <c r="F696" s="17"/>
      <c r="G696" s="25"/>
      <c r="H696" s="17"/>
      <c r="I696" s="17"/>
      <c r="J696" s="17"/>
      <c r="O696" s="25"/>
      <c r="P696" s="17"/>
    </row>
    <row r="697" spans="2:16" x14ac:dyDescent="0.25">
      <c r="B697" s="28"/>
      <c r="D697" s="17"/>
      <c r="E697" s="17"/>
      <c r="F697" s="17"/>
      <c r="G697" s="25"/>
      <c r="H697" s="17"/>
      <c r="I697" s="17"/>
      <c r="J697" s="17"/>
      <c r="O697" s="25"/>
      <c r="P697" s="17"/>
    </row>
    <row r="698" spans="2:16" x14ac:dyDescent="0.25">
      <c r="B698" s="28"/>
      <c r="D698" s="17"/>
      <c r="E698" s="17"/>
      <c r="F698" s="17"/>
      <c r="G698" s="25"/>
      <c r="H698" s="17"/>
      <c r="I698" s="17"/>
      <c r="J698" s="17"/>
      <c r="O698" s="25"/>
      <c r="P698" s="17"/>
    </row>
    <row r="699" spans="2:16" x14ac:dyDescent="0.25">
      <c r="B699" s="28"/>
      <c r="D699" s="17"/>
      <c r="E699" s="17"/>
      <c r="F699" s="17"/>
      <c r="G699" s="25"/>
      <c r="H699" s="17"/>
      <c r="I699" s="17"/>
      <c r="J699" s="17"/>
      <c r="O699" s="25"/>
      <c r="P699" s="17"/>
    </row>
    <row r="700" spans="2:16" x14ac:dyDescent="0.25">
      <c r="B700" s="28"/>
      <c r="D700" s="17"/>
      <c r="E700" s="17"/>
      <c r="F700" s="17"/>
      <c r="G700" s="25"/>
      <c r="H700" s="17"/>
      <c r="I700" s="17"/>
      <c r="J700" s="17"/>
      <c r="O700" s="25"/>
      <c r="P700" s="17"/>
    </row>
    <row r="701" spans="2:16" x14ac:dyDescent="0.25">
      <c r="B701" s="28"/>
      <c r="D701" s="17"/>
      <c r="E701" s="17"/>
      <c r="F701" s="17"/>
      <c r="G701" s="25"/>
      <c r="H701" s="17"/>
      <c r="I701" s="17"/>
      <c r="J701" s="17"/>
      <c r="O701" s="25"/>
      <c r="P701" s="17"/>
    </row>
    <row r="702" spans="2:16" x14ac:dyDescent="0.25">
      <c r="B702" s="28"/>
      <c r="D702" s="17"/>
      <c r="E702" s="17"/>
      <c r="F702" s="17"/>
      <c r="G702" s="25"/>
      <c r="H702" s="17"/>
      <c r="I702" s="17"/>
      <c r="J702" s="17"/>
      <c r="O702" s="25"/>
      <c r="P702" s="17"/>
    </row>
    <row r="703" spans="2:16" x14ac:dyDescent="0.25">
      <c r="B703" s="28"/>
      <c r="D703" s="17"/>
      <c r="E703" s="17"/>
      <c r="F703" s="17"/>
      <c r="G703" s="25"/>
      <c r="H703" s="17"/>
      <c r="I703" s="17"/>
      <c r="J703" s="17"/>
      <c r="O703" s="25"/>
      <c r="P703" s="17"/>
    </row>
    <row r="704" spans="2:16" x14ac:dyDescent="0.25">
      <c r="B704" s="28"/>
      <c r="D704" s="17"/>
      <c r="E704" s="17"/>
      <c r="F704" s="17"/>
      <c r="G704" s="25"/>
      <c r="H704" s="17"/>
      <c r="I704" s="17"/>
      <c r="J704" s="17"/>
      <c r="O704" s="25"/>
      <c r="P704" s="17"/>
    </row>
    <row r="705" spans="2:16" x14ac:dyDescent="0.25">
      <c r="B705" s="28"/>
      <c r="D705" s="17"/>
      <c r="E705" s="17"/>
      <c r="F705" s="17"/>
      <c r="G705" s="25"/>
      <c r="H705" s="17"/>
      <c r="I705" s="17"/>
      <c r="J705" s="17"/>
      <c r="O705" s="25"/>
      <c r="P705" s="17"/>
    </row>
    <row r="706" spans="2:16" x14ac:dyDescent="0.25">
      <c r="B706" s="28"/>
      <c r="D706" s="17"/>
      <c r="E706" s="17"/>
      <c r="F706" s="17"/>
      <c r="G706" s="25"/>
      <c r="H706" s="17"/>
      <c r="I706" s="17"/>
      <c r="J706" s="17"/>
      <c r="O706" s="25"/>
      <c r="P706" s="17"/>
    </row>
    <row r="707" spans="2:16" x14ac:dyDescent="0.25">
      <c r="B707" s="28"/>
      <c r="D707" s="17"/>
      <c r="E707" s="17"/>
      <c r="F707" s="17"/>
      <c r="G707" s="25"/>
      <c r="H707" s="17"/>
      <c r="I707" s="17"/>
      <c r="J707" s="17"/>
      <c r="O707" s="25"/>
      <c r="P707" s="17"/>
    </row>
    <row r="708" spans="2:16" x14ac:dyDescent="0.25">
      <c r="B708" s="28"/>
      <c r="D708" s="17"/>
      <c r="E708" s="17"/>
      <c r="F708" s="17"/>
      <c r="G708" s="25"/>
      <c r="H708" s="17"/>
      <c r="I708" s="17"/>
      <c r="J708" s="17"/>
      <c r="O708" s="25"/>
      <c r="P708" s="17"/>
    </row>
    <row r="709" spans="2:16" x14ac:dyDescent="0.25">
      <c r="B709" s="28"/>
      <c r="D709" s="17"/>
      <c r="E709" s="17"/>
      <c r="F709" s="17"/>
      <c r="G709" s="25"/>
      <c r="H709" s="17"/>
      <c r="I709" s="17"/>
      <c r="J709" s="17"/>
      <c r="O709" s="25"/>
      <c r="P709" s="17"/>
    </row>
    <row r="710" spans="2:16" x14ac:dyDescent="0.25">
      <c r="B710" s="28"/>
      <c r="D710" s="17"/>
      <c r="E710" s="17"/>
      <c r="F710" s="17"/>
      <c r="G710" s="25"/>
      <c r="H710" s="17"/>
      <c r="I710" s="17"/>
      <c r="J710" s="17"/>
      <c r="O710" s="25"/>
      <c r="P710" s="17"/>
    </row>
    <row r="711" spans="2:16" x14ac:dyDescent="0.25">
      <c r="B711" s="28"/>
      <c r="D711" s="17"/>
      <c r="E711" s="17"/>
      <c r="F711" s="17"/>
      <c r="G711" s="25"/>
      <c r="H711" s="17"/>
      <c r="I711" s="17"/>
      <c r="J711" s="17"/>
      <c r="O711" s="25"/>
      <c r="P711" s="17"/>
    </row>
    <row r="712" spans="2:16" x14ac:dyDescent="0.25">
      <c r="B712" s="28"/>
      <c r="D712" s="17"/>
      <c r="E712" s="17"/>
      <c r="F712" s="17"/>
      <c r="G712" s="25"/>
      <c r="H712" s="17"/>
      <c r="I712" s="17"/>
      <c r="J712" s="17"/>
      <c r="O712" s="25"/>
      <c r="P712" s="17"/>
    </row>
    <row r="713" spans="2:16" x14ac:dyDescent="0.25">
      <c r="B713" s="28"/>
      <c r="D713" s="17"/>
      <c r="E713" s="17"/>
      <c r="F713" s="17"/>
      <c r="G713" s="25"/>
      <c r="H713" s="17"/>
      <c r="I713" s="17"/>
      <c r="J713" s="17"/>
      <c r="O713" s="25"/>
      <c r="P713" s="17"/>
    </row>
    <row r="714" spans="2:16" x14ac:dyDescent="0.25">
      <c r="B714" s="28"/>
      <c r="D714" s="17"/>
      <c r="E714" s="17"/>
      <c r="F714" s="17"/>
      <c r="G714" s="25"/>
      <c r="H714" s="17"/>
      <c r="I714" s="17"/>
      <c r="J714" s="17"/>
      <c r="O714" s="25"/>
      <c r="P714" s="17"/>
    </row>
    <row r="715" spans="2:16" x14ac:dyDescent="0.25">
      <c r="B715" s="28"/>
      <c r="D715" s="17"/>
      <c r="E715" s="17"/>
      <c r="F715" s="17"/>
      <c r="G715" s="25"/>
      <c r="H715" s="17"/>
      <c r="I715" s="17"/>
      <c r="J715" s="17"/>
      <c r="O715" s="25"/>
      <c r="P715" s="17"/>
    </row>
    <row r="716" spans="2:16" x14ac:dyDescent="0.25">
      <c r="B716" s="28"/>
      <c r="D716" s="17"/>
      <c r="E716" s="17"/>
      <c r="F716" s="17"/>
      <c r="G716" s="25"/>
      <c r="H716" s="17"/>
      <c r="I716" s="17"/>
      <c r="J716" s="17"/>
      <c r="O716" s="25"/>
      <c r="P716" s="17"/>
    </row>
    <row r="717" spans="2:16" x14ac:dyDescent="0.25">
      <c r="B717" s="28"/>
      <c r="D717" s="17"/>
      <c r="E717" s="17"/>
      <c r="F717" s="17"/>
      <c r="G717" s="25"/>
      <c r="H717" s="17"/>
      <c r="I717" s="17"/>
      <c r="J717" s="17"/>
      <c r="O717" s="25"/>
      <c r="P717" s="17"/>
    </row>
    <row r="718" spans="2:16" x14ac:dyDescent="0.25">
      <c r="B718" s="28"/>
      <c r="D718" s="17"/>
      <c r="E718" s="17"/>
      <c r="F718" s="17"/>
      <c r="G718" s="25"/>
      <c r="H718" s="17"/>
      <c r="I718" s="17"/>
      <c r="J718" s="17"/>
      <c r="O718" s="25"/>
      <c r="P718" s="17"/>
    </row>
    <row r="719" spans="2:16" x14ac:dyDescent="0.25">
      <c r="B719" s="28"/>
      <c r="D719" s="17"/>
      <c r="E719" s="17"/>
      <c r="F719" s="17"/>
      <c r="G719" s="25"/>
      <c r="H719" s="17"/>
      <c r="I719" s="17"/>
      <c r="J719" s="17"/>
      <c r="O719" s="25"/>
      <c r="P719" s="17"/>
    </row>
    <row r="720" spans="2:16" x14ac:dyDescent="0.25">
      <c r="B720" s="28"/>
      <c r="D720" s="17"/>
      <c r="E720" s="17"/>
      <c r="F720" s="17"/>
      <c r="G720" s="25"/>
      <c r="H720" s="17"/>
      <c r="I720" s="17"/>
      <c r="J720" s="17"/>
      <c r="O720" s="25"/>
      <c r="P720" s="17"/>
    </row>
    <row r="721" spans="2:16" x14ac:dyDescent="0.25">
      <c r="B721" s="28"/>
      <c r="D721" s="17"/>
      <c r="E721" s="17"/>
      <c r="F721" s="17"/>
      <c r="G721" s="25"/>
      <c r="H721" s="17"/>
      <c r="I721" s="17"/>
      <c r="J721" s="17"/>
      <c r="O721" s="25"/>
      <c r="P721" s="17"/>
    </row>
    <row r="722" spans="2:16" x14ac:dyDescent="0.25">
      <c r="B722" s="28"/>
      <c r="D722" s="17"/>
      <c r="E722" s="17"/>
      <c r="F722" s="17"/>
      <c r="G722" s="25"/>
      <c r="H722" s="17"/>
      <c r="I722" s="17"/>
      <c r="J722" s="17"/>
      <c r="O722" s="25"/>
      <c r="P722" s="17"/>
    </row>
    <row r="723" spans="2:16" x14ac:dyDescent="0.25">
      <c r="B723" s="28"/>
      <c r="D723" s="17"/>
      <c r="E723" s="17"/>
      <c r="F723" s="17"/>
      <c r="G723" s="25"/>
      <c r="H723" s="17"/>
      <c r="I723" s="17"/>
      <c r="J723" s="17"/>
      <c r="O723" s="25"/>
      <c r="P723" s="17"/>
    </row>
    <row r="724" spans="2:16" x14ac:dyDescent="0.25">
      <c r="B724" s="28"/>
      <c r="D724" s="17"/>
      <c r="E724" s="17"/>
      <c r="F724" s="17"/>
      <c r="G724" s="25"/>
      <c r="H724" s="17"/>
      <c r="I724" s="17"/>
      <c r="J724" s="17"/>
      <c r="O724" s="25"/>
      <c r="P724" s="17"/>
    </row>
    <row r="725" spans="2:16" x14ac:dyDescent="0.25">
      <c r="B725" s="28"/>
      <c r="D725" s="17"/>
      <c r="E725" s="17"/>
      <c r="F725" s="17"/>
      <c r="G725" s="25"/>
      <c r="H725" s="17"/>
      <c r="I725" s="17"/>
      <c r="J725" s="17"/>
      <c r="O725" s="25"/>
      <c r="P725" s="17"/>
    </row>
    <row r="726" spans="2:16" x14ac:dyDescent="0.25">
      <c r="B726" s="28"/>
      <c r="D726" s="17"/>
      <c r="E726" s="17"/>
      <c r="F726" s="17"/>
      <c r="G726" s="25"/>
      <c r="H726" s="17"/>
      <c r="I726" s="17"/>
      <c r="J726" s="17"/>
      <c r="O726" s="25"/>
      <c r="P726" s="17"/>
    </row>
    <row r="727" spans="2:16" x14ac:dyDescent="0.25">
      <c r="B727" s="28"/>
      <c r="D727" s="17"/>
      <c r="E727" s="17"/>
      <c r="F727" s="17"/>
      <c r="G727" s="25"/>
      <c r="H727" s="17"/>
      <c r="I727" s="17"/>
      <c r="J727" s="17"/>
      <c r="O727" s="25"/>
      <c r="P727" s="17"/>
    </row>
    <row r="728" spans="2:16" x14ac:dyDescent="0.25">
      <c r="B728" s="28"/>
      <c r="D728" s="17"/>
      <c r="E728" s="17"/>
      <c r="F728" s="17"/>
      <c r="G728" s="25"/>
      <c r="H728" s="17"/>
      <c r="I728" s="17"/>
      <c r="J728" s="17"/>
      <c r="O728" s="25"/>
      <c r="P728" s="17"/>
    </row>
    <row r="729" spans="2:16" x14ac:dyDescent="0.25">
      <c r="B729" s="28"/>
      <c r="D729" s="17"/>
      <c r="E729" s="17"/>
      <c r="F729" s="17"/>
      <c r="G729" s="25"/>
      <c r="H729" s="17"/>
      <c r="I729" s="17"/>
      <c r="J729" s="17"/>
      <c r="O729" s="25"/>
      <c r="P729" s="17"/>
    </row>
    <row r="730" spans="2:16" x14ac:dyDescent="0.25">
      <c r="B730" s="28"/>
      <c r="D730" s="17"/>
      <c r="E730" s="17"/>
      <c r="F730" s="17"/>
      <c r="G730" s="25"/>
      <c r="H730" s="17"/>
      <c r="I730" s="17"/>
      <c r="J730" s="17"/>
      <c r="O730" s="25"/>
      <c r="P730" s="17"/>
    </row>
    <row r="731" spans="2:16" x14ac:dyDescent="0.25">
      <c r="B731" s="28"/>
      <c r="D731" s="17"/>
      <c r="E731" s="17"/>
      <c r="F731" s="17"/>
      <c r="G731" s="25"/>
      <c r="H731" s="17"/>
      <c r="I731" s="17"/>
      <c r="J731" s="17"/>
      <c r="O731" s="25"/>
      <c r="P731" s="17"/>
    </row>
    <row r="732" spans="2:16" x14ac:dyDescent="0.25">
      <c r="B732" s="28"/>
      <c r="D732" s="17"/>
      <c r="E732" s="17"/>
      <c r="F732" s="17"/>
      <c r="G732" s="25"/>
      <c r="H732" s="17"/>
      <c r="I732" s="17"/>
      <c r="J732" s="17"/>
      <c r="O732" s="25"/>
      <c r="P732" s="17"/>
    </row>
    <row r="733" spans="2:16" x14ac:dyDescent="0.25">
      <c r="B733" s="28"/>
      <c r="D733" s="17"/>
      <c r="E733" s="17"/>
      <c r="F733" s="17"/>
      <c r="G733" s="25"/>
      <c r="H733" s="17"/>
      <c r="I733" s="17"/>
      <c r="J733" s="17"/>
      <c r="O733" s="25"/>
      <c r="P733" s="17"/>
    </row>
    <row r="734" spans="2:16" x14ac:dyDescent="0.25">
      <c r="B734" s="28"/>
      <c r="D734" s="17"/>
      <c r="E734" s="17"/>
      <c r="F734" s="17"/>
      <c r="G734" s="25"/>
      <c r="H734" s="17"/>
      <c r="I734" s="17"/>
      <c r="J734" s="17"/>
      <c r="O734" s="25"/>
      <c r="P734" s="17"/>
    </row>
    <row r="735" spans="2:16" x14ac:dyDescent="0.25">
      <c r="B735" s="28"/>
      <c r="D735" s="17"/>
      <c r="E735" s="17"/>
      <c r="F735" s="17"/>
      <c r="G735" s="25"/>
      <c r="H735" s="17"/>
      <c r="I735" s="17"/>
      <c r="J735" s="17"/>
      <c r="O735" s="25"/>
      <c r="P735" s="17"/>
    </row>
    <row r="736" spans="2:16" x14ac:dyDescent="0.25">
      <c r="B736" s="28"/>
      <c r="D736" s="17"/>
      <c r="E736" s="17"/>
      <c r="F736" s="17"/>
      <c r="G736" s="25"/>
      <c r="H736" s="17"/>
      <c r="I736" s="17"/>
      <c r="J736" s="17"/>
      <c r="O736" s="25"/>
      <c r="P736" s="17"/>
    </row>
    <row r="737" spans="2:16" x14ac:dyDescent="0.25">
      <c r="B737" s="28"/>
      <c r="D737" s="17"/>
      <c r="E737" s="17"/>
      <c r="F737" s="17"/>
      <c r="G737" s="25"/>
      <c r="H737" s="17"/>
      <c r="I737" s="17"/>
      <c r="J737" s="17"/>
      <c r="O737" s="25"/>
      <c r="P737" s="17"/>
    </row>
    <row r="738" spans="2:16" x14ac:dyDescent="0.25">
      <c r="B738" s="28"/>
      <c r="D738" s="17"/>
      <c r="E738" s="17"/>
      <c r="F738" s="17"/>
      <c r="G738" s="25"/>
      <c r="H738" s="17"/>
      <c r="I738" s="17"/>
      <c r="J738" s="17"/>
      <c r="O738" s="25"/>
      <c r="P738" s="17"/>
    </row>
    <row r="739" spans="2:16" x14ac:dyDescent="0.25">
      <c r="B739" s="28"/>
      <c r="D739" s="17"/>
      <c r="E739" s="17"/>
      <c r="F739" s="17"/>
      <c r="G739" s="25"/>
      <c r="H739" s="17"/>
      <c r="I739" s="17"/>
      <c r="J739" s="17"/>
      <c r="O739" s="25"/>
      <c r="P739" s="17"/>
    </row>
    <row r="740" spans="2:16" x14ac:dyDescent="0.25">
      <c r="B740" s="28"/>
      <c r="D740" s="17"/>
      <c r="E740" s="17"/>
      <c r="F740" s="17"/>
      <c r="G740" s="25"/>
      <c r="H740" s="17"/>
      <c r="I740" s="17"/>
      <c r="J740" s="17"/>
      <c r="O740" s="25"/>
      <c r="P740" s="17"/>
    </row>
    <row r="741" spans="2:16" x14ac:dyDescent="0.25">
      <c r="B741" s="28"/>
      <c r="D741" s="17"/>
      <c r="E741" s="17"/>
      <c r="F741" s="17"/>
      <c r="G741" s="25"/>
      <c r="H741" s="17"/>
      <c r="I741" s="17"/>
      <c r="J741" s="17"/>
      <c r="O741" s="25"/>
      <c r="P741" s="17"/>
    </row>
    <row r="742" spans="2:16" x14ac:dyDescent="0.25">
      <c r="B742" s="28"/>
      <c r="D742" s="17"/>
      <c r="E742" s="17"/>
      <c r="F742" s="17"/>
      <c r="G742" s="25"/>
      <c r="H742" s="17"/>
      <c r="I742" s="17"/>
      <c r="J742" s="17"/>
      <c r="O742" s="25"/>
      <c r="P742" s="17"/>
    </row>
    <row r="743" spans="2:16" x14ac:dyDescent="0.25">
      <c r="B743" s="28"/>
      <c r="D743" s="17"/>
      <c r="E743" s="17"/>
      <c r="F743" s="17"/>
      <c r="G743" s="25"/>
      <c r="H743" s="17"/>
      <c r="I743" s="17"/>
      <c r="J743" s="17"/>
      <c r="O743" s="25"/>
      <c r="P743" s="17"/>
    </row>
    <row r="744" spans="2:16" x14ac:dyDescent="0.25">
      <c r="B744" s="28"/>
      <c r="D744" s="17"/>
      <c r="E744" s="17"/>
      <c r="F744" s="17"/>
      <c r="G744" s="25"/>
      <c r="H744" s="17"/>
      <c r="I744" s="17"/>
      <c r="J744" s="17"/>
      <c r="O744" s="25"/>
      <c r="P744" s="17"/>
    </row>
    <row r="745" spans="2:16" x14ac:dyDescent="0.25">
      <c r="B745" s="28"/>
      <c r="D745" s="17"/>
      <c r="E745" s="17"/>
      <c r="F745" s="17"/>
      <c r="G745" s="25"/>
      <c r="H745" s="17"/>
      <c r="I745" s="17"/>
      <c r="J745" s="17"/>
      <c r="O745" s="25"/>
      <c r="P745" s="17"/>
    </row>
    <row r="746" spans="2:16" x14ac:dyDescent="0.25">
      <c r="B746" s="28"/>
      <c r="D746" s="17"/>
      <c r="E746" s="17"/>
      <c r="F746" s="17"/>
      <c r="G746" s="25"/>
      <c r="H746" s="17"/>
      <c r="I746" s="17"/>
      <c r="J746" s="17"/>
      <c r="O746" s="25"/>
      <c r="P746" s="17"/>
    </row>
    <row r="747" spans="2:16" x14ac:dyDescent="0.25">
      <c r="B747" s="28"/>
      <c r="D747" s="17"/>
      <c r="E747" s="17"/>
      <c r="F747" s="17"/>
      <c r="G747" s="25"/>
      <c r="H747" s="17"/>
      <c r="I747" s="17"/>
      <c r="J747" s="17"/>
      <c r="O747" s="25"/>
      <c r="P747" s="17"/>
    </row>
    <row r="748" spans="2:16" x14ac:dyDescent="0.25">
      <c r="B748" s="28"/>
      <c r="D748" s="17"/>
      <c r="E748" s="17"/>
      <c r="F748" s="17"/>
      <c r="G748" s="25"/>
      <c r="H748" s="17"/>
      <c r="I748" s="17"/>
      <c r="J748" s="17"/>
      <c r="O748" s="25"/>
      <c r="P748" s="17"/>
    </row>
    <row r="749" spans="2:16" x14ac:dyDescent="0.25">
      <c r="B749" s="28"/>
      <c r="D749" s="17"/>
      <c r="E749" s="17"/>
      <c r="F749" s="17"/>
      <c r="G749" s="25"/>
      <c r="H749" s="17"/>
      <c r="I749" s="17"/>
      <c r="J749" s="17"/>
      <c r="O749" s="25"/>
      <c r="P749" s="17"/>
    </row>
    <row r="750" spans="2:16" x14ac:dyDescent="0.25">
      <c r="B750" s="28"/>
      <c r="D750" s="17"/>
      <c r="E750" s="17"/>
      <c r="F750" s="17"/>
      <c r="G750" s="25"/>
      <c r="H750" s="17"/>
      <c r="I750" s="17"/>
      <c r="J750" s="17"/>
      <c r="O750" s="25"/>
      <c r="P750" s="17"/>
    </row>
    <row r="751" spans="2:16" x14ac:dyDescent="0.25">
      <c r="B751" s="28"/>
      <c r="D751" s="17"/>
      <c r="E751" s="17"/>
      <c r="F751" s="17"/>
      <c r="G751" s="25"/>
      <c r="H751" s="17"/>
      <c r="I751" s="17"/>
      <c r="J751" s="17"/>
      <c r="O751" s="25"/>
      <c r="P751" s="17"/>
    </row>
    <row r="752" spans="2:16" x14ac:dyDescent="0.25">
      <c r="B752" s="28"/>
      <c r="D752" s="17"/>
      <c r="E752" s="17"/>
      <c r="F752" s="17"/>
      <c r="G752" s="25"/>
      <c r="H752" s="17"/>
      <c r="I752" s="17"/>
      <c r="J752" s="17"/>
      <c r="O752" s="25"/>
      <c r="P752" s="17"/>
    </row>
    <row r="753" spans="2:16" x14ac:dyDescent="0.25">
      <c r="B753" s="28"/>
      <c r="D753" s="17"/>
      <c r="E753" s="17"/>
      <c r="F753" s="17"/>
      <c r="G753" s="25"/>
      <c r="H753" s="17"/>
      <c r="I753" s="17"/>
      <c r="J753" s="17"/>
      <c r="O753" s="25"/>
      <c r="P753" s="17"/>
    </row>
    <row r="754" spans="2:16" x14ac:dyDescent="0.25">
      <c r="B754" s="28"/>
      <c r="D754" s="17"/>
      <c r="E754" s="17"/>
      <c r="F754" s="17"/>
      <c r="G754" s="25"/>
      <c r="H754" s="17"/>
      <c r="I754" s="17"/>
      <c r="J754" s="17"/>
      <c r="O754" s="25"/>
      <c r="P754" s="17"/>
    </row>
    <row r="755" spans="2:16" x14ac:dyDescent="0.25">
      <c r="B755" s="28"/>
      <c r="D755" s="17"/>
      <c r="E755" s="17"/>
      <c r="F755" s="17"/>
      <c r="G755" s="25"/>
      <c r="H755" s="17"/>
      <c r="I755" s="17"/>
      <c r="J755" s="17"/>
      <c r="O755" s="25"/>
      <c r="P755" s="17"/>
    </row>
    <row r="756" spans="2:16" x14ac:dyDescent="0.25">
      <c r="B756" s="28"/>
      <c r="D756" s="17"/>
      <c r="E756" s="17"/>
      <c r="F756" s="17"/>
      <c r="G756" s="25"/>
      <c r="H756" s="17"/>
      <c r="I756" s="17"/>
      <c r="J756" s="17"/>
      <c r="O756" s="25"/>
      <c r="P756" s="17"/>
    </row>
    <row r="757" spans="2:16" x14ac:dyDescent="0.25">
      <c r="B757" s="28"/>
      <c r="D757" s="17"/>
      <c r="E757" s="17"/>
      <c r="F757" s="17"/>
      <c r="G757" s="25"/>
      <c r="H757" s="17"/>
      <c r="I757" s="17"/>
      <c r="J757" s="17"/>
      <c r="O757" s="25"/>
      <c r="P757" s="17"/>
    </row>
    <row r="758" spans="2:16" x14ac:dyDescent="0.25">
      <c r="B758" s="28"/>
      <c r="D758" s="17"/>
      <c r="E758" s="17"/>
      <c r="F758" s="17"/>
      <c r="G758" s="25"/>
      <c r="H758" s="17"/>
      <c r="I758" s="17"/>
      <c r="J758" s="17"/>
      <c r="O758" s="25"/>
      <c r="P758" s="17"/>
    </row>
    <row r="759" spans="2:16" x14ac:dyDescent="0.25">
      <c r="B759" s="28"/>
      <c r="D759" s="17"/>
      <c r="E759" s="17"/>
      <c r="F759" s="17"/>
      <c r="G759" s="25"/>
      <c r="H759" s="17"/>
      <c r="I759" s="17"/>
      <c r="J759" s="17"/>
      <c r="O759" s="25"/>
      <c r="P759" s="17"/>
    </row>
    <row r="760" spans="2:16" x14ac:dyDescent="0.25">
      <c r="B760" s="28"/>
      <c r="D760" s="17"/>
      <c r="E760" s="17"/>
      <c r="F760" s="17"/>
      <c r="G760" s="25"/>
      <c r="H760" s="17"/>
      <c r="I760" s="17"/>
      <c r="J760" s="17"/>
      <c r="O760" s="25"/>
      <c r="P760" s="17"/>
    </row>
    <row r="761" spans="2:16" x14ac:dyDescent="0.25">
      <c r="B761" s="28"/>
      <c r="D761" s="17"/>
      <c r="E761" s="17"/>
      <c r="F761" s="17"/>
      <c r="G761" s="25"/>
      <c r="H761" s="17"/>
      <c r="I761" s="17"/>
      <c r="J761" s="17"/>
      <c r="O761" s="25"/>
      <c r="P761" s="17"/>
    </row>
    <row r="762" spans="2:16" x14ac:dyDescent="0.25">
      <c r="B762" s="28"/>
      <c r="D762" s="17"/>
      <c r="E762" s="17"/>
      <c r="F762" s="17"/>
      <c r="G762" s="25"/>
      <c r="H762" s="17"/>
      <c r="I762" s="17"/>
      <c r="J762" s="17"/>
      <c r="O762" s="25"/>
      <c r="P762" s="17"/>
    </row>
    <row r="763" spans="2:16" x14ac:dyDescent="0.25">
      <c r="B763" s="28"/>
      <c r="D763" s="17"/>
      <c r="E763" s="17"/>
      <c r="F763" s="17"/>
      <c r="G763" s="25"/>
      <c r="H763" s="17"/>
      <c r="I763" s="17"/>
      <c r="J763" s="17"/>
      <c r="O763" s="25"/>
      <c r="P763" s="17"/>
    </row>
    <row r="764" spans="2:16" x14ac:dyDescent="0.25">
      <c r="B764" s="28"/>
      <c r="D764" s="17"/>
      <c r="E764" s="17"/>
      <c r="F764" s="17"/>
      <c r="G764" s="25"/>
      <c r="H764" s="17"/>
      <c r="I764" s="17"/>
      <c r="J764" s="17"/>
      <c r="O764" s="25"/>
      <c r="P764" s="17"/>
    </row>
    <row r="765" spans="2:16" x14ac:dyDescent="0.25">
      <c r="B765" s="28"/>
      <c r="D765" s="17"/>
      <c r="E765" s="17"/>
      <c r="F765" s="17"/>
      <c r="G765" s="25"/>
      <c r="H765" s="17"/>
      <c r="I765" s="17"/>
      <c r="J765" s="17"/>
      <c r="O765" s="25"/>
      <c r="P765" s="17"/>
    </row>
    <row r="766" spans="2:16" x14ac:dyDescent="0.25">
      <c r="B766" s="28"/>
      <c r="D766" s="17"/>
      <c r="E766" s="17"/>
      <c r="F766" s="17"/>
      <c r="G766" s="25"/>
      <c r="H766" s="17"/>
      <c r="I766" s="17"/>
      <c r="J766" s="17"/>
      <c r="O766" s="25"/>
      <c r="P766" s="17"/>
    </row>
    <row r="767" spans="2:16" x14ac:dyDescent="0.25">
      <c r="B767" s="28"/>
      <c r="D767" s="17"/>
      <c r="E767" s="17"/>
      <c r="F767" s="17"/>
      <c r="G767" s="25"/>
      <c r="H767" s="17"/>
      <c r="I767" s="17"/>
      <c r="J767" s="17"/>
      <c r="O767" s="25"/>
      <c r="P767" s="17"/>
    </row>
    <row r="768" spans="2:16" x14ac:dyDescent="0.25">
      <c r="B768" s="28"/>
      <c r="D768" s="17"/>
      <c r="E768" s="17"/>
      <c r="F768" s="17"/>
      <c r="G768" s="25"/>
      <c r="H768" s="17"/>
      <c r="I768" s="17"/>
      <c r="J768" s="17"/>
      <c r="O768" s="25"/>
      <c r="P768" s="17"/>
    </row>
    <row r="769" spans="2:16" x14ac:dyDescent="0.25">
      <c r="B769" s="28"/>
      <c r="D769" s="17"/>
      <c r="E769" s="17"/>
      <c r="F769" s="17"/>
      <c r="G769" s="25"/>
      <c r="H769" s="17"/>
      <c r="I769" s="17"/>
      <c r="J769" s="17"/>
      <c r="O769" s="25"/>
      <c r="P769" s="17"/>
    </row>
    <row r="770" spans="2:16" x14ac:dyDescent="0.25">
      <c r="B770" s="28"/>
      <c r="D770" s="17"/>
      <c r="E770" s="17"/>
      <c r="F770" s="17"/>
      <c r="G770" s="25"/>
      <c r="H770" s="17"/>
      <c r="I770" s="17"/>
      <c r="J770" s="17"/>
      <c r="O770" s="25"/>
      <c r="P770" s="17"/>
    </row>
    <row r="771" spans="2:16" x14ac:dyDescent="0.25">
      <c r="B771" s="28"/>
      <c r="D771" s="17"/>
      <c r="E771" s="17"/>
      <c r="F771" s="17"/>
      <c r="G771" s="25"/>
      <c r="H771" s="17"/>
      <c r="I771" s="17"/>
      <c r="J771" s="17"/>
      <c r="O771" s="25"/>
      <c r="P771" s="17"/>
    </row>
    <row r="772" spans="2:16" x14ac:dyDescent="0.25">
      <c r="B772" s="28"/>
      <c r="D772" s="17"/>
      <c r="E772" s="17"/>
      <c r="F772" s="17"/>
      <c r="G772" s="25"/>
      <c r="H772" s="17"/>
      <c r="I772" s="17"/>
      <c r="J772" s="17"/>
      <c r="O772" s="25"/>
      <c r="P772" s="17"/>
    </row>
    <row r="773" spans="2:16" x14ac:dyDescent="0.25">
      <c r="B773" s="28"/>
      <c r="D773" s="17"/>
      <c r="E773" s="17"/>
      <c r="F773" s="17"/>
      <c r="G773" s="25"/>
      <c r="H773" s="17"/>
      <c r="I773" s="17"/>
      <c r="J773" s="17"/>
      <c r="O773" s="25"/>
      <c r="P773" s="17"/>
    </row>
    <row r="774" spans="2:16" x14ac:dyDescent="0.25">
      <c r="B774" s="28"/>
      <c r="D774" s="17"/>
      <c r="E774" s="17"/>
      <c r="F774" s="17"/>
      <c r="G774" s="25"/>
      <c r="H774" s="17"/>
      <c r="I774" s="17"/>
      <c r="J774" s="17"/>
      <c r="O774" s="25"/>
      <c r="P774" s="17"/>
    </row>
    <row r="775" spans="2:16" x14ac:dyDescent="0.25">
      <c r="B775" s="28"/>
      <c r="D775" s="17"/>
      <c r="E775" s="17"/>
      <c r="F775" s="17"/>
      <c r="G775" s="25"/>
      <c r="H775" s="17"/>
      <c r="I775" s="17"/>
      <c r="J775" s="17"/>
      <c r="O775" s="25"/>
      <c r="P775" s="17"/>
    </row>
    <row r="776" spans="2:16" x14ac:dyDescent="0.25">
      <c r="B776" s="28"/>
      <c r="D776" s="17"/>
      <c r="E776" s="17"/>
      <c r="F776" s="17"/>
      <c r="G776" s="25"/>
      <c r="H776" s="17"/>
      <c r="I776" s="17"/>
      <c r="J776" s="17"/>
      <c r="O776" s="25"/>
      <c r="P776" s="17"/>
    </row>
    <row r="777" spans="2:16" x14ac:dyDescent="0.25">
      <c r="B777" s="28"/>
      <c r="D777" s="17"/>
      <c r="E777" s="17"/>
      <c r="F777" s="17"/>
      <c r="G777" s="25"/>
      <c r="H777" s="17"/>
      <c r="I777" s="17"/>
      <c r="J777" s="17"/>
      <c r="O777" s="25"/>
      <c r="P777" s="17"/>
    </row>
    <row r="778" spans="2:16" x14ac:dyDescent="0.25">
      <c r="B778" s="28"/>
      <c r="D778" s="17"/>
      <c r="E778" s="17"/>
      <c r="F778" s="17"/>
      <c r="G778" s="25"/>
      <c r="H778" s="17"/>
      <c r="I778" s="17"/>
      <c r="J778" s="17"/>
      <c r="O778" s="25"/>
      <c r="P778" s="17"/>
    </row>
    <row r="779" spans="2:16" x14ac:dyDescent="0.25">
      <c r="B779" s="28"/>
      <c r="D779" s="17"/>
      <c r="E779" s="17"/>
      <c r="F779" s="17"/>
      <c r="G779" s="25"/>
      <c r="H779" s="17"/>
      <c r="I779" s="17"/>
      <c r="J779" s="17"/>
      <c r="O779" s="25"/>
      <c r="P779" s="17"/>
    </row>
    <row r="780" spans="2:16" x14ac:dyDescent="0.25">
      <c r="B780" s="28"/>
      <c r="D780" s="17"/>
      <c r="E780" s="17"/>
      <c r="F780" s="17"/>
      <c r="G780" s="25"/>
      <c r="H780" s="17"/>
      <c r="I780" s="17"/>
      <c r="J780" s="17"/>
      <c r="O780" s="25"/>
      <c r="P780" s="17"/>
    </row>
    <row r="781" spans="2:16" x14ac:dyDescent="0.25">
      <c r="B781" s="28"/>
      <c r="D781" s="17"/>
      <c r="E781" s="17"/>
      <c r="F781" s="17"/>
      <c r="G781" s="25"/>
      <c r="H781" s="17"/>
      <c r="I781" s="17"/>
      <c r="J781" s="17"/>
      <c r="O781" s="25"/>
      <c r="P781" s="17"/>
    </row>
    <row r="782" spans="2:16" x14ac:dyDescent="0.25">
      <c r="B782" s="28"/>
      <c r="D782" s="17"/>
      <c r="E782" s="17"/>
      <c r="F782" s="17"/>
      <c r="G782" s="25"/>
      <c r="H782" s="17"/>
      <c r="I782" s="17"/>
      <c r="J782" s="17"/>
      <c r="O782" s="25"/>
      <c r="P782" s="17"/>
    </row>
    <row r="783" spans="2:16" x14ac:dyDescent="0.25">
      <c r="B783" s="28"/>
      <c r="D783" s="17"/>
      <c r="E783" s="17"/>
      <c r="F783" s="17"/>
      <c r="G783" s="25"/>
      <c r="H783" s="17"/>
      <c r="I783" s="17"/>
      <c r="J783" s="17"/>
      <c r="O783" s="25"/>
      <c r="P783" s="17"/>
    </row>
    <row r="784" spans="2:16" x14ac:dyDescent="0.25">
      <c r="B784" s="28"/>
      <c r="D784" s="17"/>
      <c r="E784" s="17"/>
      <c r="F784" s="17"/>
      <c r="G784" s="25"/>
      <c r="H784" s="17"/>
      <c r="I784" s="17"/>
      <c r="J784" s="17"/>
      <c r="O784" s="25"/>
      <c r="P784" s="17"/>
    </row>
    <row r="785" spans="2:16" x14ac:dyDescent="0.25">
      <c r="B785" s="28"/>
      <c r="D785" s="17"/>
      <c r="E785" s="17"/>
      <c r="F785" s="17"/>
      <c r="G785" s="25"/>
      <c r="H785" s="17"/>
      <c r="I785" s="17"/>
      <c r="J785" s="17"/>
      <c r="O785" s="25"/>
      <c r="P785" s="17"/>
    </row>
    <row r="786" spans="2:16" x14ac:dyDescent="0.25">
      <c r="B786" s="28"/>
      <c r="D786" s="17"/>
      <c r="E786" s="17"/>
      <c r="F786" s="17"/>
      <c r="G786" s="25"/>
      <c r="H786" s="17"/>
      <c r="I786" s="17"/>
      <c r="J786" s="17"/>
      <c r="O786" s="25"/>
      <c r="P786" s="17"/>
    </row>
    <row r="787" spans="2:16" x14ac:dyDescent="0.25">
      <c r="B787" s="28"/>
      <c r="D787" s="17"/>
      <c r="E787" s="17"/>
      <c r="F787" s="17"/>
      <c r="G787" s="25"/>
      <c r="H787" s="17"/>
      <c r="I787" s="17"/>
      <c r="J787" s="17"/>
      <c r="O787" s="25"/>
      <c r="P787" s="17"/>
    </row>
    <row r="788" spans="2:16" x14ac:dyDescent="0.25">
      <c r="B788" s="28"/>
      <c r="D788" s="17"/>
      <c r="E788" s="17"/>
      <c r="F788" s="17"/>
      <c r="G788" s="25"/>
      <c r="H788" s="17"/>
      <c r="I788" s="17"/>
      <c r="J788" s="17"/>
      <c r="O788" s="25"/>
      <c r="P788" s="17"/>
    </row>
    <row r="789" spans="2:16" x14ac:dyDescent="0.25">
      <c r="B789" s="28"/>
      <c r="D789" s="17"/>
      <c r="E789" s="17"/>
      <c r="F789" s="17"/>
      <c r="G789" s="25"/>
      <c r="H789" s="17"/>
      <c r="I789" s="17"/>
      <c r="J789" s="17"/>
      <c r="O789" s="25"/>
      <c r="P789" s="17"/>
    </row>
    <row r="790" spans="2:16" x14ac:dyDescent="0.25">
      <c r="B790" s="28"/>
      <c r="D790" s="17"/>
      <c r="E790" s="17"/>
      <c r="F790" s="17"/>
      <c r="G790" s="25"/>
      <c r="H790" s="17"/>
      <c r="I790" s="17"/>
      <c r="J790" s="17"/>
      <c r="O790" s="25"/>
      <c r="P790" s="17"/>
    </row>
    <row r="791" spans="2:16" x14ac:dyDescent="0.25">
      <c r="B791" s="28"/>
      <c r="D791" s="17"/>
      <c r="E791" s="17"/>
      <c r="F791" s="17"/>
      <c r="G791" s="25"/>
      <c r="H791" s="17"/>
      <c r="I791" s="17"/>
      <c r="J791" s="17"/>
      <c r="O791" s="25"/>
      <c r="P791" s="17"/>
    </row>
    <row r="792" spans="2:16" x14ac:dyDescent="0.25">
      <c r="B792" s="28"/>
      <c r="D792" s="17"/>
      <c r="E792" s="17"/>
      <c r="F792" s="17"/>
      <c r="G792" s="25"/>
      <c r="H792" s="17"/>
      <c r="I792" s="17"/>
      <c r="J792" s="17"/>
      <c r="O792" s="25"/>
      <c r="P792" s="17"/>
    </row>
    <row r="793" spans="2:16" x14ac:dyDescent="0.25">
      <c r="B793" s="28"/>
      <c r="D793" s="17"/>
      <c r="E793" s="17"/>
      <c r="F793" s="17"/>
      <c r="G793" s="25"/>
      <c r="H793" s="17"/>
      <c r="I793" s="17"/>
      <c r="J793" s="17"/>
      <c r="O793" s="25"/>
      <c r="P793" s="17"/>
    </row>
    <row r="794" spans="2:16" x14ac:dyDescent="0.25">
      <c r="B794" s="28"/>
      <c r="D794" s="17"/>
      <c r="E794" s="17"/>
      <c r="F794" s="17"/>
      <c r="G794" s="25"/>
      <c r="H794" s="17"/>
      <c r="I794" s="17"/>
      <c r="J794" s="17"/>
      <c r="O794" s="25"/>
      <c r="P794" s="17"/>
    </row>
    <row r="795" spans="2:16" x14ac:dyDescent="0.25">
      <c r="B795" s="28"/>
      <c r="D795" s="17"/>
      <c r="E795" s="17"/>
      <c r="F795" s="17"/>
      <c r="G795" s="25"/>
      <c r="H795" s="17"/>
      <c r="I795" s="17"/>
      <c r="J795" s="17"/>
      <c r="O795" s="25"/>
      <c r="P795" s="17"/>
    </row>
    <row r="796" spans="2:16" x14ac:dyDescent="0.25">
      <c r="B796" s="28"/>
      <c r="D796" s="17"/>
      <c r="E796" s="17"/>
      <c r="F796" s="17"/>
      <c r="G796" s="25"/>
      <c r="H796" s="17"/>
      <c r="I796" s="17"/>
      <c r="J796" s="17"/>
      <c r="O796" s="25"/>
      <c r="P796" s="17"/>
    </row>
    <row r="797" spans="2:16" x14ac:dyDescent="0.25">
      <c r="B797" s="28"/>
      <c r="D797" s="17"/>
      <c r="E797" s="17"/>
      <c r="F797" s="17"/>
      <c r="G797" s="25"/>
      <c r="H797" s="17"/>
      <c r="I797" s="17"/>
      <c r="J797" s="17"/>
      <c r="O797" s="25"/>
      <c r="P797" s="17"/>
    </row>
    <row r="798" spans="2:16" x14ac:dyDescent="0.25">
      <c r="B798" s="28"/>
      <c r="D798" s="17"/>
      <c r="E798" s="17"/>
      <c r="F798" s="17"/>
      <c r="G798" s="25"/>
      <c r="H798" s="17"/>
      <c r="I798" s="17"/>
      <c r="J798" s="17"/>
      <c r="O798" s="25"/>
      <c r="P798" s="17"/>
    </row>
    <row r="799" spans="2:16" x14ac:dyDescent="0.25">
      <c r="B799" s="28"/>
      <c r="D799" s="17"/>
      <c r="E799" s="17"/>
      <c r="F799" s="17"/>
      <c r="G799" s="25"/>
      <c r="H799" s="17"/>
      <c r="I799" s="17"/>
      <c r="J799" s="17"/>
      <c r="O799" s="25"/>
      <c r="P799" s="17"/>
    </row>
    <row r="800" spans="2:16" x14ac:dyDescent="0.25">
      <c r="B800" s="28"/>
      <c r="D800" s="17"/>
      <c r="E800" s="17"/>
      <c r="F800" s="17"/>
      <c r="G800" s="25"/>
      <c r="H800" s="17"/>
      <c r="I800" s="17"/>
      <c r="J800" s="17"/>
      <c r="O800" s="25"/>
      <c r="P800" s="17"/>
    </row>
    <row r="801" spans="2:16" x14ac:dyDescent="0.25">
      <c r="B801" s="28"/>
      <c r="D801" s="17"/>
      <c r="E801" s="17"/>
      <c r="F801" s="17"/>
      <c r="G801" s="25"/>
      <c r="H801" s="17"/>
      <c r="I801" s="17"/>
      <c r="J801" s="17"/>
      <c r="O801" s="25"/>
      <c r="P801" s="17"/>
    </row>
    <row r="802" spans="2:16" x14ac:dyDescent="0.25">
      <c r="B802" s="28"/>
      <c r="D802" s="17"/>
      <c r="E802" s="17"/>
      <c r="F802" s="17"/>
      <c r="G802" s="25"/>
      <c r="H802" s="17"/>
      <c r="I802" s="17"/>
      <c r="J802" s="17"/>
      <c r="O802" s="25"/>
      <c r="P802" s="17"/>
    </row>
    <row r="803" spans="2:16" x14ac:dyDescent="0.25">
      <c r="B803" s="28"/>
      <c r="D803" s="17"/>
      <c r="E803" s="17"/>
      <c r="F803" s="17"/>
      <c r="G803" s="25"/>
      <c r="H803" s="17"/>
      <c r="I803" s="17"/>
      <c r="J803" s="17"/>
      <c r="O803" s="25"/>
      <c r="P803" s="17"/>
    </row>
    <row r="804" spans="2:16" x14ac:dyDescent="0.25">
      <c r="B804" s="28"/>
      <c r="D804" s="17"/>
      <c r="E804" s="17"/>
      <c r="F804" s="17"/>
      <c r="G804" s="25"/>
      <c r="H804" s="17"/>
      <c r="I804" s="17"/>
      <c r="J804" s="17"/>
      <c r="O804" s="25"/>
      <c r="P804" s="17"/>
    </row>
    <row r="805" spans="2:16" x14ac:dyDescent="0.25">
      <c r="B805" s="28"/>
      <c r="D805" s="17"/>
      <c r="E805" s="17"/>
      <c r="F805" s="17"/>
      <c r="G805" s="25"/>
      <c r="H805" s="17"/>
      <c r="I805" s="17"/>
      <c r="J805" s="17"/>
      <c r="O805" s="25"/>
      <c r="P805" s="17"/>
    </row>
    <row r="806" spans="2:16" x14ac:dyDescent="0.25">
      <c r="B806" s="28"/>
      <c r="D806" s="17"/>
      <c r="E806" s="17"/>
      <c r="F806" s="17"/>
      <c r="G806" s="25"/>
      <c r="H806" s="17"/>
      <c r="I806" s="17"/>
      <c r="J806" s="17"/>
      <c r="O806" s="25"/>
      <c r="P806" s="17"/>
    </row>
    <row r="807" spans="2:16" x14ac:dyDescent="0.25">
      <c r="B807" s="28"/>
      <c r="D807" s="17"/>
      <c r="E807" s="17"/>
      <c r="F807" s="17"/>
      <c r="G807" s="25"/>
      <c r="H807" s="17"/>
      <c r="I807" s="17"/>
      <c r="J807" s="17"/>
      <c r="O807" s="25"/>
      <c r="P807" s="17"/>
    </row>
    <row r="808" spans="2:16" x14ac:dyDescent="0.25">
      <c r="B808" s="28"/>
      <c r="D808" s="17"/>
      <c r="E808" s="17"/>
      <c r="F808" s="17"/>
      <c r="G808" s="25"/>
      <c r="H808" s="17"/>
      <c r="I808" s="17"/>
      <c r="J808" s="17"/>
      <c r="O808" s="25"/>
      <c r="P808" s="17"/>
    </row>
    <row r="809" spans="2:16" x14ac:dyDescent="0.25">
      <c r="B809" s="28"/>
      <c r="D809" s="17"/>
      <c r="E809" s="17"/>
      <c r="F809" s="17"/>
      <c r="G809" s="25"/>
      <c r="H809" s="17"/>
      <c r="I809" s="17"/>
      <c r="J809" s="17"/>
      <c r="O809" s="25"/>
      <c r="P809" s="17"/>
    </row>
    <row r="810" spans="2:16" x14ac:dyDescent="0.25">
      <c r="B810" s="28"/>
      <c r="D810" s="17"/>
      <c r="E810" s="17"/>
      <c r="F810" s="17"/>
      <c r="G810" s="25"/>
      <c r="H810" s="17"/>
      <c r="I810" s="17"/>
      <c r="J810" s="17"/>
      <c r="O810" s="25"/>
      <c r="P810" s="17"/>
    </row>
    <row r="811" spans="2:16" x14ac:dyDescent="0.25">
      <c r="B811" s="28"/>
      <c r="D811" s="17"/>
      <c r="E811" s="17"/>
      <c r="F811" s="17"/>
      <c r="G811" s="25"/>
      <c r="H811" s="17"/>
      <c r="I811" s="17"/>
      <c r="J811" s="17"/>
      <c r="O811" s="25"/>
      <c r="P811" s="17"/>
    </row>
    <row r="812" spans="2:16" x14ac:dyDescent="0.25">
      <c r="B812" s="28"/>
      <c r="D812" s="17"/>
      <c r="E812" s="17"/>
      <c r="F812" s="17"/>
      <c r="G812" s="25"/>
      <c r="H812" s="17"/>
      <c r="I812" s="17"/>
      <c r="J812" s="17"/>
      <c r="O812" s="25"/>
      <c r="P812" s="17"/>
    </row>
    <row r="813" spans="2:16" x14ac:dyDescent="0.25">
      <c r="B813" s="28"/>
      <c r="D813" s="17"/>
      <c r="E813" s="17"/>
      <c r="F813" s="17"/>
      <c r="G813" s="25"/>
      <c r="H813" s="17"/>
      <c r="I813" s="17"/>
      <c r="J813" s="17"/>
      <c r="O813" s="25"/>
      <c r="P813" s="17"/>
    </row>
    <row r="814" spans="2:16" x14ac:dyDescent="0.25">
      <c r="B814" s="28"/>
      <c r="D814" s="17"/>
      <c r="E814" s="17"/>
      <c r="F814" s="17"/>
      <c r="G814" s="25"/>
      <c r="H814" s="17"/>
      <c r="I814" s="17"/>
      <c r="J814" s="17"/>
      <c r="O814" s="25"/>
      <c r="P814" s="17"/>
    </row>
    <row r="815" spans="2:16" x14ac:dyDescent="0.25">
      <c r="B815" s="28"/>
      <c r="D815" s="17"/>
      <c r="E815" s="17"/>
      <c r="F815" s="17"/>
      <c r="G815" s="25"/>
      <c r="H815" s="17"/>
      <c r="I815" s="17"/>
      <c r="J815" s="17"/>
      <c r="O815" s="25"/>
      <c r="P815" s="17"/>
    </row>
    <row r="816" spans="2:16" x14ac:dyDescent="0.25">
      <c r="B816" s="28"/>
      <c r="D816" s="17"/>
      <c r="E816" s="17"/>
      <c r="F816" s="17"/>
      <c r="G816" s="25"/>
      <c r="H816" s="17"/>
      <c r="I816" s="17"/>
      <c r="J816" s="17"/>
      <c r="O816" s="25"/>
      <c r="P816" s="17"/>
    </row>
    <row r="817" spans="2:16" x14ac:dyDescent="0.25">
      <c r="B817" s="28"/>
      <c r="D817" s="17"/>
      <c r="E817" s="17"/>
      <c r="F817" s="17"/>
      <c r="G817" s="25"/>
      <c r="H817" s="17"/>
      <c r="I817" s="17"/>
      <c r="J817" s="17"/>
      <c r="O817" s="25"/>
      <c r="P817" s="17"/>
    </row>
    <row r="818" spans="2:16" x14ac:dyDescent="0.25">
      <c r="B818" s="28"/>
      <c r="D818" s="17"/>
      <c r="E818" s="17"/>
      <c r="F818" s="17"/>
      <c r="G818" s="25"/>
      <c r="H818" s="17"/>
      <c r="I818" s="17"/>
      <c r="J818" s="17"/>
      <c r="O818" s="25"/>
      <c r="P818" s="17"/>
    </row>
    <row r="819" spans="2:16" x14ac:dyDescent="0.25">
      <c r="B819" s="28"/>
      <c r="D819" s="17"/>
      <c r="E819" s="17"/>
      <c r="F819" s="17"/>
      <c r="G819" s="25"/>
      <c r="H819" s="17"/>
      <c r="I819" s="17"/>
      <c r="J819" s="17"/>
      <c r="O819" s="25"/>
      <c r="P819" s="17"/>
    </row>
    <row r="820" spans="2:16" x14ac:dyDescent="0.25">
      <c r="B820" s="28"/>
      <c r="D820" s="17"/>
      <c r="E820" s="17"/>
      <c r="F820" s="17"/>
      <c r="G820" s="25"/>
      <c r="H820" s="17"/>
      <c r="I820" s="17"/>
      <c r="J820" s="17"/>
      <c r="O820" s="25"/>
      <c r="P820" s="17"/>
    </row>
    <row r="821" spans="2:16" x14ac:dyDescent="0.25">
      <c r="B821" s="28"/>
      <c r="D821" s="17"/>
      <c r="E821" s="17"/>
      <c r="F821" s="17"/>
      <c r="G821" s="25"/>
      <c r="H821" s="17"/>
      <c r="I821" s="17"/>
      <c r="J821" s="17"/>
      <c r="O821" s="25"/>
      <c r="P821" s="17"/>
    </row>
    <row r="822" spans="2:16" x14ac:dyDescent="0.25">
      <c r="B822" s="28"/>
      <c r="D822" s="17"/>
      <c r="E822" s="17"/>
      <c r="F822" s="17"/>
      <c r="G822" s="25"/>
      <c r="H822" s="17"/>
      <c r="I822" s="17"/>
      <c r="J822" s="17"/>
      <c r="O822" s="25"/>
      <c r="P822" s="17"/>
    </row>
    <row r="823" spans="2:16" x14ac:dyDescent="0.25">
      <c r="B823" s="28"/>
      <c r="D823" s="17"/>
      <c r="E823" s="17"/>
      <c r="F823" s="17"/>
      <c r="G823" s="25"/>
      <c r="H823" s="17"/>
      <c r="I823" s="17"/>
      <c r="J823" s="17"/>
      <c r="O823" s="25"/>
      <c r="P823" s="17"/>
    </row>
    <row r="824" spans="2:16" x14ac:dyDescent="0.25">
      <c r="B824" s="28"/>
      <c r="D824" s="17"/>
      <c r="E824" s="17"/>
      <c r="F824" s="17"/>
      <c r="G824" s="25"/>
      <c r="H824" s="17"/>
      <c r="I824" s="17"/>
      <c r="J824" s="17"/>
      <c r="O824" s="25"/>
      <c r="P824" s="17"/>
    </row>
    <row r="825" spans="2:16" x14ac:dyDescent="0.25">
      <c r="B825" s="28"/>
      <c r="D825" s="17"/>
      <c r="E825" s="17"/>
      <c r="F825" s="17"/>
      <c r="G825" s="25"/>
      <c r="H825" s="17"/>
      <c r="I825" s="17"/>
      <c r="J825" s="17"/>
      <c r="O825" s="25"/>
      <c r="P825" s="17"/>
    </row>
    <row r="826" spans="2:16" x14ac:dyDescent="0.25">
      <c r="B826" s="28"/>
      <c r="D826" s="17"/>
      <c r="E826" s="17"/>
      <c r="F826" s="17"/>
      <c r="G826" s="25"/>
      <c r="H826" s="17"/>
      <c r="I826" s="17"/>
      <c r="J826" s="17"/>
      <c r="O826" s="25"/>
      <c r="P826" s="17"/>
    </row>
    <row r="827" spans="2:16" x14ac:dyDescent="0.25">
      <c r="B827" s="28"/>
      <c r="D827" s="17"/>
      <c r="E827" s="17"/>
      <c r="F827" s="17"/>
      <c r="G827" s="25"/>
      <c r="H827" s="17"/>
      <c r="I827" s="17"/>
      <c r="J827" s="17"/>
      <c r="O827" s="25"/>
      <c r="P827" s="17"/>
    </row>
    <row r="828" spans="2:16" x14ac:dyDescent="0.25">
      <c r="B828" s="28"/>
      <c r="D828" s="17"/>
      <c r="E828" s="17"/>
      <c r="F828" s="17"/>
      <c r="G828" s="25"/>
      <c r="H828" s="17"/>
      <c r="I828" s="17"/>
      <c r="J828" s="17"/>
      <c r="O828" s="25"/>
      <c r="P828" s="17"/>
    </row>
    <row r="829" spans="2:16" x14ac:dyDescent="0.25">
      <c r="B829" s="28"/>
      <c r="D829" s="17"/>
      <c r="E829" s="17"/>
      <c r="G829" s="25"/>
      <c r="H829" s="17"/>
      <c r="I829" s="17"/>
      <c r="J829" s="17"/>
      <c r="O829" s="25"/>
    </row>
    <row r="830" spans="2:16" x14ac:dyDescent="0.25">
      <c r="B830" s="28"/>
      <c r="D830" s="17"/>
      <c r="E830" s="17"/>
      <c r="G830" s="25"/>
      <c r="H830" s="17"/>
      <c r="I830" s="17"/>
      <c r="J830" s="17"/>
      <c r="O830" s="25"/>
    </row>
    <row r="831" spans="2:16" x14ac:dyDescent="0.25">
      <c r="B831" s="28"/>
      <c r="D831" s="17"/>
      <c r="E831" s="17"/>
      <c r="G831" s="25"/>
      <c r="H831" s="17"/>
      <c r="I831" s="17"/>
      <c r="J831" s="17"/>
      <c r="O831" s="25"/>
    </row>
    <row r="832" spans="2:16" x14ac:dyDescent="0.25">
      <c r="B832" s="28"/>
      <c r="D832" s="17"/>
      <c r="E832" s="17"/>
      <c r="G832" s="25"/>
      <c r="H832" s="17"/>
      <c r="I832" s="17"/>
      <c r="J832" s="17"/>
      <c r="O832" s="25"/>
    </row>
    <row r="833" spans="2:15" x14ac:dyDescent="0.25">
      <c r="B833" s="28"/>
      <c r="D833" s="17"/>
      <c r="E833" s="17"/>
      <c r="G833" s="25"/>
      <c r="H833" s="17"/>
      <c r="I833" s="17"/>
      <c r="J833" s="17"/>
      <c r="O833" s="25"/>
    </row>
    <row r="834" spans="2:15" x14ac:dyDescent="0.25">
      <c r="B834" s="28"/>
      <c r="D834" s="17"/>
      <c r="E834" s="17"/>
      <c r="G834" s="25"/>
      <c r="H834" s="17"/>
      <c r="I834" s="17"/>
      <c r="J834" s="17"/>
      <c r="O834" s="25"/>
    </row>
    <row r="835" spans="2:15" x14ac:dyDescent="0.25">
      <c r="B835" s="28"/>
      <c r="D835" s="17"/>
      <c r="E835" s="17"/>
      <c r="G835" s="25"/>
      <c r="H835" s="17"/>
      <c r="I835" s="17"/>
      <c r="J835" s="17"/>
      <c r="O835" s="25"/>
    </row>
    <row r="836" spans="2:15" x14ac:dyDescent="0.25">
      <c r="B836" s="28"/>
      <c r="D836" s="17"/>
      <c r="E836" s="17"/>
      <c r="G836" s="25"/>
      <c r="H836" s="17"/>
      <c r="I836" s="17"/>
      <c r="J836" s="17"/>
      <c r="O836" s="25"/>
    </row>
    <row r="837" spans="2:15" x14ac:dyDescent="0.25">
      <c r="B837" s="28"/>
      <c r="D837" s="17"/>
      <c r="E837" s="17"/>
      <c r="G837" s="25"/>
      <c r="H837" s="17"/>
      <c r="I837" s="17"/>
      <c r="J837" s="17"/>
      <c r="O837" s="25"/>
    </row>
    <row r="838" spans="2:15" x14ac:dyDescent="0.25">
      <c r="B838" s="28"/>
      <c r="D838" s="17"/>
      <c r="E838" s="17"/>
      <c r="G838" s="25"/>
      <c r="H838" s="17"/>
      <c r="I838" s="17"/>
      <c r="J838" s="17"/>
      <c r="O838" s="25"/>
    </row>
    <row r="839" spans="2:15" x14ac:dyDescent="0.25">
      <c r="B839" s="28"/>
      <c r="D839" s="17"/>
      <c r="E839" s="17"/>
      <c r="G839" s="25"/>
      <c r="H839" s="17"/>
      <c r="I839" s="17"/>
      <c r="J839" s="17"/>
      <c r="O839" s="25"/>
    </row>
    <row r="840" spans="2:15" x14ac:dyDescent="0.25">
      <c r="B840" s="28"/>
      <c r="D840" s="17"/>
      <c r="E840" s="17"/>
      <c r="G840" s="25"/>
      <c r="H840" s="17"/>
      <c r="I840" s="17"/>
      <c r="J840" s="17"/>
      <c r="O840" s="25"/>
    </row>
    <row r="841" spans="2:15" x14ac:dyDescent="0.25">
      <c r="B841" s="28"/>
      <c r="D841" s="17"/>
      <c r="E841" s="17"/>
      <c r="G841" s="25"/>
      <c r="H841" s="17"/>
      <c r="I841" s="17"/>
      <c r="J841" s="17"/>
      <c r="O841" s="25"/>
    </row>
    <row r="842" spans="2:15" x14ac:dyDescent="0.25">
      <c r="B842" s="28"/>
      <c r="D842" s="17"/>
      <c r="E842" s="17"/>
      <c r="G842" s="25"/>
      <c r="H842" s="17"/>
      <c r="I842" s="17"/>
      <c r="J842" s="17"/>
      <c r="O842" s="25"/>
    </row>
    <row r="843" spans="2:15" x14ac:dyDescent="0.25">
      <c r="B843" s="28"/>
      <c r="D843" s="17"/>
      <c r="E843" s="17"/>
      <c r="G843" s="25"/>
      <c r="H843" s="17"/>
      <c r="I843" s="17"/>
      <c r="J843" s="17"/>
      <c r="O843" s="25"/>
    </row>
    <row r="844" spans="2:15" x14ac:dyDescent="0.25">
      <c r="B844" s="28"/>
      <c r="D844" s="17"/>
      <c r="E844" s="17"/>
      <c r="G844" s="25"/>
      <c r="H844" s="17"/>
      <c r="I844" s="17"/>
      <c r="J844" s="17"/>
      <c r="O844" s="25"/>
    </row>
    <row r="845" spans="2:15" x14ac:dyDescent="0.25">
      <c r="B845" s="28"/>
      <c r="D845" s="17"/>
      <c r="E845" s="17"/>
      <c r="G845" s="25"/>
      <c r="H845" s="17"/>
      <c r="I845" s="17"/>
      <c r="J845" s="17"/>
      <c r="O845" s="25"/>
    </row>
    <row r="846" spans="2:15" x14ac:dyDescent="0.25">
      <c r="B846" s="28"/>
      <c r="D846" s="17"/>
      <c r="E846" s="17"/>
      <c r="G846" s="25"/>
      <c r="H846" s="17"/>
      <c r="I846" s="17"/>
      <c r="J846" s="17"/>
      <c r="O846" s="25"/>
    </row>
    <row r="847" spans="2:15" x14ac:dyDescent="0.25">
      <c r="B847" s="28"/>
      <c r="D847" s="17"/>
      <c r="E847" s="17"/>
      <c r="G847" s="25"/>
      <c r="H847" s="17"/>
      <c r="I847" s="17"/>
      <c r="J847" s="17"/>
      <c r="O847" s="25"/>
    </row>
    <row r="848" spans="2:15" x14ac:dyDescent="0.25">
      <c r="B848" s="28"/>
      <c r="D848" s="17"/>
      <c r="E848" s="17"/>
      <c r="G848" s="25"/>
      <c r="H848" s="17"/>
      <c r="I848" s="17"/>
      <c r="J848" s="17"/>
      <c r="O848" s="25"/>
    </row>
    <row r="849" spans="2:15" x14ac:dyDescent="0.25">
      <c r="B849" s="28"/>
      <c r="D849" s="17"/>
      <c r="E849" s="17"/>
      <c r="G849" s="25"/>
      <c r="H849" s="17"/>
      <c r="I849" s="17"/>
      <c r="J849" s="17"/>
      <c r="O849" s="25"/>
    </row>
    <row r="850" spans="2:15" x14ac:dyDescent="0.25">
      <c r="B850" s="28"/>
      <c r="D850" s="17"/>
      <c r="E850" s="17"/>
      <c r="G850" s="25"/>
      <c r="H850" s="17"/>
      <c r="I850" s="17"/>
      <c r="J850" s="17"/>
      <c r="O850" s="25"/>
    </row>
    <row r="851" spans="2:15" x14ac:dyDescent="0.25">
      <c r="B851" s="28"/>
      <c r="D851" s="17"/>
      <c r="E851" s="17"/>
      <c r="G851" s="25"/>
      <c r="H851" s="17"/>
      <c r="I851" s="17"/>
      <c r="J851" s="17"/>
      <c r="O851" s="25"/>
    </row>
    <row r="852" spans="2:15" x14ac:dyDescent="0.25">
      <c r="B852" s="28"/>
      <c r="D852" s="17"/>
      <c r="E852" s="17"/>
      <c r="G852" s="25"/>
      <c r="H852" s="17"/>
      <c r="I852" s="17"/>
      <c r="J852" s="17"/>
      <c r="O852" s="25"/>
    </row>
    <row r="853" spans="2:15" x14ac:dyDescent="0.25">
      <c r="B853" s="28"/>
      <c r="D853" s="17"/>
      <c r="E853" s="17"/>
      <c r="G853" s="25"/>
      <c r="H853" s="17"/>
      <c r="I853" s="17"/>
      <c r="J853" s="17"/>
      <c r="O853" s="25"/>
    </row>
    <row r="854" spans="2:15" x14ac:dyDescent="0.25">
      <c r="B854" s="28"/>
      <c r="D854" s="17"/>
      <c r="E854" s="17"/>
      <c r="G854" s="25"/>
      <c r="H854" s="17"/>
      <c r="I854" s="17"/>
      <c r="J854" s="17"/>
      <c r="O854" s="25"/>
    </row>
    <row r="855" spans="2:15" x14ac:dyDescent="0.25">
      <c r="B855" s="28"/>
      <c r="D855" s="17"/>
      <c r="E855" s="17"/>
      <c r="G855" s="25"/>
      <c r="H855" s="17"/>
      <c r="I855" s="17"/>
      <c r="J855" s="17"/>
      <c r="O855" s="25"/>
    </row>
    <row r="856" spans="2:15" x14ac:dyDescent="0.25">
      <c r="B856" s="28"/>
      <c r="D856" s="17"/>
      <c r="E856" s="17"/>
      <c r="G856" s="25"/>
      <c r="H856" s="17"/>
      <c r="I856" s="17"/>
      <c r="J856" s="17"/>
      <c r="O856" s="25"/>
    </row>
    <row r="857" spans="2:15" x14ac:dyDescent="0.25">
      <c r="B857" s="28"/>
      <c r="D857" s="17"/>
      <c r="E857" s="17"/>
      <c r="G857" s="25"/>
      <c r="H857" s="17"/>
      <c r="I857" s="17"/>
      <c r="J857" s="17"/>
      <c r="O857" s="25"/>
    </row>
    <row r="858" spans="2:15" x14ac:dyDescent="0.25">
      <c r="B858" s="28"/>
      <c r="D858" s="17"/>
      <c r="E858" s="17"/>
      <c r="G858" s="25"/>
      <c r="H858" s="17"/>
      <c r="I858" s="17"/>
      <c r="J858" s="17"/>
      <c r="O858" s="25"/>
    </row>
    <row r="859" spans="2:15" x14ac:dyDescent="0.25">
      <c r="B859" s="28"/>
      <c r="D859" s="17"/>
      <c r="E859" s="17"/>
      <c r="G859" s="25"/>
      <c r="H859" s="17"/>
      <c r="I859" s="17"/>
      <c r="J859" s="17"/>
      <c r="O859" s="25"/>
    </row>
    <row r="860" spans="2:15" x14ac:dyDescent="0.25">
      <c r="B860" s="28"/>
      <c r="D860" s="17"/>
      <c r="E860" s="17"/>
      <c r="G860" s="25"/>
      <c r="H860" s="17"/>
      <c r="I860" s="17"/>
      <c r="J860" s="17"/>
      <c r="O860" s="25"/>
    </row>
    <row r="861" spans="2:15" x14ac:dyDescent="0.25">
      <c r="B861" s="28"/>
      <c r="D861" s="17"/>
      <c r="E861" s="17"/>
      <c r="G861" s="25"/>
      <c r="H861" s="17"/>
      <c r="I861" s="17"/>
      <c r="J861" s="17"/>
      <c r="O861" s="25"/>
    </row>
    <row r="862" spans="2:15" x14ac:dyDescent="0.25">
      <c r="B862" s="28"/>
      <c r="D862" s="17"/>
      <c r="E862" s="17"/>
      <c r="G862" s="25"/>
      <c r="H862" s="17"/>
      <c r="I862" s="17"/>
      <c r="J862" s="17"/>
      <c r="O862" s="25"/>
    </row>
    <row r="863" spans="2:15" x14ac:dyDescent="0.25">
      <c r="B863" s="28"/>
      <c r="D863" s="17"/>
      <c r="E863" s="17"/>
      <c r="G863" s="25"/>
      <c r="H863" s="17"/>
      <c r="I863" s="17"/>
      <c r="J863" s="17"/>
      <c r="O863" s="25"/>
    </row>
    <row r="864" spans="2:15" x14ac:dyDescent="0.25">
      <c r="B864" s="28"/>
      <c r="D864" s="17"/>
      <c r="E864" s="17"/>
      <c r="G864" s="25"/>
      <c r="H864" s="17"/>
      <c r="I864" s="17"/>
      <c r="J864" s="17"/>
      <c r="O864" s="25"/>
    </row>
    <row r="865" spans="2:15" x14ac:dyDescent="0.25">
      <c r="B865" s="28"/>
      <c r="D865" s="17"/>
      <c r="E865" s="17"/>
      <c r="G865" s="25"/>
      <c r="H865" s="17"/>
      <c r="I865" s="17"/>
      <c r="J865" s="17"/>
      <c r="O865" s="25"/>
    </row>
    <row r="866" spans="2:15" x14ac:dyDescent="0.25">
      <c r="B866" s="28"/>
      <c r="D866" s="17"/>
      <c r="E866" s="17"/>
      <c r="G866" s="25"/>
      <c r="H866" s="17"/>
      <c r="I866" s="17"/>
      <c r="J866" s="17"/>
      <c r="O866" s="25"/>
    </row>
    <row r="867" spans="2:15" x14ac:dyDescent="0.25">
      <c r="B867" s="28"/>
      <c r="D867" s="17"/>
      <c r="E867" s="17"/>
      <c r="G867" s="25"/>
      <c r="H867" s="17"/>
      <c r="I867" s="17"/>
      <c r="J867" s="17"/>
      <c r="O867" s="25"/>
    </row>
    <row r="868" spans="2:15" x14ac:dyDescent="0.25">
      <c r="B868" s="28"/>
      <c r="D868" s="17"/>
      <c r="E868" s="17"/>
      <c r="G868" s="25"/>
      <c r="H868" s="17"/>
      <c r="I868" s="17"/>
      <c r="J868" s="17"/>
      <c r="O868" s="25"/>
    </row>
    <row r="869" spans="2:15" x14ac:dyDescent="0.25">
      <c r="B869" s="28"/>
      <c r="D869" s="17"/>
      <c r="E869" s="17"/>
      <c r="G869" s="25"/>
      <c r="H869" s="17"/>
      <c r="I869" s="17"/>
      <c r="J869" s="17"/>
      <c r="O869" s="25"/>
    </row>
    <row r="870" spans="2:15" x14ac:dyDescent="0.25">
      <c r="B870" s="28"/>
      <c r="D870" s="17"/>
      <c r="E870" s="17"/>
      <c r="G870" s="25"/>
      <c r="H870" s="17"/>
      <c r="I870" s="17"/>
      <c r="J870" s="17"/>
      <c r="O870" s="25"/>
    </row>
    <row r="871" spans="2:15" x14ac:dyDescent="0.25">
      <c r="B871" s="28"/>
      <c r="D871" s="17"/>
      <c r="E871" s="17"/>
      <c r="G871" s="25"/>
      <c r="H871" s="17"/>
      <c r="I871" s="17"/>
      <c r="J871" s="17"/>
      <c r="O871" s="25"/>
    </row>
    <row r="872" spans="2:15" x14ac:dyDescent="0.25">
      <c r="B872" s="28"/>
      <c r="D872" s="17"/>
      <c r="E872" s="17"/>
      <c r="G872" s="25"/>
      <c r="H872" s="17"/>
      <c r="I872" s="17"/>
      <c r="J872" s="17"/>
      <c r="O872" s="25"/>
    </row>
    <row r="873" spans="2:15" x14ac:dyDescent="0.25">
      <c r="B873" s="28"/>
      <c r="D873" s="17"/>
      <c r="E873" s="17"/>
      <c r="G873" s="25"/>
      <c r="H873" s="17"/>
      <c r="I873" s="17"/>
      <c r="J873" s="17"/>
      <c r="O873" s="25"/>
    </row>
    <row r="874" spans="2:15" x14ac:dyDescent="0.25">
      <c r="B874" s="28"/>
      <c r="D874" s="17"/>
      <c r="E874" s="17"/>
      <c r="G874" s="25"/>
      <c r="H874" s="17"/>
      <c r="I874" s="17"/>
      <c r="J874" s="17"/>
      <c r="O874" s="25"/>
    </row>
    <row r="875" spans="2:15" x14ac:dyDescent="0.25">
      <c r="B875" s="28"/>
      <c r="D875" s="17"/>
      <c r="E875" s="17"/>
      <c r="G875" s="25"/>
      <c r="H875" s="17"/>
      <c r="I875" s="17"/>
      <c r="J875" s="17"/>
      <c r="O875" s="25"/>
    </row>
    <row r="876" spans="2:15" x14ac:dyDescent="0.25">
      <c r="B876" s="28"/>
      <c r="D876" s="17"/>
      <c r="E876" s="17"/>
      <c r="G876" s="25"/>
      <c r="H876" s="17"/>
      <c r="I876" s="17"/>
      <c r="J876" s="17"/>
      <c r="O876" s="25"/>
    </row>
    <row r="877" spans="2:15" x14ac:dyDescent="0.25">
      <c r="B877" s="28"/>
      <c r="D877" s="17"/>
      <c r="E877" s="17"/>
      <c r="G877" s="25"/>
      <c r="H877" s="17"/>
      <c r="I877" s="17"/>
      <c r="J877" s="17"/>
      <c r="O877" s="25"/>
    </row>
    <row r="878" spans="2:15" x14ac:dyDescent="0.25">
      <c r="B878" s="28"/>
      <c r="D878" s="17"/>
      <c r="E878" s="17"/>
      <c r="G878" s="25"/>
      <c r="H878" s="17"/>
      <c r="I878" s="17"/>
      <c r="J878" s="17"/>
      <c r="O878" s="25"/>
    </row>
    <row r="879" spans="2:15" x14ac:dyDescent="0.25">
      <c r="B879" s="28"/>
      <c r="D879" s="17"/>
      <c r="E879" s="17"/>
      <c r="G879" s="25"/>
      <c r="H879" s="17"/>
      <c r="I879" s="17"/>
      <c r="J879" s="17"/>
      <c r="O879" s="25"/>
    </row>
    <row r="880" spans="2:15" x14ac:dyDescent="0.25">
      <c r="B880" s="28"/>
      <c r="D880" s="17"/>
      <c r="E880" s="17"/>
      <c r="G880" s="25"/>
      <c r="H880" s="17"/>
      <c r="I880" s="17"/>
      <c r="J880" s="17"/>
      <c r="O880" s="25"/>
    </row>
    <row r="881" spans="2:16" x14ac:dyDescent="0.25">
      <c r="B881" s="28"/>
      <c r="D881" s="17"/>
      <c r="E881" s="17"/>
      <c r="G881" s="25"/>
      <c r="H881" s="17"/>
      <c r="I881" s="17"/>
      <c r="J881" s="17"/>
      <c r="O881" s="25"/>
    </row>
    <row r="882" spans="2:16" x14ac:dyDescent="0.25">
      <c r="B882" s="28"/>
      <c r="D882" s="17"/>
      <c r="E882" s="17"/>
      <c r="G882" s="25"/>
      <c r="H882" s="17"/>
      <c r="I882" s="17"/>
      <c r="J882" s="17"/>
      <c r="O882" s="25"/>
    </row>
    <row r="883" spans="2:16" x14ac:dyDescent="0.25">
      <c r="B883" s="28"/>
      <c r="D883" s="17"/>
      <c r="E883" s="17"/>
      <c r="G883" s="25"/>
      <c r="H883" s="17"/>
      <c r="I883" s="17"/>
      <c r="J883" s="17"/>
      <c r="O883" s="25"/>
    </row>
    <row r="884" spans="2:16" x14ac:dyDescent="0.25">
      <c r="B884" s="28"/>
      <c r="D884" s="17"/>
      <c r="E884" s="17"/>
      <c r="G884" s="25"/>
      <c r="H884" s="17"/>
      <c r="I884" s="17"/>
      <c r="J884" s="17"/>
      <c r="O884" s="25"/>
    </row>
    <row r="885" spans="2:16" x14ac:dyDescent="0.25">
      <c r="B885" s="28"/>
      <c r="D885" s="17"/>
      <c r="E885" s="17"/>
      <c r="G885" s="25"/>
      <c r="H885" s="17"/>
      <c r="I885" s="17"/>
      <c r="J885" s="17"/>
      <c r="O885" s="25"/>
    </row>
    <row r="886" spans="2:16" x14ac:dyDescent="0.25">
      <c r="B886" s="28"/>
      <c r="D886" s="17"/>
      <c r="E886" s="17"/>
      <c r="G886" s="25"/>
      <c r="H886" s="17"/>
      <c r="I886" s="17"/>
      <c r="J886" s="17"/>
      <c r="O886" s="25"/>
    </row>
    <row r="887" spans="2:16" x14ac:dyDescent="0.25">
      <c r="B887" s="28"/>
      <c r="D887" s="17"/>
      <c r="E887" s="17"/>
      <c r="G887" s="25"/>
      <c r="H887" s="17"/>
      <c r="I887" s="17"/>
      <c r="J887" s="17"/>
      <c r="O887" s="25"/>
    </row>
    <row r="888" spans="2:16" x14ac:dyDescent="0.25">
      <c r="B888" s="28"/>
      <c r="D888" s="17"/>
      <c r="E888" s="17"/>
      <c r="G888" s="25"/>
      <c r="H888" s="17"/>
      <c r="I888" s="17"/>
      <c r="J888" s="17"/>
      <c r="O888" s="25"/>
    </row>
    <row r="889" spans="2:16" x14ac:dyDescent="0.25">
      <c r="B889" s="28"/>
      <c r="D889" s="17"/>
      <c r="E889" s="17"/>
      <c r="G889" s="25"/>
      <c r="H889" s="17"/>
      <c r="I889" s="17"/>
      <c r="J889" s="17"/>
      <c r="O889" s="25"/>
    </row>
    <row r="890" spans="2:16" x14ac:dyDescent="0.25">
      <c r="B890" s="28"/>
      <c r="D890" s="17"/>
      <c r="E890" s="17"/>
      <c r="G890" s="25"/>
      <c r="H890" s="17"/>
      <c r="I890" s="17"/>
      <c r="J890" s="17"/>
      <c r="O890" s="25"/>
    </row>
    <row r="891" spans="2:16" x14ac:dyDescent="0.25">
      <c r="D891" s="5"/>
      <c r="E891" s="5"/>
      <c r="F891" s="5"/>
      <c r="G891" s="25"/>
      <c r="H891" s="5"/>
      <c r="I891" s="5"/>
      <c r="J891" s="5"/>
      <c r="O891" s="25"/>
      <c r="P891" s="5"/>
    </row>
  </sheetData>
  <sheetProtection algorithmName="SHA-512" hashValue="Wv/97oVy2xOW0noSwDtsIuhwthttGzu/cw+9wzriEWxQwXY8o+n/FAXL+g88JlNUoDbJCqdpZ6qBmkcLxM52aw==" saltValue="LFGBAyVWspcJO4uBdHjz4w==" spinCount="100000" sheet="1" objects="1" scenarios="1"/>
  <pageMargins left="0.7" right="0.7" top="0.75" bottom="0.75" header="0.3" footer="0.3"/>
  <pageSetup paperSize="9" orientation="portrait" horizont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BA107-0D16-4C95-B358-D4AD471E3F6F}">
  <dimension ref="B1:IG298"/>
  <sheetViews>
    <sheetView zoomScale="130" zoomScaleNormal="130" workbookViewId="0">
      <selection activeCell="BD2" sqref="BD2"/>
    </sheetView>
  </sheetViews>
  <sheetFormatPr defaultRowHeight="11.5" x14ac:dyDescent="0.25"/>
  <cols>
    <col min="1" max="3" width="9.36328125" bestFit="1" customWidth="1"/>
    <col min="4" max="11" width="0" hidden="1" customWidth="1"/>
    <col min="12" max="12" width="9" style="43" bestFit="1" customWidth="1"/>
    <col min="13" max="18" width="0" hidden="1" customWidth="1"/>
    <col min="19" max="19" width="9" style="43" bestFit="1" customWidth="1"/>
    <col min="20" max="32" width="0" hidden="1" customWidth="1"/>
    <col min="33" max="33" width="11.08984375" style="43" bestFit="1" customWidth="1"/>
    <col min="34" max="37" width="0" hidden="1" customWidth="1"/>
    <col min="38" max="38" width="11.08984375" style="43" bestFit="1" customWidth="1"/>
    <col min="39" max="55" width="0" hidden="1" customWidth="1"/>
    <col min="56" max="56" width="10.6328125" style="43" customWidth="1"/>
    <col min="57" max="59" width="0" hidden="1" customWidth="1"/>
    <col min="60" max="60" width="10.54296875" style="43" bestFit="1" customWidth="1"/>
    <col min="61" max="65" width="0" hidden="1" customWidth="1"/>
    <col min="66" max="66" width="9" style="43" bestFit="1" customWidth="1"/>
    <col min="67" max="85" width="0" hidden="1" customWidth="1"/>
    <col min="86" max="86" width="12.453125" style="8" hidden="1" customWidth="1"/>
    <col min="87" max="87" width="8.90625" style="8" hidden="1" customWidth="1"/>
    <col min="88" max="88" width="9" style="8" bestFit="1" customWidth="1"/>
    <col min="89" max="94" width="0" style="8" hidden="1" customWidth="1"/>
    <col min="95" max="95" width="9" style="8" bestFit="1" customWidth="1"/>
    <col min="96" max="108" width="0" style="8" hidden="1" customWidth="1"/>
    <col min="109" max="109" width="9" style="8" bestFit="1" customWidth="1"/>
    <col min="110" max="113" width="0" style="8" hidden="1" customWidth="1"/>
    <col min="114" max="114" width="9" style="8" bestFit="1" customWidth="1"/>
    <col min="115" max="131" width="0" style="8" hidden="1" customWidth="1"/>
    <col min="132" max="132" width="10.36328125" style="8" bestFit="1" customWidth="1"/>
    <col min="133" max="135" width="0" style="8" hidden="1" customWidth="1"/>
    <col min="136" max="136" width="12.453125" style="8" bestFit="1" customWidth="1"/>
    <col min="137" max="141" width="0" style="8" hidden="1" customWidth="1"/>
    <col min="142" max="142" width="9" style="8" bestFit="1" customWidth="1"/>
    <col min="143" max="161" width="0" style="8" hidden="1" customWidth="1"/>
    <col min="162" max="163" width="0" style="4" hidden="1" customWidth="1"/>
    <col min="164" max="164" width="9" style="44" bestFit="1" customWidth="1"/>
    <col min="165" max="170" width="0" style="44" hidden="1" customWidth="1"/>
    <col min="171" max="171" width="9" style="44" bestFit="1" customWidth="1"/>
    <col min="172" max="184" width="0" style="44" hidden="1" customWidth="1"/>
    <col min="185" max="185" width="9" style="44" bestFit="1" customWidth="1"/>
    <col min="186" max="189" width="0" style="44" hidden="1" customWidth="1"/>
    <col min="190" max="190" width="9" style="44" bestFit="1" customWidth="1"/>
    <col min="191" max="207" width="0" style="44" hidden="1" customWidth="1"/>
    <col min="208" max="208" width="8.90625" style="44"/>
    <col min="209" max="211" width="0" style="44" hidden="1" customWidth="1"/>
    <col min="212" max="212" width="8.90625" style="44"/>
    <col min="213" max="217" width="0" style="44" hidden="1" customWidth="1"/>
    <col min="218" max="218" width="8.90625" style="44"/>
    <col min="219" max="237" width="0" style="4" hidden="1" customWidth="1"/>
    <col min="238" max="238" width="12.36328125" style="15" customWidth="1"/>
    <col min="239" max="239" width="12.90625" style="15" customWidth="1"/>
    <col min="240" max="240" width="13" style="5" customWidth="1"/>
  </cols>
  <sheetData>
    <row r="1" spans="2:241" x14ac:dyDescent="0.25">
      <c r="B1" s="46">
        <v>1</v>
      </c>
      <c r="C1" s="46">
        <v>2</v>
      </c>
      <c r="D1" s="39"/>
      <c r="E1" s="39"/>
      <c r="F1" s="39"/>
      <c r="G1" s="39"/>
      <c r="H1" s="39"/>
      <c r="I1" s="39"/>
      <c r="J1" s="39"/>
      <c r="K1" s="39"/>
      <c r="L1" s="51">
        <v>11</v>
      </c>
      <c r="M1" s="39"/>
      <c r="N1" s="39"/>
      <c r="O1" s="39"/>
      <c r="P1" s="39"/>
      <c r="Q1" s="39"/>
      <c r="R1" s="39"/>
      <c r="S1" s="51">
        <v>18</v>
      </c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51">
        <v>32</v>
      </c>
      <c r="AH1" s="39"/>
      <c r="AI1" s="39"/>
      <c r="AJ1" s="39"/>
      <c r="AK1" s="39"/>
      <c r="AL1" s="51">
        <v>37</v>
      </c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51">
        <v>55</v>
      </c>
      <c r="BE1" s="39"/>
      <c r="BF1" s="39"/>
      <c r="BG1" s="39"/>
      <c r="BH1" s="51">
        <v>59</v>
      </c>
      <c r="BI1" s="39"/>
      <c r="BJ1" s="39"/>
      <c r="BK1" s="39"/>
      <c r="BL1" s="39"/>
      <c r="BM1" s="39"/>
      <c r="BN1" s="51">
        <v>65</v>
      </c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40"/>
      <c r="CI1" s="40"/>
      <c r="CJ1" s="40">
        <v>87</v>
      </c>
      <c r="CK1" s="40"/>
      <c r="CL1" s="40"/>
      <c r="CM1" s="40"/>
      <c r="CN1" s="40"/>
      <c r="CO1" s="40"/>
      <c r="CP1" s="40"/>
      <c r="CQ1" s="40">
        <v>94</v>
      </c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>
        <v>108</v>
      </c>
      <c r="DF1" s="40"/>
      <c r="DG1" s="40"/>
      <c r="DH1" s="40"/>
      <c r="DI1" s="40"/>
      <c r="DJ1" s="40">
        <v>113</v>
      </c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>
        <v>131</v>
      </c>
      <c r="EC1" s="40"/>
      <c r="ED1" s="40"/>
      <c r="EE1" s="40"/>
      <c r="EF1" s="40">
        <v>135</v>
      </c>
      <c r="EG1" s="40"/>
      <c r="EH1" s="40"/>
      <c r="EI1" s="40"/>
      <c r="EJ1" s="40"/>
      <c r="EK1" s="40"/>
      <c r="EL1" s="40">
        <v>141</v>
      </c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">
        <v>161</v>
      </c>
      <c r="FG1" s="4">
        <v>162</v>
      </c>
      <c r="FH1" s="44">
        <v>163</v>
      </c>
      <c r="FI1" s="44">
        <v>164</v>
      </c>
      <c r="FJ1" s="44">
        <v>165</v>
      </c>
      <c r="FK1" s="44">
        <v>166</v>
      </c>
      <c r="FL1" s="44">
        <v>167</v>
      </c>
      <c r="FM1" s="44">
        <v>168</v>
      </c>
      <c r="FN1" s="44">
        <v>169</v>
      </c>
      <c r="FO1" s="44">
        <v>170</v>
      </c>
      <c r="FP1" s="44">
        <v>171</v>
      </c>
      <c r="FQ1" s="44">
        <v>172</v>
      </c>
      <c r="FR1" s="44">
        <v>173</v>
      </c>
      <c r="FS1" s="44">
        <v>174</v>
      </c>
      <c r="FT1" s="44">
        <v>175</v>
      </c>
      <c r="FU1" s="44">
        <v>176</v>
      </c>
      <c r="FV1" s="44">
        <v>177</v>
      </c>
      <c r="FW1" s="44">
        <v>178</v>
      </c>
      <c r="FX1" s="44">
        <v>179</v>
      </c>
      <c r="FY1" s="44">
        <v>180</v>
      </c>
      <c r="FZ1" s="44">
        <v>181</v>
      </c>
      <c r="GA1" s="44">
        <v>182</v>
      </c>
      <c r="GB1" s="44">
        <v>183</v>
      </c>
      <c r="GC1" s="44">
        <v>184</v>
      </c>
      <c r="GD1" s="44">
        <v>185</v>
      </c>
      <c r="GE1" s="44">
        <v>186</v>
      </c>
      <c r="GF1" s="44">
        <v>187</v>
      </c>
      <c r="GG1" s="44">
        <v>188</v>
      </c>
      <c r="GH1" s="44">
        <v>189</v>
      </c>
      <c r="GI1" s="44">
        <v>190</v>
      </c>
      <c r="GJ1" s="44">
        <v>191</v>
      </c>
      <c r="GK1" s="44">
        <v>192</v>
      </c>
      <c r="GL1" s="44">
        <v>193</v>
      </c>
      <c r="GM1" s="44">
        <v>194</v>
      </c>
      <c r="GN1" s="44">
        <v>195</v>
      </c>
      <c r="GO1" s="44">
        <v>196</v>
      </c>
      <c r="GP1" s="44">
        <v>197</v>
      </c>
      <c r="GQ1" s="44">
        <v>198</v>
      </c>
      <c r="GR1" s="44">
        <v>199</v>
      </c>
      <c r="GS1" s="44">
        <v>200</v>
      </c>
      <c r="GT1" s="44">
        <v>201</v>
      </c>
      <c r="GU1" s="44">
        <v>202</v>
      </c>
      <c r="GV1" s="44">
        <v>203</v>
      </c>
      <c r="GW1" s="44">
        <v>204</v>
      </c>
      <c r="GX1" s="44">
        <v>205</v>
      </c>
      <c r="GY1" s="44">
        <v>206</v>
      </c>
      <c r="GZ1" s="44">
        <v>207</v>
      </c>
      <c r="HA1" s="44">
        <v>208</v>
      </c>
      <c r="HB1" s="44">
        <v>209</v>
      </c>
      <c r="HC1" s="44">
        <v>210</v>
      </c>
      <c r="HD1" s="44">
        <v>211</v>
      </c>
      <c r="HE1" s="44">
        <v>212</v>
      </c>
      <c r="HF1" s="44">
        <v>213</v>
      </c>
      <c r="HG1" s="44">
        <v>214</v>
      </c>
      <c r="HH1" s="44">
        <v>215</v>
      </c>
      <c r="HI1" s="44">
        <v>216</v>
      </c>
      <c r="HJ1" s="44">
        <v>217</v>
      </c>
      <c r="HK1" s="4">
        <v>218</v>
      </c>
      <c r="HL1" s="4">
        <v>219</v>
      </c>
      <c r="HM1" s="4">
        <v>220</v>
      </c>
      <c r="HN1" s="4">
        <v>221</v>
      </c>
      <c r="HO1" s="4">
        <v>222</v>
      </c>
      <c r="HP1" s="4">
        <v>223</v>
      </c>
      <c r="HQ1" s="4">
        <v>224</v>
      </c>
      <c r="HR1" s="4">
        <v>225</v>
      </c>
      <c r="HS1" s="4">
        <v>226</v>
      </c>
      <c r="HT1" s="4">
        <v>227</v>
      </c>
      <c r="HU1" s="4">
        <v>228</v>
      </c>
      <c r="HV1" s="4">
        <v>229</v>
      </c>
      <c r="HW1" s="4">
        <v>230</v>
      </c>
      <c r="HX1" s="4">
        <v>231</v>
      </c>
      <c r="HY1" s="4">
        <v>232</v>
      </c>
      <c r="HZ1" s="4">
        <v>233</v>
      </c>
      <c r="IA1" s="4">
        <v>234</v>
      </c>
      <c r="IB1" s="4">
        <v>235</v>
      </c>
      <c r="IC1" s="4">
        <v>236</v>
      </c>
      <c r="ID1" s="15">
        <v>237</v>
      </c>
      <c r="IE1" s="15">
        <v>238</v>
      </c>
    </row>
    <row r="2" spans="2:241" s="1" customFormat="1" x14ac:dyDescent="0.25">
      <c r="B2" s="1" t="s">
        <v>0</v>
      </c>
      <c r="C2" s="1" t="s">
        <v>1</v>
      </c>
      <c r="L2" s="68" t="s">
        <v>4</v>
      </c>
      <c r="M2" s="55"/>
      <c r="N2" s="55"/>
      <c r="O2" s="55"/>
      <c r="P2" s="55"/>
      <c r="Q2" s="55"/>
      <c r="R2" s="55"/>
      <c r="S2" s="68" t="s">
        <v>11</v>
      </c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68" t="s">
        <v>25</v>
      </c>
      <c r="AH2" s="55"/>
      <c r="AI2" s="55"/>
      <c r="AJ2" s="55"/>
      <c r="AK2" s="55"/>
      <c r="AL2" s="68" t="s">
        <v>30</v>
      </c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68" t="s">
        <v>48</v>
      </c>
      <c r="BE2" s="55"/>
      <c r="BF2" s="55"/>
      <c r="BG2" s="55"/>
      <c r="BH2" s="68" t="s">
        <v>383</v>
      </c>
      <c r="BI2" s="55"/>
      <c r="BJ2" s="55"/>
      <c r="BK2" s="55"/>
      <c r="BL2" s="55"/>
      <c r="BM2" s="55"/>
      <c r="BN2" s="68" t="s">
        <v>58</v>
      </c>
      <c r="CH2" s="12"/>
      <c r="CI2" s="12"/>
      <c r="CJ2" s="41" t="s">
        <v>4</v>
      </c>
      <c r="CK2" s="41"/>
      <c r="CL2" s="41"/>
      <c r="CM2" s="41"/>
      <c r="CN2" s="41"/>
      <c r="CO2" s="41"/>
      <c r="CP2" s="41"/>
      <c r="CQ2" s="41" t="s">
        <v>11</v>
      </c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 t="s">
        <v>25</v>
      </c>
      <c r="DF2" s="41"/>
      <c r="DG2" s="41"/>
      <c r="DH2" s="41"/>
      <c r="DI2" s="41"/>
      <c r="DJ2" s="41" t="s">
        <v>30</v>
      </c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 t="s">
        <v>48</v>
      </c>
      <c r="EC2" s="41"/>
      <c r="ED2" s="41"/>
      <c r="EE2" s="41"/>
      <c r="EF2" s="41" t="s">
        <v>52</v>
      </c>
      <c r="EG2" s="41"/>
      <c r="EH2" s="41"/>
      <c r="EI2" s="41"/>
      <c r="EJ2" s="41"/>
      <c r="EK2" s="41"/>
      <c r="EL2" s="41" t="s">
        <v>58</v>
      </c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41"/>
      <c r="FE2" s="41"/>
      <c r="FF2" s="13" t="s">
        <v>2</v>
      </c>
      <c r="FG2" s="13" t="s">
        <v>3</v>
      </c>
      <c r="FH2" s="45" t="s">
        <v>4</v>
      </c>
      <c r="FI2" s="45" t="s">
        <v>5</v>
      </c>
      <c r="FJ2" s="45" t="s">
        <v>6</v>
      </c>
      <c r="FK2" s="45" t="s">
        <v>7</v>
      </c>
      <c r="FL2" s="45" t="s">
        <v>8</v>
      </c>
      <c r="FM2" s="45" t="s">
        <v>9</v>
      </c>
      <c r="FN2" s="45" t="s">
        <v>10</v>
      </c>
      <c r="FO2" s="45" t="s">
        <v>11</v>
      </c>
      <c r="FP2" s="45" t="s">
        <v>12</v>
      </c>
      <c r="FQ2" s="45" t="s">
        <v>13</v>
      </c>
      <c r="FR2" s="45" t="s">
        <v>14</v>
      </c>
      <c r="FS2" s="45" t="s">
        <v>15</v>
      </c>
      <c r="FT2" s="45" t="s">
        <v>16</v>
      </c>
      <c r="FU2" s="45" t="s">
        <v>17</v>
      </c>
      <c r="FV2" s="45" t="s">
        <v>18</v>
      </c>
      <c r="FW2" s="45" t="s">
        <v>19</v>
      </c>
      <c r="FX2" s="45" t="s">
        <v>20</v>
      </c>
      <c r="FY2" s="45" t="s">
        <v>21</v>
      </c>
      <c r="FZ2" s="45" t="s">
        <v>22</v>
      </c>
      <c r="GA2" s="45" t="s">
        <v>23</v>
      </c>
      <c r="GB2" s="45" t="s">
        <v>24</v>
      </c>
      <c r="GC2" s="45" t="s">
        <v>25</v>
      </c>
      <c r="GD2" s="45" t="s">
        <v>26</v>
      </c>
      <c r="GE2" s="45" t="s">
        <v>27</v>
      </c>
      <c r="GF2" s="45" t="s">
        <v>28</v>
      </c>
      <c r="GG2" s="45" t="s">
        <v>29</v>
      </c>
      <c r="GH2" s="45" t="s">
        <v>30</v>
      </c>
      <c r="GI2" s="45" t="s">
        <v>31</v>
      </c>
      <c r="GJ2" s="45" t="s">
        <v>32</v>
      </c>
      <c r="GK2" s="45" t="s">
        <v>33</v>
      </c>
      <c r="GL2" s="45" t="s">
        <v>34</v>
      </c>
      <c r="GM2" s="45" t="s">
        <v>35</v>
      </c>
      <c r="GN2" s="45" t="s">
        <v>36</v>
      </c>
      <c r="GO2" s="45" t="s">
        <v>37</v>
      </c>
      <c r="GP2" s="45" t="s">
        <v>38</v>
      </c>
      <c r="GQ2" s="45" t="s">
        <v>39</v>
      </c>
      <c r="GR2" s="45" t="s">
        <v>40</v>
      </c>
      <c r="GS2" s="45" t="s">
        <v>41</v>
      </c>
      <c r="GT2" s="45" t="s">
        <v>42</v>
      </c>
      <c r="GU2" s="45" t="s">
        <v>43</v>
      </c>
      <c r="GV2" s="45" t="s">
        <v>44</v>
      </c>
      <c r="GW2" s="45" t="s">
        <v>45</v>
      </c>
      <c r="GX2" s="45" t="s">
        <v>46</v>
      </c>
      <c r="GY2" s="45" t="s">
        <v>47</v>
      </c>
      <c r="GZ2" s="45" t="s">
        <v>48</v>
      </c>
      <c r="HA2" s="45" t="s">
        <v>49</v>
      </c>
      <c r="HB2" s="45" t="s">
        <v>50</v>
      </c>
      <c r="HC2" s="45" t="s">
        <v>51</v>
      </c>
      <c r="HD2" s="45" t="s">
        <v>52</v>
      </c>
      <c r="HE2" s="45" t="s">
        <v>53</v>
      </c>
      <c r="HF2" s="45" t="s">
        <v>54</v>
      </c>
      <c r="HG2" s="45" t="s">
        <v>55</v>
      </c>
      <c r="HH2" s="45" t="s">
        <v>56</v>
      </c>
      <c r="HI2" s="45" t="s">
        <v>57</v>
      </c>
      <c r="HJ2" s="45" t="s">
        <v>58</v>
      </c>
      <c r="HK2" s="13" t="s">
        <v>59</v>
      </c>
      <c r="HL2" s="13"/>
      <c r="HM2" s="13" t="s">
        <v>60</v>
      </c>
      <c r="HN2" s="13" t="s">
        <v>61</v>
      </c>
      <c r="HO2" s="13" t="s">
        <v>62</v>
      </c>
      <c r="HP2" s="13" t="s">
        <v>63</v>
      </c>
      <c r="HQ2" s="13" t="s">
        <v>64</v>
      </c>
      <c r="HR2" s="13" t="s">
        <v>65</v>
      </c>
      <c r="HS2" s="13" t="s">
        <v>66</v>
      </c>
      <c r="HT2" s="13" t="s">
        <v>67</v>
      </c>
      <c r="HU2" s="13" t="s">
        <v>68</v>
      </c>
      <c r="HV2" s="13" t="s">
        <v>69</v>
      </c>
      <c r="HW2" s="13" t="s">
        <v>70</v>
      </c>
      <c r="HX2" s="13" t="s">
        <v>71</v>
      </c>
      <c r="HY2" s="13" t="s">
        <v>72</v>
      </c>
      <c r="HZ2" s="13" t="s">
        <v>73</v>
      </c>
      <c r="IA2" s="13" t="s">
        <v>74</v>
      </c>
      <c r="IB2" s="13" t="s">
        <v>75</v>
      </c>
      <c r="IC2" s="13" t="s">
        <v>76</v>
      </c>
      <c r="ID2" s="14" t="s">
        <v>370</v>
      </c>
      <c r="IE2" s="14" t="s">
        <v>372</v>
      </c>
      <c r="IF2" s="2" t="s">
        <v>373</v>
      </c>
    </row>
    <row r="3" spans="2:241" x14ac:dyDescent="0.25">
      <c r="B3" t="s">
        <v>78</v>
      </c>
      <c r="C3">
        <v>5</v>
      </c>
      <c r="L3" s="76">
        <v>173.3</v>
      </c>
      <c r="M3" s="70"/>
      <c r="N3" s="70"/>
      <c r="O3" s="70"/>
      <c r="P3" s="70"/>
      <c r="Q3" s="70"/>
      <c r="R3" s="70"/>
      <c r="S3" s="87">
        <v>342</v>
      </c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5">
        <v>0</v>
      </c>
      <c r="AH3" s="70"/>
      <c r="AI3" s="70"/>
      <c r="AJ3" s="70"/>
      <c r="AK3" s="70"/>
      <c r="AL3" s="91">
        <v>0.82822085889570551</v>
      </c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91">
        <v>1</v>
      </c>
      <c r="BE3" s="70"/>
      <c r="BF3" s="70"/>
      <c r="BG3" s="70"/>
      <c r="BH3" s="77">
        <v>405</v>
      </c>
      <c r="BN3" s="47">
        <v>22284.351036980137</v>
      </c>
      <c r="CJ3" s="8">
        <f>ABS(L3-VLOOKUP(VK_valitsin!$C$8,tiedot,11,FALSE))</f>
        <v>37</v>
      </c>
      <c r="CQ3" s="8">
        <f>ABS(S3-VLOOKUP(VK_valitsin!$C$8,tiedot,18,FALSE))</f>
        <v>190</v>
      </c>
      <c r="DE3" s="8">
        <f>ABS(AG3-VLOOKUP(VK_valitsin!$C$8,tiedot,32,FALSE))</f>
        <v>0</v>
      </c>
      <c r="DJ3" s="8">
        <f>ABS(AL3-VLOOKUP(VK_valitsin!$C$8,tiedot,37,FALSE))</f>
        <v>0.15237605288819611</v>
      </c>
      <c r="EB3" s="42">
        <f>ABS(BD3-VLOOKUP(VK_valitsin!$C$8,tiedot,55,FALSE))</f>
        <v>0.17222222222222228</v>
      </c>
      <c r="EF3" s="42">
        <f>ABS(BH3-VLOOKUP(VK_valitsin!$C$8,tiedot,59,FALSE))</f>
        <v>135</v>
      </c>
      <c r="EL3" s="8">
        <f>ABS(BN3-VLOOKUP(VK_valitsin!$C$8,tiedot,65,FALSE))</f>
        <v>4423.0198865187958</v>
      </c>
      <c r="FH3" s="44">
        <f>IF($B3=VK_valitsin!$C$8,100000,VK!CJ3/VK!L$297*VK_valitsin!E$5)</f>
        <v>0.19341427705846498</v>
      </c>
      <c r="FO3" s="44">
        <f>_xlfn.QUARTILE.INC(S3:S295,3)-_xlfn.QUARTILE.INC(S3:S295,1)</f>
        <v>132</v>
      </c>
      <c r="GC3" s="44">
        <f>IF($B3=VK_valitsin!$C$8,100000,VK!DE3/VK!AG$297*VK_valitsin!I$5)</f>
        <v>0</v>
      </c>
      <c r="GH3" s="44">
        <f>IF($B3=VK_valitsin!$C$8,100000,VK!DJ3/VK!AL$297*VK_valitsin!D$5)</f>
        <v>0.30007100590122499</v>
      </c>
      <c r="GZ3" s="44">
        <f>IF($B3=VK_valitsin!$C$8,100000,VK!EB3/VK!BD$297*VK_valitsin!H$5)</f>
        <v>7.1538812128718196E-2</v>
      </c>
      <c r="HD3" s="44">
        <f>IF($B3=VK_valitsin!$C$8,100000,VK!EF3/VK!BH$297*VK_valitsin!F$5)</f>
        <v>5.1338999719184694E-2</v>
      </c>
      <c r="HJ3" s="44">
        <f>IF($B3=VK_valitsin!$C$8,100000,VK!EL3/VK!BN$297*VK_valitsin!G$5)</f>
        <v>0.16923384988285176</v>
      </c>
      <c r="ID3" s="21">
        <f>SUM(FF3:IC3)+IF3</f>
        <v>132.78559694479043</v>
      </c>
      <c r="IE3" s="15">
        <f>_xlfn.RANK.EQ(ID3,$ID$3:$ID$295,1)</f>
        <v>292</v>
      </c>
      <c r="IF3" s="16">
        <v>1E-10</v>
      </c>
      <c r="IG3" s="38" t="str">
        <f>B3</f>
        <v>Alajärvi</v>
      </c>
    </row>
    <row r="4" spans="2:241" x14ac:dyDescent="0.25">
      <c r="B4" t="s">
        <v>79</v>
      </c>
      <c r="C4">
        <v>9</v>
      </c>
      <c r="L4" s="76">
        <v>157</v>
      </c>
      <c r="M4" s="70"/>
      <c r="N4" s="70"/>
      <c r="O4" s="70"/>
      <c r="P4" s="70"/>
      <c r="Q4" s="70"/>
      <c r="R4" s="70"/>
      <c r="S4" s="87" t="s">
        <v>686</v>
      </c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5">
        <v>0</v>
      </c>
      <c r="AH4" s="70"/>
      <c r="AI4" s="70"/>
      <c r="AJ4" s="70"/>
      <c r="AK4" s="70"/>
      <c r="AL4" s="91">
        <v>0.72916666666666663</v>
      </c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91">
        <v>0.8571428571428571</v>
      </c>
      <c r="BE4" s="70"/>
      <c r="BF4" s="70"/>
      <c r="BG4" s="70"/>
      <c r="BH4" s="77">
        <v>105</v>
      </c>
      <c r="BN4" s="47">
        <v>22668.954452195321</v>
      </c>
      <c r="CJ4" s="8">
        <f>ABS(L4-VLOOKUP(VK_valitsin!$C$8,tiedot,11,FALSE))</f>
        <v>20.699999999999989</v>
      </c>
      <c r="CQ4" s="8">
        <f>ABS(S4-VLOOKUP(VK_valitsin!$C$8,tiedot,18,FALSE))</f>
        <v>38</v>
      </c>
      <c r="DE4" s="8">
        <f>ABS(AG4-VLOOKUP(VK_valitsin!$C$8,tiedot,32,FALSE))</f>
        <v>0</v>
      </c>
      <c r="DJ4" s="8">
        <f>ABS(AL4-VLOOKUP(VK_valitsin!$C$8,tiedot,37,FALSE))</f>
        <v>5.3321860659157228E-2</v>
      </c>
      <c r="EB4" s="42">
        <f>ABS(BD4-VLOOKUP(VK_valitsin!$C$8,tiedot,55,FALSE))</f>
        <v>2.9365079365079372E-2</v>
      </c>
      <c r="EF4" s="42">
        <f>ABS(BH4-VLOOKUP(VK_valitsin!$C$8,tiedot,59,FALSE))</f>
        <v>435</v>
      </c>
      <c r="EL4" s="8">
        <f>ABS(BN4-VLOOKUP(VK_valitsin!$C$8,tiedot,65,FALSE))</f>
        <v>4038.4164713036116</v>
      </c>
      <c r="FH4" s="44">
        <f>IF($B4=VK_valitsin!$C$8,100000,VK!CJ4/VK!L$297*VK_valitsin!E$5)</f>
        <v>0.1082074468948709</v>
      </c>
      <c r="FO4" s="44">
        <f>IF($B4=VK_valitsin!$C$8,100000,VK!CQ4/VK!S$297*VK_valitsin!J$5)</f>
        <v>1.0992066946380882E-2</v>
      </c>
      <c r="GC4" s="44">
        <f>IF($B4=VK_valitsin!$C$8,100000,VK!DE4/VK!AG$297*VK_valitsin!I$5)</f>
        <v>0</v>
      </c>
      <c r="GH4" s="44">
        <f>IF($B4=VK_valitsin!$C$8,100000,VK!DJ4/VK!AL$297*VK_valitsin!D$5)</f>
        <v>0.10500563613009652</v>
      </c>
      <c r="GZ4" s="44">
        <f>IF($B4=VK_valitsin!$C$8,100000,VK!EB4/VK!BD$297*VK_valitsin!H$5)</f>
        <v>1.2197861975864392E-2</v>
      </c>
      <c r="HD4" s="44">
        <f>IF($B4=VK_valitsin!$C$8,100000,VK!EF4/VK!BH$297*VK_valitsin!F$5)</f>
        <v>0.16542566576181736</v>
      </c>
      <c r="HJ4" s="44">
        <f>IF($B4=VK_valitsin!$C$8,100000,VK!EL4/VK!BN$297*VK_valitsin!G$5)</f>
        <v>0.15451813114205565</v>
      </c>
      <c r="ID4" s="21">
        <f>SUM(FF4:IC4)+IF4</f>
        <v>0.55634680905108569</v>
      </c>
      <c r="IE4" s="15">
        <f t="shared" ref="IE4:IE67" si="0">_xlfn.RANK.EQ(ID4,$ID$3:$ID$295,1)</f>
        <v>72</v>
      </c>
      <c r="IF4" s="16">
        <f>IF3+0.0000000001</f>
        <v>2.0000000000000001E-10</v>
      </c>
      <c r="IG4" s="38" t="str">
        <f t="shared" ref="IG4:IG67" si="1">B4</f>
        <v>Alavieska</v>
      </c>
    </row>
    <row r="5" spans="2:241" x14ac:dyDescent="0.25">
      <c r="B5" t="s">
        <v>81</v>
      </c>
      <c r="C5">
        <v>10</v>
      </c>
      <c r="L5" s="76">
        <v>163.9</v>
      </c>
      <c r="M5" s="70"/>
      <c r="N5" s="70"/>
      <c r="O5" s="70"/>
      <c r="P5" s="70"/>
      <c r="Q5" s="70"/>
      <c r="R5" s="70"/>
      <c r="S5" s="87" t="s">
        <v>687</v>
      </c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5">
        <v>0</v>
      </c>
      <c r="AH5" s="70"/>
      <c r="AI5" s="70"/>
      <c r="AJ5" s="70"/>
      <c r="AK5" s="70"/>
      <c r="AL5" s="91">
        <v>0.77884615384615385</v>
      </c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91">
        <v>1</v>
      </c>
      <c r="BE5" s="70"/>
      <c r="BF5" s="70"/>
      <c r="BG5" s="70"/>
      <c r="BH5" s="77">
        <v>486</v>
      </c>
      <c r="BN5" s="47">
        <v>22386.113783956829</v>
      </c>
      <c r="CJ5" s="8">
        <f>ABS(L5-VLOOKUP(VK_valitsin!$C$8,tiedot,11,FALSE))</f>
        <v>27.599999999999994</v>
      </c>
      <c r="CQ5" s="8">
        <f>ABS(S5-VLOOKUP(VK_valitsin!$C$8,tiedot,18,FALSE))</f>
        <v>248</v>
      </c>
      <c r="DE5" s="8">
        <f>ABS(AG5-VLOOKUP(VK_valitsin!$C$8,tiedot,32,FALSE))</f>
        <v>0</v>
      </c>
      <c r="DJ5" s="8">
        <f>ABS(AL5-VLOOKUP(VK_valitsin!$C$8,tiedot,37,FALSE))</f>
        <v>0.10300134783864445</v>
      </c>
      <c r="EB5" s="42">
        <f>ABS(BD5-VLOOKUP(VK_valitsin!$C$8,tiedot,55,FALSE))</f>
        <v>0.17222222222222228</v>
      </c>
      <c r="EF5" s="42">
        <f>ABS(BH5-VLOOKUP(VK_valitsin!$C$8,tiedot,59,FALSE))</f>
        <v>54</v>
      </c>
      <c r="EL5" s="8">
        <f>ABS(BN5-VLOOKUP(VK_valitsin!$C$8,tiedot,65,FALSE))</f>
        <v>4321.2571395421037</v>
      </c>
      <c r="FH5" s="44">
        <f>IF($B5=VK_valitsin!$C$8,100000,VK!CJ5/VK!L$297*VK_valitsin!E$5)</f>
        <v>0.14427659585982791</v>
      </c>
      <c r="FO5" s="44">
        <f>IF($B5=VK_valitsin!$C$8,100000,VK!CQ5/VK!S$297*VK_valitsin!J$5)</f>
        <v>7.1737700071117336E-2</v>
      </c>
      <c r="GC5" s="44">
        <f>IF($B5=VK_valitsin!$C$8,100000,VK!DE5/VK!AG$297*VK_valitsin!I$5)</f>
        <v>0</v>
      </c>
      <c r="GH5" s="44">
        <f>IF($B5=VK_valitsin!$C$8,100000,VK!DJ5/VK!AL$297*VK_valitsin!D$5)</f>
        <v>0.20283842158453946</v>
      </c>
      <c r="GZ5" s="44">
        <f>IF($B5=VK_valitsin!$C$8,100000,VK!EB5/VK!BD$297*VK_valitsin!H$5)</f>
        <v>7.1538812128718196E-2</v>
      </c>
      <c r="HD5" s="44">
        <f>IF($B5=VK_valitsin!$C$8,100000,VK!EF5/VK!BH$297*VK_valitsin!F$5)</f>
        <v>2.053559988767388E-2</v>
      </c>
      <c r="HJ5" s="44">
        <f>IF($B5=VK_valitsin!$C$8,100000,VK!EL5/VK!BN$297*VK_valitsin!G$5)</f>
        <v>0.16534019760739821</v>
      </c>
      <c r="ID5" s="15">
        <f t="shared" ref="ID5:ID66" si="2">SUM(FF5:IC5)+IF5</f>
        <v>0.67626732743927498</v>
      </c>
      <c r="IE5" s="15">
        <f t="shared" si="0"/>
        <v>117</v>
      </c>
      <c r="IF5" s="16">
        <f t="shared" ref="IF5:IF68" si="3">IF4+0.0000000001</f>
        <v>3E-10</v>
      </c>
      <c r="IG5" s="38" t="str">
        <f t="shared" si="1"/>
        <v>Alavus</v>
      </c>
    </row>
    <row r="6" spans="2:241" x14ac:dyDescent="0.25">
      <c r="B6" t="s">
        <v>82</v>
      </c>
      <c r="C6">
        <v>16</v>
      </c>
      <c r="L6" s="76">
        <v>171.9</v>
      </c>
      <c r="M6" s="70"/>
      <c r="N6" s="70"/>
      <c r="O6" s="70"/>
      <c r="P6" s="70"/>
      <c r="Q6" s="70"/>
      <c r="R6" s="70"/>
      <c r="S6" s="87" t="s">
        <v>688</v>
      </c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5">
        <v>0</v>
      </c>
      <c r="AH6" s="70"/>
      <c r="AI6" s="70"/>
      <c r="AJ6" s="70"/>
      <c r="AK6" s="70"/>
      <c r="AL6" s="91">
        <v>0.7767857142857143</v>
      </c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91">
        <v>0.93103448275862066</v>
      </c>
      <c r="BE6" s="70"/>
      <c r="BF6" s="70"/>
      <c r="BG6" s="70"/>
      <c r="BH6" s="77">
        <v>261</v>
      </c>
      <c r="BN6" s="47">
        <v>25653.22891566265</v>
      </c>
      <c r="CJ6" s="8">
        <f>ABS(L6-VLOOKUP(VK_valitsin!$C$8,tiedot,11,FALSE))</f>
        <v>35.599999999999994</v>
      </c>
      <c r="CQ6" s="8">
        <f>ABS(S6-VLOOKUP(VK_valitsin!$C$8,tiedot,18,FALSE))</f>
        <v>72</v>
      </c>
      <c r="DE6" s="8">
        <f>ABS(AG6-VLOOKUP(VK_valitsin!$C$8,tiedot,32,FALSE))</f>
        <v>0</v>
      </c>
      <c r="DJ6" s="8">
        <f>ABS(AL6-VLOOKUP(VK_valitsin!$C$8,tiedot,37,FALSE))</f>
        <v>0.1009409082782049</v>
      </c>
      <c r="EB6" s="42">
        <f>ABS(BD6-VLOOKUP(VK_valitsin!$C$8,tiedot,55,FALSE))</f>
        <v>0.10325670498084294</v>
      </c>
      <c r="EF6" s="42">
        <f>ABS(BH6-VLOOKUP(VK_valitsin!$C$8,tiedot,59,FALSE))</f>
        <v>279</v>
      </c>
      <c r="EL6" s="8">
        <f>ABS(BN6-VLOOKUP(VK_valitsin!$C$8,tiedot,65,FALSE))</f>
        <v>1054.1420078362826</v>
      </c>
      <c r="FH6" s="44">
        <f>IF($B6=VK_valitsin!$C$8,100000,VK!CJ6/VK!L$297*VK_valitsin!E$5)</f>
        <v>0.18609589900760412</v>
      </c>
      <c r="FO6" s="44">
        <f>IF($B6=VK_valitsin!$C$8,100000,VK!CQ6/VK!S$297*VK_valitsin!J$5)</f>
        <v>2.082707421419535E-2</v>
      </c>
      <c r="GC6" s="44">
        <f>IF($B6=VK_valitsin!$C$8,100000,VK!DE6/VK!AG$297*VK_valitsin!I$5)</f>
        <v>0</v>
      </c>
      <c r="GH6" s="44">
        <f>IF($B6=VK_valitsin!$C$8,100000,VK!DJ6/VK!AL$297*VK_valitsin!D$5)</f>
        <v>0.19878084062099113</v>
      </c>
      <c r="GZ6" s="44">
        <f>IF($B6=VK_valitsin!$C$8,100000,VK!EB6/VK!BD$297*VK_valitsin!H$5)</f>
        <v>4.2891456882512911E-2</v>
      </c>
      <c r="HD6" s="44">
        <f>IF($B6=VK_valitsin!$C$8,100000,VK!EF6/VK!BH$297*VK_valitsin!F$5)</f>
        <v>0.10610059941964838</v>
      </c>
      <c r="HJ6" s="44">
        <f>IF($B6=VK_valitsin!$C$8,100000,VK!EL6/VK!BN$297*VK_valitsin!G$5)</f>
        <v>4.0333644181234522E-2</v>
      </c>
      <c r="ID6" s="15">
        <f t="shared" si="2"/>
        <v>0.59502951472618648</v>
      </c>
      <c r="IE6" s="15">
        <f t="shared" si="0"/>
        <v>87</v>
      </c>
      <c r="IF6" s="16">
        <f t="shared" si="3"/>
        <v>4.0000000000000001E-10</v>
      </c>
      <c r="IG6" s="38" t="str">
        <f t="shared" si="1"/>
        <v>Asikkala</v>
      </c>
    </row>
    <row r="7" spans="2:241" x14ac:dyDescent="0.25">
      <c r="B7" t="s">
        <v>84</v>
      </c>
      <c r="C7">
        <v>18</v>
      </c>
      <c r="L7" s="76">
        <v>114.4</v>
      </c>
      <c r="M7" s="70"/>
      <c r="N7" s="70"/>
      <c r="O7" s="70"/>
      <c r="P7" s="70"/>
      <c r="Q7" s="70"/>
      <c r="R7" s="70"/>
      <c r="S7" s="87" t="s">
        <v>689</v>
      </c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5">
        <v>1</v>
      </c>
      <c r="AH7" s="70"/>
      <c r="AI7" s="70"/>
      <c r="AJ7" s="70"/>
      <c r="AK7" s="70"/>
      <c r="AL7" s="91">
        <v>0.93061224489795913</v>
      </c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91">
        <v>0.94736842105263153</v>
      </c>
      <c r="BE7" s="70"/>
      <c r="BF7" s="70"/>
      <c r="BG7" s="70"/>
      <c r="BH7" s="77">
        <v>228</v>
      </c>
      <c r="BN7" s="47">
        <v>28899.865531914893</v>
      </c>
      <c r="CJ7" s="8">
        <f>ABS(L7-VLOOKUP(VK_valitsin!$C$8,tiedot,11,FALSE))</f>
        <v>21.900000000000006</v>
      </c>
      <c r="CQ7" s="8">
        <f>ABS(S7-VLOOKUP(VK_valitsin!$C$8,tiedot,18,FALSE))</f>
        <v>32</v>
      </c>
      <c r="DE7" s="8">
        <f>ABS(AG7-VLOOKUP(VK_valitsin!$C$8,tiedot,32,FALSE))</f>
        <v>1</v>
      </c>
      <c r="DJ7" s="8">
        <f>ABS(AL7-VLOOKUP(VK_valitsin!$C$8,tiedot,37,FALSE))</f>
        <v>0.25476743889044973</v>
      </c>
      <c r="EB7" s="42">
        <f>ABS(BD7-VLOOKUP(VK_valitsin!$C$8,tiedot,55,FALSE))</f>
        <v>0.1195906432748538</v>
      </c>
      <c r="EF7" s="42">
        <f>ABS(BH7-VLOOKUP(VK_valitsin!$C$8,tiedot,59,FALSE))</f>
        <v>312</v>
      </c>
      <c r="EL7" s="8">
        <f>ABS(BN7-VLOOKUP(VK_valitsin!$C$8,tiedot,65,FALSE))</f>
        <v>2192.4946084159601</v>
      </c>
      <c r="FH7" s="44">
        <f>IF($B7=VK_valitsin!$C$8,100000,VK!CJ7/VK!L$297*VK_valitsin!E$5)</f>
        <v>0.11448034236703741</v>
      </c>
      <c r="FO7" s="44">
        <f>IF($B7=VK_valitsin!$C$8,100000,VK!CQ7/VK!S$297*VK_valitsin!J$5)</f>
        <v>9.2564774285312686E-3</v>
      </c>
      <c r="GC7" s="44">
        <f>IF($B7=VK_valitsin!$C$8,100000,VK!DE7/VK!AG$297*VK_valitsin!I$5)</f>
        <v>0.10940897735217005</v>
      </c>
      <c r="GH7" s="44">
        <f>IF($B7=VK_valitsin!$C$8,100000,VK!DJ7/VK!AL$297*VK_valitsin!D$5)</f>
        <v>0.50170824227104138</v>
      </c>
      <c r="GZ7" s="44">
        <f>IF($B7=VK_valitsin!$C$8,100000,VK!EB7/VK!BD$297*VK_valitsin!H$5)</f>
        <v>4.9676356809245724E-2</v>
      </c>
      <c r="HD7" s="44">
        <f>IF($B7=VK_valitsin!$C$8,100000,VK!EF7/VK!BH$297*VK_valitsin!F$5)</f>
        <v>0.11865013268433798</v>
      </c>
      <c r="HJ7" s="44">
        <f>IF($B7=VK_valitsin!$C$8,100000,VK!EL7/VK!BN$297*VK_valitsin!G$5)</f>
        <v>8.3889359069028377E-2</v>
      </c>
      <c r="ID7" s="15">
        <f t="shared" si="2"/>
        <v>0.98706988848139232</v>
      </c>
      <c r="IE7" s="15">
        <f t="shared" si="0"/>
        <v>213</v>
      </c>
      <c r="IF7" s="16">
        <f t="shared" si="3"/>
        <v>5.0000000000000003E-10</v>
      </c>
      <c r="IG7" s="38" t="str">
        <f t="shared" si="1"/>
        <v>Askola</v>
      </c>
    </row>
    <row r="8" spans="2:241" x14ac:dyDescent="0.25">
      <c r="B8" t="s">
        <v>86</v>
      </c>
      <c r="C8">
        <v>19</v>
      </c>
      <c r="L8" s="76">
        <v>119.8</v>
      </c>
      <c r="M8" s="70"/>
      <c r="N8" s="70"/>
      <c r="O8" s="70"/>
      <c r="P8" s="70"/>
      <c r="Q8" s="70"/>
      <c r="R8" s="70"/>
      <c r="S8" s="87" t="s">
        <v>690</v>
      </c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5">
        <v>1</v>
      </c>
      <c r="AH8" s="70"/>
      <c r="AI8" s="70"/>
      <c r="AJ8" s="70"/>
      <c r="AK8" s="70"/>
      <c r="AL8" s="91">
        <v>0.38321167883211676</v>
      </c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91">
        <v>0.2</v>
      </c>
      <c r="BE8" s="70"/>
      <c r="BF8" s="70"/>
      <c r="BG8" s="70"/>
      <c r="BH8" s="77">
        <v>105</v>
      </c>
      <c r="BN8" s="47">
        <v>26347.965412774553</v>
      </c>
      <c r="CJ8" s="8">
        <f>ABS(L8-VLOOKUP(VK_valitsin!$C$8,tiedot,11,FALSE))</f>
        <v>16.500000000000014</v>
      </c>
      <c r="CQ8" s="8">
        <f>ABS(S8-VLOOKUP(VK_valitsin!$C$8,tiedot,18,FALSE))</f>
        <v>95</v>
      </c>
      <c r="DE8" s="8">
        <f>ABS(AG8-VLOOKUP(VK_valitsin!$C$8,tiedot,32,FALSE))</f>
        <v>1</v>
      </c>
      <c r="DJ8" s="8">
        <f>ABS(AL8-VLOOKUP(VK_valitsin!$C$8,tiedot,37,FALSE))</f>
        <v>0.29263312717539264</v>
      </c>
      <c r="EB8" s="42">
        <f>ABS(BD8-VLOOKUP(VK_valitsin!$C$8,tiedot,55,FALSE))</f>
        <v>0.62777777777777777</v>
      </c>
      <c r="EF8" s="42">
        <f>ABS(BH8-VLOOKUP(VK_valitsin!$C$8,tiedot,59,FALSE))</f>
        <v>435</v>
      </c>
      <c r="EL8" s="8">
        <f>ABS(BN8-VLOOKUP(VK_valitsin!$C$8,tiedot,65,FALSE))</f>
        <v>359.40551072438029</v>
      </c>
      <c r="FH8" s="44">
        <f>IF($B8=VK_valitsin!$C$8,100000,VK!CJ8/VK!L$297*VK_valitsin!E$5)</f>
        <v>8.625231274228852E-2</v>
      </c>
      <c r="FO8" s="44">
        <f>IF($B8=VK_valitsin!$C$8,100000,VK!CQ8/VK!S$297*VK_valitsin!J$5)</f>
        <v>2.7480167365952202E-2</v>
      </c>
      <c r="GC8" s="44">
        <f>IF($B8=VK_valitsin!$C$8,100000,VK!DE8/VK!AG$297*VK_valitsin!I$5)</f>
        <v>0.10940897735217005</v>
      </c>
      <c r="GH8" s="44">
        <f>IF($B8=VK_valitsin!$C$8,100000,VK!DJ8/VK!AL$297*VK_valitsin!D$5)</f>
        <v>0.57627635817533007</v>
      </c>
      <c r="GZ8" s="44">
        <f>IF($B8=VK_valitsin!$C$8,100000,VK!EB8/VK!BD$297*VK_valitsin!H$5)</f>
        <v>0.26077050872726298</v>
      </c>
      <c r="HD8" s="44">
        <f>IF($B8=VK_valitsin!$C$8,100000,VK!EF8/VK!BH$297*VK_valitsin!F$5)</f>
        <v>0.16542566576181736</v>
      </c>
      <c r="HJ8" s="44">
        <f>IF($B8=VK_valitsin!$C$8,100000,VK!EL8/VK!BN$297*VK_valitsin!G$5)</f>
        <v>1.3751595020946548E-2</v>
      </c>
      <c r="ID8" s="15">
        <f t="shared" si="2"/>
        <v>1.2393655857457677</v>
      </c>
      <c r="IE8" s="15">
        <f t="shared" si="0"/>
        <v>257</v>
      </c>
      <c r="IF8" s="16">
        <f t="shared" si="3"/>
        <v>6E-10</v>
      </c>
      <c r="IG8" s="38" t="str">
        <f t="shared" si="1"/>
        <v>Aura</v>
      </c>
    </row>
    <row r="9" spans="2:241" x14ac:dyDescent="0.25">
      <c r="B9" t="s">
        <v>77</v>
      </c>
      <c r="C9">
        <v>20</v>
      </c>
      <c r="L9" s="76">
        <v>136.30000000000001</v>
      </c>
      <c r="M9" s="70"/>
      <c r="N9" s="70"/>
      <c r="O9" s="70"/>
      <c r="P9" s="70"/>
      <c r="Q9" s="70"/>
      <c r="R9" s="70"/>
      <c r="S9" s="87" t="s">
        <v>691</v>
      </c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5">
        <v>0</v>
      </c>
      <c r="AH9" s="70"/>
      <c r="AI9" s="70"/>
      <c r="AJ9" s="70"/>
      <c r="AK9" s="70"/>
      <c r="AL9" s="91">
        <v>0.6758448060075094</v>
      </c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91">
        <v>0.82777777777777772</v>
      </c>
      <c r="BE9" s="70"/>
      <c r="BF9" s="70"/>
      <c r="BG9" s="70"/>
      <c r="BH9" s="77">
        <v>540</v>
      </c>
      <c r="BN9" s="47">
        <v>26707.370923498933</v>
      </c>
      <c r="CJ9" s="8">
        <f>ABS(L9-VLOOKUP(VK_valitsin!$C$8,tiedot,11,FALSE))</f>
        <v>0</v>
      </c>
      <c r="CQ9" s="8">
        <f>ABS(S9-VLOOKUP(VK_valitsin!$C$8,tiedot,18,FALSE))</f>
        <v>0</v>
      </c>
      <c r="DE9" s="8">
        <f>ABS(AG9-VLOOKUP(VK_valitsin!$C$8,tiedot,32,FALSE))</f>
        <v>0</v>
      </c>
      <c r="DJ9" s="8">
        <f>ABS(AL9-VLOOKUP(VK_valitsin!$C$8,tiedot,37,FALSE))</f>
        <v>0</v>
      </c>
      <c r="EB9" s="42">
        <f>ABS(BD9-VLOOKUP(VK_valitsin!$C$8,tiedot,55,FALSE))</f>
        <v>0</v>
      </c>
      <c r="EF9" s="42">
        <f>ABS(BH9-VLOOKUP(VK_valitsin!$C$8,tiedot,59,FALSE))</f>
        <v>0</v>
      </c>
      <c r="EL9" s="8">
        <f>ABS(BN9-VLOOKUP(VK_valitsin!$C$8,tiedot,65,FALSE))</f>
        <v>0</v>
      </c>
      <c r="FH9" s="44">
        <f>IF($B9=VK_valitsin!$C$8,100000,VK!CJ9/VK!L$297*VK_valitsin!E$5)</f>
        <v>100000</v>
      </c>
      <c r="FO9" s="44">
        <f>IF($B9=VK_valitsin!$C$8,100000,VK!CQ9/VK!S$297*VK_valitsin!J$5)</f>
        <v>100000</v>
      </c>
      <c r="GC9" s="44">
        <f>IF($B9=VK_valitsin!$C$8,100000,VK!DE9/VK!AG$297*VK_valitsin!I$5)</f>
        <v>100000</v>
      </c>
      <c r="GH9" s="44">
        <f>IF($B9=VK_valitsin!$C$8,100000,VK!DJ9/VK!AL$297*VK_valitsin!D$5)</f>
        <v>100000</v>
      </c>
      <c r="GZ9" s="44">
        <f>IF($B9=VK_valitsin!$C$8,100000,VK!EB9/VK!BD$297*VK_valitsin!H$5)</f>
        <v>100000</v>
      </c>
      <c r="HD9" s="44">
        <f>IF($B9=VK_valitsin!$C$8,100000,VK!EF9/VK!BH$297*VK_valitsin!F$5)</f>
        <v>100000</v>
      </c>
      <c r="HJ9" s="44">
        <f>IF($B9=VK_valitsin!$C$8,100000,VK!EL9/VK!BN$297*VK_valitsin!G$5)</f>
        <v>100000</v>
      </c>
      <c r="ID9" s="15">
        <f>SUM(FF9:IC9)+IF9</f>
        <v>700000.0000000007</v>
      </c>
      <c r="IE9" s="15">
        <f>_xlfn.RANK.EQ(ID9,$ID$3:$ID$295,1)</f>
        <v>293</v>
      </c>
      <c r="IF9" s="16">
        <f>IF8+0.0000000001</f>
        <v>6.9999999999999996E-10</v>
      </c>
      <c r="IG9" s="38" t="str">
        <f>B9</f>
        <v>Akaa</v>
      </c>
    </row>
    <row r="10" spans="2:241" x14ac:dyDescent="0.25">
      <c r="B10" t="s">
        <v>88</v>
      </c>
      <c r="C10">
        <v>46</v>
      </c>
      <c r="L10" s="76">
        <v>194.1</v>
      </c>
      <c r="M10" s="70"/>
      <c r="N10" s="70"/>
      <c r="O10" s="70"/>
      <c r="P10" s="70"/>
      <c r="Q10" s="70"/>
      <c r="R10" s="70"/>
      <c r="S10" s="87" t="s">
        <v>692</v>
      </c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5">
        <v>1</v>
      </c>
      <c r="AH10" s="70"/>
      <c r="AI10" s="70"/>
      <c r="AJ10" s="70"/>
      <c r="AK10" s="70"/>
      <c r="AL10" s="91">
        <v>0.75</v>
      </c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91">
        <v>1</v>
      </c>
      <c r="BE10" s="70"/>
      <c r="BF10" s="70"/>
      <c r="BG10" s="70"/>
      <c r="BH10" s="77">
        <v>39</v>
      </c>
      <c r="BN10" s="47">
        <v>22811.382575757576</v>
      </c>
      <c r="CJ10" s="8">
        <f>ABS(L10-VLOOKUP(VK_valitsin!$C$8,tiedot,11,FALSE))</f>
        <v>57.799999999999983</v>
      </c>
      <c r="CQ10" s="8">
        <f>ABS(S10-VLOOKUP(VK_valitsin!$C$8,tiedot,18,FALSE))</f>
        <v>52</v>
      </c>
      <c r="DE10" s="8">
        <f>ABS(AG10-VLOOKUP(VK_valitsin!$C$8,tiedot,32,FALSE))</f>
        <v>1</v>
      </c>
      <c r="DJ10" s="8">
        <f>ABS(AL10-VLOOKUP(VK_valitsin!$C$8,tiedot,37,FALSE))</f>
        <v>7.4155193992490598E-2</v>
      </c>
      <c r="EB10" s="42">
        <f>ABS(BD10-VLOOKUP(VK_valitsin!$C$8,tiedot,55,FALSE))</f>
        <v>0.17222222222222228</v>
      </c>
      <c r="EF10" s="42">
        <f>ABS(BH10-VLOOKUP(VK_valitsin!$C$8,tiedot,59,FALSE))</f>
        <v>501</v>
      </c>
      <c r="EL10" s="8">
        <f>ABS(BN10-VLOOKUP(VK_valitsin!$C$8,tiedot,65,FALSE))</f>
        <v>3895.9883477413568</v>
      </c>
      <c r="FH10" s="44">
        <f>IF($B10=VK_valitsin!$C$8,100000,VK!CJ10/VK!L$297*VK_valitsin!E$5)</f>
        <v>0.30214446524268307</v>
      </c>
      <c r="FO10" s="44">
        <f>IF($B10=VK_valitsin!$C$8,100000,VK!CQ10/VK!S$297*VK_valitsin!J$5)</f>
        <v>1.5041775821363309E-2</v>
      </c>
      <c r="GC10" s="44">
        <f>IF($B10=VK_valitsin!$C$8,100000,VK!DE10/VK!AG$297*VK_valitsin!I$5)</f>
        <v>0.10940897735217005</v>
      </c>
      <c r="GH10" s="44">
        <f>IF($B10=VK_valitsin!$C$8,100000,VK!DJ10/VK!AL$297*VK_valitsin!D$5)</f>
        <v>0.14603228809486293</v>
      </c>
      <c r="GZ10" s="44">
        <f>IF($B10=VK_valitsin!$C$8,100000,VK!EB10/VK!BD$297*VK_valitsin!H$5)</f>
        <v>7.1538812128718196E-2</v>
      </c>
      <c r="HD10" s="44">
        <f>IF($B10=VK_valitsin!$C$8,100000,VK!EF10/VK!BH$297*VK_valitsin!F$5)</f>
        <v>0.19052473229119657</v>
      </c>
      <c r="HJ10" s="44">
        <f>IF($B10=VK_valitsin!$C$8,100000,VK!EL10/VK!BN$297*VK_valitsin!G$5)</f>
        <v>0.14906853780979457</v>
      </c>
      <c r="ID10" s="15">
        <f t="shared" si="2"/>
        <v>0.98375958954078857</v>
      </c>
      <c r="IE10" s="15">
        <f t="shared" si="0"/>
        <v>209</v>
      </c>
      <c r="IF10" s="16">
        <f>IF9+0.0000000001</f>
        <v>7.9999999999999993E-10</v>
      </c>
      <c r="IG10" s="38" t="str">
        <f t="shared" si="1"/>
        <v>Enonkoski</v>
      </c>
    </row>
    <row r="11" spans="2:241" x14ac:dyDescent="0.25">
      <c r="B11" t="s">
        <v>90</v>
      </c>
      <c r="C11">
        <v>47</v>
      </c>
      <c r="L11" s="76">
        <v>136.1</v>
      </c>
      <c r="M11" s="70"/>
      <c r="N11" s="70"/>
      <c r="O11" s="70"/>
      <c r="P11" s="70"/>
      <c r="Q11" s="70"/>
      <c r="R11" s="70"/>
      <c r="S11" s="87" t="s">
        <v>693</v>
      </c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5">
        <v>1</v>
      </c>
      <c r="AH11" s="70"/>
      <c r="AI11" s="70"/>
      <c r="AJ11" s="70"/>
      <c r="AK11" s="70"/>
      <c r="AL11" s="91">
        <v>0.62068965517241381</v>
      </c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91">
        <v>1</v>
      </c>
      <c r="BE11" s="70"/>
      <c r="BF11" s="70"/>
      <c r="BG11" s="70"/>
      <c r="BH11" s="77">
        <v>36</v>
      </c>
      <c r="BN11" s="47">
        <v>25294.769057029927</v>
      </c>
      <c r="CJ11" s="8">
        <f>ABS(L11-VLOOKUP(VK_valitsin!$C$8,tiedot,11,FALSE))</f>
        <v>0.20000000000001705</v>
      </c>
      <c r="CQ11" s="8">
        <f>ABS(S11-VLOOKUP(VK_valitsin!$C$8,tiedot,18,FALSE))</f>
        <v>227</v>
      </c>
      <c r="DE11" s="8">
        <f>ABS(AG11-VLOOKUP(VK_valitsin!$C$8,tiedot,32,FALSE))</f>
        <v>1</v>
      </c>
      <c r="DJ11" s="8">
        <f>ABS(AL11-VLOOKUP(VK_valitsin!$C$8,tiedot,37,FALSE))</f>
        <v>5.515515083509559E-2</v>
      </c>
      <c r="EB11" s="42">
        <f>ABS(BD11-VLOOKUP(VK_valitsin!$C$8,tiedot,55,FALSE))</f>
        <v>0.17222222222222228</v>
      </c>
      <c r="EF11" s="42">
        <f>ABS(BH11-VLOOKUP(VK_valitsin!$C$8,tiedot,59,FALSE))</f>
        <v>504</v>
      </c>
      <c r="EL11" s="8">
        <f>ABS(BN11-VLOOKUP(VK_valitsin!$C$8,tiedot,65,FALSE))</f>
        <v>1412.6018664690055</v>
      </c>
      <c r="FH11" s="44">
        <f>IF($B11=VK_valitsin!$C$8,100000,VK!CJ11/VK!L$297*VK_valitsin!E$5)</f>
        <v>1.0454825786944946E-3</v>
      </c>
      <c r="FO11" s="44">
        <f>IF($B11=VK_valitsin!$C$8,100000,VK!CQ11/VK!S$297*VK_valitsin!J$5)</f>
        <v>6.5663136758643686E-2</v>
      </c>
      <c r="GC11" s="44">
        <f>IF($B11=VK_valitsin!$C$8,100000,VK!DE11/VK!AG$297*VK_valitsin!I$5)</f>
        <v>0.10940897735217005</v>
      </c>
      <c r="GH11" s="44">
        <f>IF($B11=VK_valitsin!$C$8,100000,VK!DJ11/VK!AL$297*VK_valitsin!D$5)</f>
        <v>0.10861589651403164</v>
      </c>
      <c r="GZ11" s="44">
        <f>IF($B11=VK_valitsin!$C$8,100000,VK!EB11/VK!BD$297*VK_valitsin!H$5)</f>
        <v>7.1538812128718196E-2</v>
      </c>
      <c r="HD11" s="44">
        <f>IF($B11=VK_valitsin!$C$8,100000,VK!EF11/VK!BH$297*VK_valitsin!F$5)</f>
        <v>0.19166559895162286</v>
      </c>
      <c r="HJ11" s="44">
        <f>IF($B11=VK_valitsin!$C$8,100000,VK!EL11/VK!BN$297*VK_valitsin!G$5)</f>
        <v>5.4049056605623286E-2</v>
      </c>
      <c r="ID11" s="15">
        <f t="shared" si="2"/>
        <v>0.60198696178950417</v>
      </c>
      <c r="IE11" s="15">
        <f t="shared" si="0"/>
        <v>91</v>
      </c>
      <c r="IF11" s="16">
        <f t="shared" si="3"/>
        <v>8.9999999999999989E-10</v>
      </c>
      <c r="IG11" s="38" t="str">
        <f t="shared" si="1"/>
        <v>Enontekiö</v>
      </c>
    </row>
    <row r="12" spans="2:241" x14ac:dyDescent="0.25">
      <c r="B12" t="s">
        <v>91</v>
      </c>
      <c r="C12">
        <v>49</v>
      </c>
      <c r="L12" s="76">
        <v>108.1</v>
      </c>
      <c r="M12" s="70"/>
      <c r="N12" s="70"/>
      <c r="O12" s="70"/>
      <c r="P12" s="70"/>
      <c r="Q12" s="70"/>
      <c r="R12" s="70"/>
      <c r="S12" s="87" t="s">
        <v>694</v>
      </c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5">
        <v>1</v>
      </c>
      <c r="AH12" s="70"/>
      <c r="AI12" s="70"/>
      <c r="AJ12" s="70"/>
      <c r="AK12" s="70"/>
      <c r="AL12" s="91">
        <v>0.81331851350698303</v>
      </c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91">
        <v>0.78770053475935831</v>
      </c>
      <c r="BE12" s="70"/>
      <c r="BF12" s="70"/>
      <c r="BG12" s="70"/>
      <c r="BH12" s="77">
        <v>16830</v>
      </c>
      <c r="BN12" s="47">
        <v>35265.022743484573</v>
      </c>
      <c r="CJ12" s="8">
        <f>ABS(L12-VLOOKUP(VK_valitsin!$C$8,tiedot,11,FALSE))</f>
        <v>28.200000000000017</v>
      </c>
      <c r="CQ12" s="8">
        <f>ABS(S12-VLOOKUP(VK_valitsin!$C$8,tiedot,18,FALSE))</f>
        <v>10</v>
      </c>
      <c r="DE12" s="8">
        <f>ABS(AG12-VLOOKUP(VK_valitsin!$C$8,tiedot,32,FALSE))</f>
        <v>1</v>
      </c>
      <c r="DJ12" s="8">
        <f>ABS(AL12-VLOOKUP(VK_valitsin!$C$8,tiedot,37,FALSE))</f>
        <v>0.13747370749947363</v>
      </c>
      <c r="EB12" s="42">
        <f>ABS(BD12-VLOOKUP(VK_valitsin!$C$8,tiedot,55,FALSE))</f>
        <v>4.0077243018419417E-2</v>
      </c>
      <c r="EF12" s="42">
        <f>ABS(BH12-VLOOKUP(VK_valitsin!$C$8,tiedot,59,FALSE))</f>
        <v>16290</v>
      </c>
      <c r="EL12" s="8">
        <f>ABS(BN12-VLOOKUP(VK_valitsin!$C$8,tiedot,65,FALSE))</f>
        <v>8557.65181998564</v>
      </c>
      <c r="FH12" s="44">
        <f>IF($B12=VK_valitsin!$C$8,100000,VK!CJ12/VK!L$297*VK_valitsin!E$5)</f>
        <v>0.14741304359591126</v>
      </c>
      <c r="FO12" s="44">
        <f>IF($B12=VK_valitsin!$C$8,100000,VK!CQ12/VK!S$297*VK_valitsin!J$5)</f>
        <v>2.8926491964160212E-3</v>
      </c>
      <c r="GC12" s="44">
        <f>IF($B12=VK_valitsin!$C$8,100000,VK!DE12/VK!AG$297*VK_valitsin!I$5)</f>
        <v>0.10940897735217005</v>
      </c>
      <c r="GH12" s="44">
        <f>IF($B12=VK_valitsin!$C$8,100000,VK!DJ12/VK!AL$297*VK_valitsin!D$5)</f>
        <v>0.27072412569057575</v>
      </c>
      <c r="GZ12" s="44">
        <f>IF($B12=VK_valitsin!$C$8,100000,VK!EB12/VK!BD$297*VK_valitsin!H$5)</f>
        <v>1.6647551761538839E-2</v>
      </c>
      <c r="HD12" s="44">
        <f>IF($B12=VK_valitsin!$C$8,100000,VK!EF12/VK!BH$297*VK_valitsin!F$5)</f>
        <v>6.1949059661149546</v>
      </c>
      <c r="HJ12" s="44">
        <f>IF($B12=VK_valitsin!$C$8,100000,VK!EL12/VK!BN$297*VK_valitsin!G$5)</f>
        <v>0.32743338275899669</v>
      </c>
      <c r="ID12" s="15">
        <f t="shared" si="2"/>
        <v>7.0694256974705638</v>
      </c>
      <c r="IE12" s="15">
        <f t="shared" si="0"/>
        <v>290</v>
      </c>
      <c r="IF12" s="16">
        <f t="shared" si="3"/>
        <v>9.9999999999999986E-10</v>
      </c>
      <c r="IG12" s="38" t="str">
        <f t="shared" si="1"/>
        <v>Espoo</v>
      </c>
    </row>
    <row r="13" spans="2:241" x14ac:dyDescent="0.25">
      <c r="B13" t="s">
        <v>93</v>
      </c>
      <c r="C13">
        <v>50</v>
      </c>
      <c r="L13" s="76">
        <v>141.19999999999999</v>
      </c>
      <c r="M13" s="70"/>
      <c r="N13" s="70"/>
      <c r="O13" s="70"/>
      <c r="P13" s="70"/>
      <c r="Q13" s="70"/>
      <c r="R13" s="70"/>
      <c r="S13" s="87" t="s">
        <v>695</v>
      </c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5">
        <v>1</v>
      </c>
      <c r="AH13" s="70"/>
      <c r="AI13" s="70"/>
      <c r="AJ13" s="70"/>
      <c r="AK13" s="70"/>
      <c r="AL13" s="91">
        <v>0.71257485029940115</v>
      </c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91">
        <v>0.89075630252100846</v>
      </c>
      <c r="BE13" s="70"/>
      <c r="BF13" s="70"/>
      <c r="BG13" s="70"/>
      <c r="BH13" s="77">
        <v>357</v>
      </c>
      <c r="BN13" s="47">
        <v>27020.263501430614</v>
      </c>
      <c r="CJ13" s="8">
        <f>ABS(L13-VLOOKUP(VK_valitsin!$C$8,tiedot,11,FALSE))</f>
        <v>4.8999999999999773</v>
      </c>
      <c r="CQ13" s="8">
        <f>ABS(S13-VLOOKUP(VK_valitsin!$C$8,tiedot,18,FALSE))</f>
        <v>102</v>
      </c>
      <c r="DE13" s="8">
        <f>ABS(AG13-VLOOKUP(VK_valitsin!$C$8,tiedot,32,FALSE))</f>
        <v>1</v>
      </c>
      <c r="DJ13" s="8">
        <f>ABS(AL13-VLOOKUP(VK_valitsin!$C$8,tiedot,37,FALSE))</f>
        <v>3.673004429189175E-2</v>
      </c>
      <c r="EB13" s="42">
        <f>ABS(BD13-VLOOKUP(VK_valitsin!$C$8,tiedot,55,FALSE))</f>
        <v>6.2978524743230735E-2</v>
      </c>
      <c r="EF13" s="42">
        <f>ABS(BH13-VLOOKUP(VK_valitsin!$C$8,tiedot,59,FALSE))</f>
        <v>183</v>
      </c>
      <c r="EL13" s="8">
        <f>ABS(BN13-VLOOKUP(VK_valitsin!$C$8,tiedot,65,FALSE))</f>
        <v>312.89257793168144</v>
      </c>
      <c r="FH13" s="44">
        <f>IF($B13=VK_valitsin!$C$8,100000,VK!CJ13/VK!L$297*VK_valitsin!E$5)</f>
        <v>2.5614323178012814E-2</v>
      </c>
      <c r="FO13" s="44">
        <f>IF($B13=VK_valitsin!$C$8,100000,VK!CQ13/VK!S$297*VK_valitsin!J$5)</f>
        <v>2.9505021803443415E-2</v>
      </c>
      <c r="GC13" s="44">
        <f>IF($B13=VK_valitsin!$C$8,100000,VK!DE13/VK!AG$297*VK_valitsin!I$5)</f>
        <v>0.10940897735217005</v>
      </c>
      <c r="GH13" s="44">
        <f>IF($B13=VK_valitsin!$C$8,100000,VK!DJ13/VK!AL$297*VK_valitsin!D$5)</f>
        <v>7.2331715703067012E-2</v>
      </c>
      <c r="GZ13" s="44">
        <f>IF($B13=VK_valitsin!$C$8,100000,VK!EB13/VK!BD$297*VK_valitsin!H$5)</f>
        <v>2.6160438482418266E-2</v>
      </c>
      <c r="HD13" s="44">
        <f>IF($B13=VK_valitsin!$C$8,100000,VK!EF13/VK!BH$297*VK_valitsin!F$5)</f>
        <v>6.959286628600593E-2</v>
      </c>
      <c r="HJ13" s="44">
        <f>IF($B13=VK_valitsin!$C$8,100000,VK!EL13/VK!BN$297*VK_valitsin!G$5)</f>
        <v>1.1971914420856322E-2</v>
      </c>
      <c r="ID13" s="15">
        <f t="shared" si="2"/>
        <v>0.34458525832597375</v>
      </c>
      <c r="IE13" s="15">
        <f t="shared" si="0"/>
        <v>8</v>
      </c>
      <c r="IF13" s="16">
        <f t="shared" si="3"/>
        <v>1.0999999999999999E-9</v>
      </c>
      <c r="IG13" s="38" t="str">
        <f t="shared" si="1"/>
        <v>Eura</v>
      </c>
    </row>
    <row r="14" spans="2:241" x14ac:dyDescent="0.25">
      <c r="B14" t="s">
        <v>95</v>
      </c>
      <c r="C14">
        <v>51</v>
      </c>
      <c r="L14" s="76">
        <v>138.6</v>
      </c>
      <c r="M14" s="70"/>
      <c r="N14" s="70"/>
      <c r="O14" s="70"/>
      <c r="P14" s="70"/>
      <c r="Q14" s="70"/>
      <c r="R14" s="70"/>
      <c r="S14" s="87" t="s">
        <v>696</v>
      </c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5">
        <v>1</v>
      </c>
      <c r="AH14" s="70"/>
      <c r="AI14" s="70"/>
      <c r="AJ14" s="70"/>
      <c r="AK14" s="70"/>
      <c r="AL14" s="91">
        <v>0.74353448275862066</v>
      </c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91">
        <v>1</v>
      </c>
      <c r="BE14" s="70"/>
      <c r="BF14" s="70"/>
      <c r="BG14" s="70"/>
      <c r="BH14" s="77">
        <v>345</v>
      </c>
      <c r="BN14" s="47">
        <v>28017.593131357324</v>
      </c>
      <c r="CJ14" s="8">
        <f>ABS(L14-VLOOKUP(VK_valitsin!$C$8,tiedot,11,FALSE))</f>
        <v>2.2999999999999829</v>
      </c>
      <c r="CQ14" s="8">
        <f>ABS(S14-VLOOKUP(VK_valitsin!$C$8,tiedot,18,FALSE))</f>
        <v>56</v>
      </c>
      <c r="DE14" s="8">
        <f>ABS(AG14-VLOOKUP(VK_valitsin!$C$8,tiedot,32,FALSE))</f>
        <v>1</v>
      </c>
      <c r="DJ14" s="8">
        <f>ABS(AL14-VLOOKUP(VK_valitsin!$C$8,tiedot,37,FALSE))</f>
        <v>6.7689676751111261E-2</v>
      </c>
      <c r="EB14" s="42">
        <f>ABS(BD14-VLOOKUP(VK_valitsin!$C$8,tiedot,55,FALSE))</f>
        <v>0.17222222222222228</v>
      </c>
      <c r="EF14" s="42">
        <f>ABS(BH14-VLOOKUP(VK_valitsin!$C$8,tiedot,59,FALSE))</f>
        <v>195</v>
      </c>
      <c r="EL14" s="8">
        <f>ABS(BN14-VLOOKUP(VK_valitsin!$C$8,tiedot,65,FALSE))</f>
        <v>1310.2222078583909</v>
      </c>
      <c r="FH14" s="44">
        <f>IF($B14=VK_valitsin!$C$8,100000,VK!CJ14/VK!L$297*VK_valitsin!E$5)</f>
        <v>1.2023049654985572E-2</v>
      </c>
      <c r="FO14" s="44">
        <f>IF($B14=VK_valitsin!$C$8,100000,VK!CQ14/VK!S$297*VK_valitsin!J$5)</f>
        <v>1.6198835499929721E-2</v>
      </c>
      <c r="GC14" s="44">
        <f>IF($B14=VK_valitsin!$C$8,100000,VK!DE14/VK!AG$297*VK_valitsin!I$5)</f>
        <v>0.10940897735217005</v>
      </c>
      <c r="GH14" s="44">
        <f>IF($B14=VK_valitsin!$C$8,100000,VK!DJ14/VK!AL$297*VK_valitsin!D$5)</f>
        <v>0.13329987886441816</v>
      </c>
      <c r="GZ14" s="44">
        <f>IF($B14=VK_valitsin!$C$8,100000,VK!EB14/VK!BD$297*VK_valitsin!H$5)</f>
        <v>7.1538812128718196E-2</v>
      </c>
      <c r="HD14" s="44">
        <f>IF($B14=VK_valitsin!$C$8,100000,VK!EF14/VK!BH$297*VK_valitsin!F$5)</f>
        <v>7.4156332927711233E-2</v>
      </c>
      <c r="HJ14" s="44">
        <f>IF($B14=VK_valitsin!$C$8,100000,VK!EL14/VK!BN$297*VK_valitsin!G$5)</f>
        <v>5.0131800020552147E-2</v>
      </c>
      <c r="ID14" s="15">
        <f t="shared" si="2"/>
        <v>0.46675768764848513</v>
      </c>
      <c r="IE14" s="15">
        <f t="shared" si="0"/>
        <v>38</v>
      </c>
      <c r="IF14" s="16">
        <f t="shared" si="3"/>
        <v>1.2E-9</v>
      </c>
      <c r="IG14" s="38" t="str">
        <f t="shared" si="1"/>
        <v>Eurajoki</v>
      </c>
    </row>
    <row r="15" spans="2:241" x14ac:dyDescent="0.25">
      <c r="B15" t="s">
        <v>96</v>
      </c>
      <c r="C15">
        <v>52</v>
      </c>
      <c r="L15" s="76">
        <v>152.80000000000001</v>
      </c>
      <c r="M15" s="70"/>
      <c r="N15" s="70"/>
      <c r="O15" s="70"/>
      <c r="P15" s="70"/>
      <c r="Q15" s="70"/>
      <c r="R15" s="70"/>
      <c r="S15" s="87" t="s">
        <v>697</v>
      </c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5">
        <v>0</v>
      </c>
      <c r="AH15" s="70"/>
      <c r="AI15" s="70"/>
      <c r="AJ15" s="70"/>
      <c r="AK15" s="70"/>
      <c r="AL15" s="91">
        <v>0.65</v>
      </c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91">
        <v>1</v>
      </c>
      <c r="BE15" s="70"/>
      <c r="BF15" s="70"/>
      <c r="BG15" s="70"/>
      <c r="BH15" s="77">
        <v>78</v>
      </c>
      <c r="BN15" s="47">
        <v>23608.139616055847</v>
      </c>
      <c r="CJ15" s="8">
        <f>ABS(L15-VLOOKUP(VK_valitsin!$C$8,tiedot,11,FALSE))</f>
        <v>16.5</v>
      </c>
      <c r="CQ15" s="8">
        <f>ABS(S15-VLOOKUP(VK_valitsin!$C$8,tiedot,18,FALSE))</f>
        <v>13</v>
      </c>
      <c r="DE15" s="8">
        <f>ABS(AG15-VLOOKUP(VK_valitsin!$C$8,tiedot,32,FALSE))</f>
        <v>0</v>
      </c>
      <c r="DJ15" s="8">
        <f>ABS(AL15-VLOOKUP(VK_valitsin!$C$8,tiedot,37,FALSE))</f>
        <v>2.584480600750938E-2</v>
      </c>
      <c r="EB15" s="42">
        <f>ABS(BD15-VLOOKUP(VK_valitsin!$C$8,tiedot,55,FALSE))</f>
        <v>0.17222222222222228</v>
      </c>
      <c r="EF15" s="42">
        <f>ABS(BH15-VLOOKUP(VK_valitsin!$C$8,tiedot,59,FALSE))</f>
        <v>462</v>
      </c>
      <c r="EL15" s="8">
        <f>ABS(BN15-VLOOKUP(VK_valitsin!$C$8,tiedot,65,FALSE))</f>
        <v>3099.2313074430858</v>
      </c>
      <c r="FH15" s="44">
        <f>IF($B15=VK_valitsin!$C$8,100000,VK!CJ15/VK!L$297*VK_valitsin!E$5)</f>
        <v>8.6252312742288437E-2</v>
      </c>
      <c r="FO15" s="44">
        <f>IF($B15=VK_valitsin!$C$8,100000,VK!CQ15/VK!S$297*VK_valitsin!J$5)</f>
        <v>3.7604439553408273E-3</v>
      </c>
      <c r="GC15" s="44">
        <f>IF($B15=VK_valitsin!$C$8,100000,VK!DE15/VK!AG$297*VK_valitsin!I$5)</f>
        <v>0</v>
      </c>
      <c r="GH15" s="44">
        <f>IF($B15=VK_valitsin!$C$8,100000,VK!DJ15/VK!AL$297*VK_valitsin!D$5)</f>
        <v>5.0895641336015519E-2</v>
      </c>
      <c r="GZ15" s="44">
        <f>IF($B15=VK_valitsin!$C$8,100000,VK!EB15/VK!BD$297*VK_valitsin!H$5)</f>
        <v>7.1538812128718196E-2</v>
      </c>
      <c r="HD15" s="44">
        <f>IF($B15=VK_valitsin!$C$8,100000,VK!EF15/VK!BH$297*VK_valitsin!F$5)</f>
        <v>0.17569346570565431</v>
      </c>
      <c r="HJ15" s="44">
        <f>IF($B15=VK_valitsin!$C$8,100000,VK!EL15/VK!BN$297*VK_valitsin!G$5)</f>
        <v>0.11858297256015032</v>
      </c>
      <c r="ID15" s="15">
        <f t="shared" si="2"/>
        <v>0.50672364972816764</v>
      </c>
      <c r="IE15" s="15">
        <f t="shared" si="0"/>
        <v>50</v>
      </c>
      <c r="IF15" s="16">
        <f t="shared" si="3"/>
        <v>1.3000000000000001E-9</v>
      </c>
      <c r="IG15" s="38" t="str">
        <f t="shared" si="1"/>
        <v>Evijärvi</v>
      </c>
    </row>
    <row r="16" spans="2:241" x14ac:dyDescent="0.25">
      <c r="B16" t="s">
        <v>97</v>
      </c>
      <c r="C16">
        <v>61</v>
      </c>
      <c r="L16" s="76">
        <v>162.19999999999999</v>
      </c>
      <c r="M16" s="70"/>
      <c r="N16" s="70"/>
      <c r="O16" s="70"/>
      <c r="P16" s="70"/>
      <c r="Q16" s="70"/>
      <c r="R16" s="70"/>
      <c r="S16" s="87" t="s">
        <v>698</v>
      </c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5">
        <v>0</v>
      </c>
      <c r="AH16" s="70"/>
      <c r="AI16" s="70"/>
      <c r="AJ16" s="70"/>
      <c r="AK16" s="70"/>
      <c r="AL16" s="91">
        <v>0.84662576687116564</v>
      </c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91">
        <v>1</v>
      </c>
      <c r="BE16" s="70"/>
      <c r="BF16" s="70"/>
      <c r="BG16" s="70"/>
      <c r="BH16" s="77">
        <v>552</v>
      </c>
      <c r="BN16" s="47">
        <v>25146.27330135406</v>
      </c>
      <c r="CJ16" s="8">
        <f>ABS(L16-VLOOKUP(VK_valitsin!$C$8,tiedot,11,FALSE))</f>
        <v>25.899999999999977</v>
      </c>
      <c r="CQ16" s="8">
        <f>ABS(S16-VLOOKUP(VK_valitsin!$C$8,tiedot,18,FALSE))</f>
        <v>40</v>
      </c>
      <c r="DE16" s="8">
        <f>ABS(AG16-VLOOKUP(VK_valitsin!$C$8,tiedot,32,FALSE))</f>
        <v>0</v>
      </c>
      <c r="DJ16" s="8">
        <f>ABS(AL16-VLOOKUP(VK_valitsin!$C$8,tiedot,37,FALSE))</f>
        <v>0.17078096086365624</v>
      </c>
      <c r="EB16" s="42">
        <f>ABS(BD16-VLOOKUP(VK_valitsin!$C$8,tiedot,55,FALSE))</f>
        <v>0.17222222222222228</v>
      </c>
      <c r="EF16" s="42">
        <f>ABS(BH16-VLOOKUP(VK_valitsin!$C$8,tiedot,59,FALSE))</f>
        <v>12</v>
      </c>
      <c r="EL16" s="8">
        <f>ABS(BN16-VLOOKUP(VK_valitsin!$C$8,tiedot,65,FALSE))</f>
        <v>1561.0976221448727</v>
      </c>
      <c r="FH16" s="44">
        <f>IF($B16=VK_valitsin!$C$8,100000,VK!CJ16/VK!L$297*VK_valitsin!E$5)</f>
        <v>0.13538999394092538</v>
      </c>
      <c r="FO16" s="44">
        <f>IF($B16=VK_valitsin!$C$8,100000,VK!CQ16/VK!S$297*VK_valitsin!J$5)</f>
        <v>1.1570596785664085E-2</v>
      </c>
      <c r="GC16" s="44">
        <f>IF($B16=VK_valitsin!$C$8,100000,VK!DE16/VK!AG$297*VK_valitsin!I$5)</f>
        <v>0</v>
      </c>
      <c r="GH16" s="44">
        <f>IF($B16=VK_valitsin!$C$8,100000,VK!DJ16/VK!AL$297*VK_valitsin!D$5)</f>
        <v>0.33631541009095722</v>
      </c>
      <c r="GZ16" s="44">
        <f>IF($B16=VK_valitsin!$C$8,100000,VK!EB16/VK!BD$297*VK_valitsin!H$5)</f>
        <v>7.1538812128718196E-2</v>
      </c>
      <c r="HD16" s="44">
        <f>IF($B16=VK_valitsin!$C$8,100000,VK!EF16/VK!BH$297*VK_valitsin!F$5)</f>
        <v>4.5634666417053065E-3</v>
      </c>
      <c r="HJ16" s="44">
        <f>IF($B16=VK_valitsin!$C$8,100000,VK!EL16/VK!BN$297*VK_valitsin!G$5)</f>
        <v>5.9730810038585963E-2</v>
      </c>
      <c r="ID16" s="15">
        <f t="shared" si="2"/>
        <v>0.61910909102655609</v>
      </c>
      <c r="IE16" s="15">
        <f t="shared" si="0"/>
        <v>95</v>
      </c>
      <c r="IF16" s="16">
        <f t="shared" si="3"/>
        <v>1.4000000000000001E-9</v>
      </c>
      <c r="IG16" s="38" t="str">
        <f t="shared" si="1"/>
        <v>Forssa</v>
      </c>
    </row>
    <row r="17" spans="2:241" x14ac:dyDescent="0.25">
      <c r="B17" t="s">
        <v>98</v>
      </c>
      <c r="C17">
        <v>69</v>
      </c>
      <c r="L17" s="76">
        <v>155.5</v>
      </c>
      <c r="M17" s="70"/>
      <c r="N17" s="70"/>
      <c r="O17" s="70"/>
      <c r="P17" s="70"/>
      <c r="Q17" s="70"/>
      <c r="R17" s="70"/>
      <c r="S17" s="87" t="s">
        <v>699</v>
      </c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5">
        <v>0</v>
      </c>
      <c r="AH17" s="70"/>
      <c r="AI17" s="70"/>
      <c r="AJ17" s="70"/>
      <c r="AK17" s="70"/>
      <c r="AL17" s="91">
        <v>0.56589147286821706</v>
      </c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91">
        <v>1</v>
      </c>
      <c r="BE17" s="70"/>
      <c r="BF17" s="70"/>
      <c r="BG17" s="70"/>
      <c r="BH17" s="77">
        <v>219</v>
      </c>
      <c r="BN17" s="47">
        <v>23617.48978347057</v>
      </c>
      <c r="CJ17" s="8">
        <f>ABS(L17-VLOOKUP(VK_valitsin!$C$8,tiedot,11,FALSE))</f>
        <v>19.199999999999989</v>
      </c>
      <c r="CQ17" s="8">
        <f>ABS(S17-VLOOKUP(VK_valitsin!$C$8,tiedot,18,FALSE))</f>
        <v>34</v>
      </c>
      <c r="DE17" s="8">
        <f>ABS(AG17-VLOOKUP(VK_valitsin!$C$8,tiedot,32,FALSE))</f>
        <v>0</v>
      </c>
      <c r="DJ17" s="8">
        <f>ABS(AL17-VLOOKUP(VK_valitsin!$C$8,tiedot,37,FALSE))</f>
        <v>0.10995333313929234</v>
      </c>
      <c r="EB17" s="42">
        <f>ABS(BD17-VLOOKUP(VK_valitsin!$C$8,tiedot,55,FALSE))</f>
        <v>0.17222222222222228</v>
      </c>
      <c r="EF17" s="42">
        <f>ABS(BH17-VLOOKUP(VK_valitsin!$C$8,tiedot,59,FALSE))</f>
        <v>321</v>
      </c>
      <c r="EL17" s="8">
        <f>ABS(BN17-VLOOKUP(VK_valitsin!$C$8,tiedot,65,FALSE))</f>
        <v>3089.881140028363</v>
      </c>
      <c r="FH17" s="44">
        <f>IF($B17=VK_valitsin!$C$8,100000,VK!CJ17/VK!L$297*VK_valitsin!E$5)</f>
        <v>0.10036632755466285</v>
      </c>
      <c r="FO17" s="44">
        <f>IF($B17=VK_valitsin!$C$8,100000,VK!CQ17/VK!S$297*VK_valitsin!J$5)</f>
        <v>9.8350072678144718E-3</v>
      </c>
      <c r="GC17" s="44">
        <f>IF($B17=VK_valitsin!$C$8,100000,VK!DE17/VK!AG$297*VK_valitsin!I$5)</f>
        <v>0</v>
      </c>
      <c r="GH17" s="44">
        <f>IF($B17=VK_valitsin!$C$8,100000,VK!DJ17/VK!AL$297*VK_valitsin!D$5)</f>
        <v>0.21652882229144438</v>
      </c>
      <c r="GZ17" s="44">
        <f>IF($B17=VK_valitsin!$C$8,100000,VK!EB17/VK!BD$297*VK_valitsin!H$5)</f>
        <v>7.1538812128718196E-2</v>
      </c>
      <c r="HD17" s="44">
        <f>IF($B17=VK_valitsin!$C$8,100000,VK!EF17/VK!BH$297*VK_valitsin!F$5)</f>
        <v>0.12207273266561695</v>
      </c>
      <c r="HJ17" s="44">
        <f>IF($B17=VK_valitsin!$C$8,100000,VK!EL17/VK!BN$297*VK_valitsin!G$5)</f>
        <v>0.11822521589858392</v>
      </c>
      <c r="ID17" s="15">
        <f t="shared" si="2"/>
        <v>0.63856691930684084</v>
      </c>
      <c r="IE17" s="15">
        <f t="shared" si="0"/>
        <v>105</v>
      </c>
      <c r="IF17" s="16">
        <f t="shared" si="3"/>
        <v>1.5000000000000002E-9</v>
      </c>
      <c r="IG17" s="38" t="str">
        <f t="shared" si="1"/>
        <v>Haapajärvi</v>
      </c>
    </row>
    <row r="18" spans="2:241" x14ac:dyDescent="0.25">
      <c r="B18" t="s">
        <v>99</v>
      </c>
      <c r="C18">
        <v>71</v>
      </c>
      <c r="L18" s="76">
        <v>159.4</v>
      </c>
      <c r="M18" s="70"/>
      <c r="N18" s="70"/>
      <c r="O18" s="70"/>
      <c r="P18" s="70"/>
      <c r="Q18" s="70"/>
      <c r="R18" s="70"/>
      <c r="S18" s="87" t="s">
        <v>700</v>
      </c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5">
        <v>1</v>
      </c>
      <c r="AH18" s="70"/>
      <c r="AI18" s="70"/>
      <c r="AJ18" s="70"/>
      <c r="AK18" s="70"/>
      <c r="AL18" s="91">
        <v>0.64615384615384619</v>
      </c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91">
        <v>0.79761904761904767</v>
      </c>
      <c r="BE18" s="70"/>
      <c r="BF18" s="70"/>
      <c r="BG18" s="70"/>
      <c r="BH18" s="77">
        <v>252</v>
      </c>
      <c r="BN18" s="47">
        <v>22888.496060559246</v>
      </c>
      <c r="CJ18" s="8">
        <f>ABS(L18-VLOOKUP(VK_valitsin!$C$8,tiedot,11,FALSE))</f>
        <v>23.099999999999994</v>
      </c>
      <c r="CQ18" s="8">
        <f>ABS(S18-VLOOKUP(VK_valitsin!$C$8,tiedot,18,FALSE))</f>
        <v>142</v>
      </c>
      <c r="DE18" s="8">
        <f>ABS(AG18-VLOOKUP(VK_valitsin!$C$8,tiedot,32,FALSE))</f>
        <v>1</v>
      </c>
      <c r="DJ18" s="8">
        <f>ABS(AL18-VLOOKUP(VK_valitsin!$C$8,tiedot,37,FALSE))</f>
        <v>2.9690959853663212E-2</v>
      </c>
      <c r="EB18" s="42">
        <f>ABS(BD18-VLOOKUP(VK_valitsin!$C$8,tiedot,55,FALSE))</f>
        <v>3.0158730158730052E-2</v>
      </c>
      <c r="EF18" s="42">
        <f>ABS(BH18-VLOOKUP(VK_valitsin!$C$8,tiedot,59,FALSE))</f>
        <v>288</v>
      </c>
      <c r="EL18" s="8">
        <f>ABS(BN18-VLOOKUP(VK_valitsin!$C$8,tiedot,65,FALSE))</f>
        <v>3818.8748629396869</v>
      </c>
      <c r="FH18" s="44">
        <f>IF($B18=VK_valitsin!$C$8,100000,VK!CJ18/VK!L$297*VK_valitsin!E$5)</f>
        <v>0.12075323783920379</v>
      </c>
      <c r="FO18" s="44">
        <f>IF($B18=VK_valitsin!$C$8,100000,VK!CQ18/VK!S$297*VK_valitsin!J$5)</f>
        <v>4.10756185891075E-2</v>
      </c>
      <c r="GC18" s="44">
        <f>IF($B18=VK_valitsin!$C$8,100000,VK!DE18/VK!AG$297*VK_valitsin!I$5)</f>
        <v>0.10940897735217005</v>
      </c>
      <c r="GH18" s="44">
        <f>IF($B18=VK_valitsin!$C$8,100000,VK!DJ18/VK!AL$297*VK_valitsin!D$5)</f>
        <v>5.8469792467972362E-2</v>
      </c>
      <c r="GZ18" s="44">
        <f>IF($B18=VK_valitsin!$C$8,100000,VK!EB18/VK!BD$297*VK_valitsin!H$5)</f>
        <v>1.2527533921157977E-2</v>
      </c>
      <c r="HD18" s="44">
        <f>IF($B18=VK_valitsin!$C$8,100000,VK!EF18/VK!BH$297*VK_valitsin!F$5)</f>
        <v>0.10952319940092735</v>
      </c>
      <c r="HJ18" s="44">
        <f>IF($B18=VK_valitsin!$C$8,100000,VK!EL18/VK!BN$297*VK_valitsin!G$5)</f>
        <v>0.14611801706928287</v>
      </c>
      <c r="ID18" s="15">
        <f t="shared" si="2"/>
        <v>0.59787637823982187</v>
      </c>
      <c r="IE18" s="15">
        <f t="shared" si="0"/>
        <v>88</v>
      </c>
      <c r="IF18" s="16">
        <f t="shared" si="3"/>
        <v>1.6000000000000003E-9</v>
      </c>
      <c r="IG18" s="38" t="str">
        <f t="shared" si="1"/>
        <v>Haapavesi</v>
      </c>
    </row>
    <row r="19" spans="2:241" x14ac:dyDescent="0.25">
      <c r="B19" t="s">
        <v>100</v>
      </c>
      <c r="C19">
        <v>72</v>
      </c>
      <c r="L19" s="76">
        <v>176.7</v>
      </c>
      <c r="M19" s="70"/>
      <c r="N19" s="70"/>
      <c r="O19" s="70"/>
      <c r="P19" s="70"/>
      <c r="Q19" s="70"/>
      <c r="R19" s="70"/>
      <c r="S19" s="87" t="s">
        <v>701</v>
      </c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5">
        <v>0</v>
      </c>
      <c r="AH19" s="70"/>
      <c r="AI19" s="70"/>
      <c r="AJ19" s="70"/>
      <c r="AK19" s="70"/>
      <c r="AL19" s="91">
        <v>0.77142857142857146</v>
      </c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91">
        <v>1</v>
      </c>
      <c r="BE19" s="70"/>
      <c r="BF19" s="70"/>
      <c r="BG19" s="70"/>
      <c r="BH19" s="77">
        <v>27</v>
      </c>
      <c r="BN19" s="47">
        <v>26258.969409282701</v>
      </c>
      <c r="CJ19" s="8">
        <f>ABS(L19-VLOOKUP(VK_valitsin!$C$8,tiedot,11,FALSE))</f>
        <v>40.399999999999977</v>
      </c>
      <c r="CQ19" s="8">
        <f>ABS(S19-VLOOKUP(VK_valitsin!$C$8,tiedot,18,FALSE))</f>
        <v>113</v>
      </c>
      <c r="DE19" s="8">
        <f>ABS(AG19-VLOOKUP(VK_valitsin!$C$8,tiedot,32,FALSE))</f>
        <v>0</v>
      </c>
      <c r="DJ19" s="8">
        <f>ABS(AL19-VLOOKUP(VK_valitsin!$C$8,tiedot,37,FALSE))</f>
        <v>9.5583765421062061E-2</v>
      </c>
      <c r="EB19" s="42">
        <f>ABS(BD19-VLOOKUP(VK_valitsin!$C$8,tiedot,55,FALSE))</f>
        <v>0.17222222222222228</v>
      </c>
      <c r="EF19" s="42">
        <f>ABS(BH19-VLOOKUP(VK_valitsin!$C$8,tiedot,59,FALSE))</f>
        <v>513</v>
      </c>
      <c r="EL19" s="8">
        <f>ABS(BN19-VLOOKUP(VK_valitsin!$C$8,tiedot,65,FALSE))</f>
        <v>448.40151421623159</v>
      </c>
      <c r="FH19" s="44">
        <f>IF($B19=VK_valitsin!$C$8,100000,VK!CJ19/VK!L$297*VK_valitsin!E$5)</f>
        <v>0.21118748089626976</v>
      </c>
      <c r="FO19" s="44">
        <f>IF($B19=VK_valitsin!$C$8,100000,VK!CQ19/VK!S$297*VK_valitsin!J$5)</f>
        <v>3.2686935919501038E-2</v>
      </c>
      <c r="GC19" s="44">
        <f>IF($B19=VK_valitsin!$C$8,100000,VK!DE19/VK!AG$297*VK_valitsin!I$5)</f>
        <v>0</v>
      </c>
      <c r="GH19" s="44">
        <f>IF($B19=VK_valitsin!$C$8,100000,VK!DJ19/VK!AL$297*VK_valitsin!D$5)</f>
        <v>0.18823113011576553</v>
      </c>
      <c r="GZ19" s="44">
        <f>IF($B19=VK_valitsin!$C$8,100000,VK!EB19/VK!BD$297*VK_valitsin!H$5)</f>
        <v>7.1538812128718196E-2</v>
      </c>
      <c r="HD19" s="44">
        <f>IF($B19=VK_valitsin!$C$8,100000,VK!EF19/VK!BH$297*VK_valitsin!F$5)</f>
        <v>0.19508819893290186</v>
      </c>
      <c r="HJ19" s="44">
        <f>IF($B19=VK_valitsin!$C$8,100000,VK!EL19/VK!BN$297*VK_valitsin!G$5)</f>
        <v>1.7156765398095318E-2</v>
      </c>
      <c r="ID19" s="15">
        <f t="shared" si="2"/>
        <v>0.71588932509125169</v>
      </c>
      <c r="IE19" s="15">
        <f t="shared" si="0"/>
        <v>135</v>
      </c>
      <c r="IF19" s="16">
        <f t="shared" si="3"/>
        <v>1.7000000000000003E-9</v>
      </c>
      <c r="IG19" s="38" t="str">
        <f t="shared" si="1"/>
        <v>Hailuoto</v>
      </c>
    </row>
    <row r="20" spans="2:241" x14ac:dyDescent="0.25">
      <c r="B20" t="s">
        <v>102</v>
      </c>
      <c r="C20">
        <v>74</v>
      </c>
      <c r="L20" s="76">
        <v>172.5</v>
      </c>
      <c r="M20" s="70"/>
      <c r="N20" s="70"/>
      <c r="O20" s="70"/>
      <c r="P20" s="70"/>
      <c r="Q20" s="70"/>
      <c r="R20" s="70"/>
      <c r="S20" s="87" t="s">
        <v>702</v>
      </c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5">
        <v>0</v>
      </c>
      <c r="AH20" s="70"/>
      <c r="AI20" s="70"/>
      <c r="AJ20" s="70"/>
      <c r="AK20" s="70"/>
      <c r="AL20" s="91">
        <v>0.63829787234042556</v>
      </c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91">
        <v>1</v>
      </c>
      <c r="BE20" s="70"/>
      <c r="BF20" s="70"/>
      <c r="BG20" s="70"/>
      <c r="BH20" s="77">
        <v>30</v>
      </c>
      <c r="BN20" s="47">
        <v>23203.649555774926</v>
      </c>
      <c r="CJ20" s="8">
        <f>ABS(L20-VLOOKUP(VK_valitsin!$C$8,tiedot,11,FALSE))</f>
        <v>36.199999999999989</v>
      </c>
      <c r="CQ20" s="8">
        <f>ABS(S20-VLOOKUP(VK_valitsin!$C$8,tiedot,18,FALSE))</f>
        <v>76</v>
      </c>
      <c r="DE20" s="8">
        <f>ABS(AG20-VLOOKUP(VK_valitsin!$C$8,tiedot,32,FALSE))</f>
        <v>0</v>
      </c>
      <c r="DJ20" s="8">
        <f>ABS(AL20-VLOOKUP(VK_valitsin!$C$8,tiedot,37,FALSE))</f>
        <v>3.7546933667083837E-2</v>
      </c>
      <c r="EB20" s="42">
        <f>ABS(BD20-VLOOKUP(VK_valitsin!$C$8,tiedot,55,FALSE))</f>
        <v>0.17222222222222228</v>
      </c>
      <c r="EF20" s="42">
        <f>ABS(BH20-VLOOKUP(VK_valitsin!$C$8,tiedot,59,FALSE))</f>
        <v>510</v>
      </c>
      <c r="EL20" s="8">
        <f>ABS(BN20-VLOOKUP(VK_valitsin!$C$8,tiedot,65,FALSE))</f>
        <v>3503.721367724007</v>
      </c>
      <c r="FH20" s="44">
        <f>IF($B20=VK_valitsin!$C$8,100000,VK!CJ20/VK!L$297*VK_valitsin!E$5)</f>
        <v>0.18923234674368733</v>
      </c>
      <c r="FO20" s="44">
        <f>IF($B20=VK_valitsin!$C$8,100000,VK!CQ20/VK!S$297*VK_valitsin!J$5)</f>
        <v>2.1984133892761763E-2</v>
      </c>
      <c r="GC20" s="44">
        <f>IF($B20=VK_valitsin!$C$8,100000,VK!DE20/VK!AG$297*VK_valitsin!I$5)</f>
        <v>0</v>
      </c>
      <c r="GH20" s="44">
        <f>IF($B20=VK_valitsin!$C$8,100000,VK!DJ20/VK!AL$297*VK_valitsin!D$5)</f>
        <v>7.3940399035373611E-2</v>
      </c>
      <c r="GZ20" s="44">
        <f>IF($B20=VK_valitsin!$C$8,100000,VK!EB20/VK!BD$297*VK_valitsin!H$5)</f>
        <v>7.1538812128718196E-2</v>
      </c>
      <c r="HD20" s="44">
        <f>IF($B20=VK_valitsin!$C$8,100000,VK!EF20/VK!BH$297*VK_valitsin!F$5)</f>
        <v>0.19394733227247554</v>
      </c>
      <c r="HJ20" s="44">
        <f>IF($B20=VK_valitsin!$C$8,100000,VK!EL20/VK!BN$297*VK_valitsin!G$5)</f>
        <v>0.13405959529687611</v>
      </c>
      <c r="ID20" s="15">
        <f t="shared" si="2"/>
        <v>0.68470262116989267</v>
      </c>
      <c r="IE20" s="15">
        <f t="shared" si="0"/>
        <v>120</v>
      </c>
      <c r="IF20" s="16">
        <f t="shared" si="3"/>
        <v>1.8000000000000004E-9</v>
      </c>
      <c r="IG20" s="38" t="str">
        <f t="shared" si="1"/>
        <v>Halsua</v>
      </c>
    </row>
    <row r="21" spans="2:241" x14ac:dyDescent="0.25">
      <c r="B21" t="s">
        <v>104</v>
      </c>
      <c r="C21">
        <v>75</v>
      </c>
      <c r="L21" s="76">
        <v>158.9</v>
      </c>
      <c r="M21" s="70"/>
      <c r="N21" s="70"/>
      <c r="O21" s="70"/>
      <c r="P21" s="70"/>
      <c r="Q21" s="70"/>
      <c r="R21" s="70"/>
      <c r="S21" s="87" t="s">
        <v>703</v>
      </c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5">
        <v>0</v>
      </c>
      <c r="AH21" s="70"/>
      <c r="AI21" s="70"/>
      <c r="AJ21" s="70"/>
      <c r="AK21" s="70"/>
      <c r="AL21" s="91">
        <v>0.81891891891891888</v>
      </c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91">
        <v>0.85148514851485146</v>
      </c>
      <c r="BE21" s="70"/>
      <c r="BF21" s="70"/>
      <c r="BG21" s="70"/>
      <c r="BH21" s="77">
        <v>606</v>
      </c>
      <c r="BN21" s="47">
        <v>27362.125575918912</v>
      </c>
      <c r="CJ21" s="8">
        <f>ABS(L21-VLOOKUP(VK_valitsin!$C$8,tiedot,11,FALSE))</f>
        <v>22.599999999999994</v>
      </c>
      <c r="CQ21" s="8">
        <f>ABS(S21-VLOOKUP(VK_valitsin!$C$8,tiedot,18,FALSE))</f>
        <v>78</v>
      </c>
      <c r="DE21" s="8">
        <f>ABS(AG21-VLOOKUP(VK_valitsin!$C$8,tiedot,32,FALSE))</f>
        <v>0</v>
      </c>
      <c r="DJ21" s="8">
        <f>ABS(AL21-VLOOKUP(VK_valitsin!$C$8,tiedot,37,FALSE))</f>
        <v>0.14307411291140948</v>
      </c>
      <c r="EB21" s="42">
        <f>ABS(BD21-VLOOKUP(VK_valitsin!$C$8,tiedot,55,FALSE))</f>
        <v>2.3707370737073741E-2</v>
      </c>
      <c r="EF21" s="42">
        <f>ABS(BH21-VLOOKUP(VK_valitsin!$C$8,tiedot,59,FALSE))</f>
        <v>66</v>
      </c>
      <c r="EL21" s="8">
        <f>ABS(BN21-VLOOKUP(VK_valitsin!$C$8,tiedot,65,FALSE))</f>
        <v>654.75465241997881</v>
      </c>
      <c r="FH21" s="44">
        <f>IF($B21=VK_valitsin!$C$8,100000,VK!CJ21/VK!L$297*VK_valitsin!E$5)</f>
        <v>0.11813953139246777</v>
      </c>
      <c r="FO21" s="44">
        <f>IF($B21=VK_valitsin!$C$8,100000,VK!CQ21/VK!S$297*VK_valitsin!J$5)</f>
        <v>2.2562663732044966E-2</v>
      </c>
      <c r="GC21" s="44">
        <f>IF($B21=VK_valitsin!$C$8,100000,VK!DE21/VK!AG$297*VK_valitsin!I$5)</f>
        <v>0</v>
      </c>
      <c r="GH21" s="44">
        <f>IF($B21=VK_valitsin!$C$8,100000,VK!DJ21/VK!AL$297*VK_valitsin!D$5)</f>
        <v>0.28175288810803589</v>
      </c>
      <c r="GZ21" s="44">
        <f>IF($B21=VK_valitsin!$C$8,100000,VK!EB21/VK!BD$297*VK_valitsin!H$5)</f>
        <v>9.8477253361474205E-3</v>
      </c>
      <c r="HD21" s="44">
        <f>IF($B21=VK_valitsin!$C$8,100000,VK!EF21/VK!BH$297*VK_valitsin!F$5)</f>
        <v>2.509906652937919E-2</v>
      </c>
      <c r="HJ21" s="44">
        <f>IF($B21=VK_valitsin!$C$8,100000,VK!EL21/VK!BN$297*VK_valitsin!G$5)</f>
        <v>2.5052261441436456E-2</v>
      </c>
      <c r="ID21" s="15">
        <f t="shared" si="2"/>
        <v>0.48245413843951174</v>
      </c>
      <c r="IE21" s="15">
        <f t="shared" si="0"/>
        <v>42</v>
      </c>
      <c r="IF21" s="16">
        <f t="shared" si="3"/>
        <v>1.9000000000000005E-9</v>
      </c>
      <c r="IG21" s="38" t="str">
        <f t="shared" si="1"/>
        <v>Hamina</v>
      </c>
    </row>
    <row r="22" spans="2:241" x14ac:dyDescent="0.25">
      <c r="B22" t="s">
        <v>105</v>
      </c>
      <c r="C22">
        <v>77</v>
      </c>
      <c r="L22" s="76">
        <v>178</v>
      </c>
      <c r="M22" s="70"/>
      <c r="N22" s="70"/>
      <c r="O22" s="70"/>
      <c r="P22" s="70"/>
      <c r="Q22" s="70"/>
      <c r="R22" s="70"/>
      <c r="S22" s="87" t="s">
        <v>704</v>
      </c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5">
        <v>0</v>
      </c>
      <c r="AH22" s="70"/>
      <c r="AI22" s="70"/>
      <c r="AJ22" s="70"/>
      <c r="AK22" s="70"/>
      <c r="AL22" s="91">
        <v>0.77358490566037741</v>
      </c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91">
        <v>1</v>
      </c>
      <c r="BE22" s="70"/>
      <c r="BF22" s="70"/>
      <c r="BG22" s="70"/>
      <c r="BH22" s="77">
        <v>123</v>
      </c>
      <c r="BN22" s="47">
        <v>23420.884150362715</v>
      </c>
      <c r="CJ22" s="8">
        <f>ABS(L22-VLOOKUP(VK_valitsin!$C$8,tiedot,11,FALSE))</f>
        <v>41.699999999999989</v>
      </c>
      <c r="CQ22" s="8">
        <f>ABS(S22-VLOOKUP(VK_valitsin!$C$8,tiedot,18,FALSE))</f>
        <v>81</v>
      </c>
      <c r="DE22" s="8">
        <f>ABS(AG22-VLOOKUP(VK_valitsin!$C$8,tiedot,32,FALSE))</f>
        <v>0</v>
      </c>
      <c r="DJ22" s="8">
        <f>ABS(AL22-VLOOKUP(VK_valitsin!$C$8,tiedot,37,FALSE))</f>
        <v>9.7740099652868007E-2</v>
      </c>
      <c r="EB22" s="42">
        <f>ABS(BD22-VLOOKUP(VK_valitsin!$C$8,tiedot,55,FALSE))</f>
        <v>0.17222222222222228</v>
      </c>
      <c r="EF22" s="42">
        <f>ABS(BH22-VLOOKUP(VK_valitsin!$C$8,tiedot,59,FALSE))</f>
        <v>417</v>
      </c>
      <c r="EL22" s="8">
        <f>ABS(BN22-VLOOKUP(VK_valitsin!$C$8,tiedot,65,FALSE))</f>
        <v>3286.4867731362174</v>
      </c>
      <c r="FH22" s="44">
        <f>IF($B22=VK_valitsin!$C$8,100000,VK!CJ22/VK!L$297*VK_valitsin!E$5)</f>
        <v>0.21798311765778347</v>
      </c>
      <c r="FO22" s="44">
        <f>IF($B22=VK_valitsin!$C$8,100000,VK!CQ22/VK!S$297*VK_valitsin!J$5)</f>
        <v>2.3430458490969773E-2</v>
      </c>
      <c r="GC22" s="44">
        <f>IF($B22=VK_valitsin!$C$8,100000,VK!DE22/VK!AG$297*VK_valitsin!I$5)</f>
        <v>0</v>
      </c>
      <c r="GH22" s="44">
        <f>IF($B22=VK_valitsin!$C$8,100000,VK!DJ22/VK!AL$297*VK_valitsin!D$5)</f>
        <v>0.19247755447007023</v>
      </c>
      <c r="GZ22" s="44">
        <f>IF($B22=VK_valitsin!$C$8,100000,VK!EB22/VK!BD$297*VK_valitsin!H$5)</f>
        <v>7.1538812128718196E-2</v>
      </c>
      <c r="HD22" s="44">
        <f>IF($B22=VK_valitsin!$C$8,100000,VK!EF22/VK!BH$297*VK_valitsin!F$5)</f>
        <v>0.15858046579925941</v>
      </c>
      <c r="HJ22" s="44">
        <f>IF($B22=VK_valitsin!$C$8,100000,VK!EL22/VK!BN$297*VK_valitsin!G$5)</f>
        <v>0.12574775232237675</v>
      </c>
      <c r="ID22" s="15">
        <f t="shared" si="2"/>
        <v>0.78975816286917788</v>
      </c>
      <c r="IE22" s="15">
        <f t="shared" si="0"/>
        <v>159</v>
      </c>
      <c r="IF22" s="16">
        <f t="shared" si="3"/>
        <v>2.0000000000000005E-9</v>
      </c>
      <c r="IG22" s="38" t="str">
        <f t="shared" si="1"/>
        <v>Hankasalmi</v>
      </c>
    </row>
    <row r="23" spans="2:241" x14ac:dyDescent="0.25">
      <c r="B23" t="s">
        <v>107</v>
      </c>
      <c r="C23">
        <v>78</v>
      </c>
      <c r="L23" s="76">
        <v>150.9</v>
      </c>
      <c r="M23" s="70"/>
      <c r="N23" s="70"/>
      <c r="O23" s="70"/>
      <c r="P23" s="70"/>
      <c r="Q23" s="70"/>
      <c r="R23" s="70"/>
      <c r="S23" s="87" t="s">
        <v>705</v>
      </c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5">
        <v>0</v>
      </c>
      <c r="AH23" s="70"/>
      <c r="AI23" s="70"/>
      <c r="AJ23" s="70"/>
      <c r="AK23" s="70"/>
      <c r="AL23" s="91">
        <v>0.90476190476190477</v>
      </c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91">
        <v>1</v>
      </c>
      <c r="BE23" s="70"/>
      <c r="BF23" s="70"/>
      <c r="BG23" s="70"/>
      <c r="BH23" s="77">
        <v>228</v>
      </c>
      <c r="BN23" s="47">
        <v>29684.331563269006</v>
      </c>
      <c r="CJ23" s="8">
        <f>ABS(L23-VLOOKUP(VK_valitsin!$C$8,tiedot,11,FALSE))</f>
        <v>14.599999999999994</v>
      </c>
      <c r="CQ23" s="8">
        <f>ABS(S23-VLOOKUP(VK_valitsin!$C$8,tiedot,18,FALSE))</f>
        <v>100</v>
      </c>
      <c r="DE23" s="8">
        <f>ABS(AG23-VLOOKUP(VK_valitsin!$C$8,tiedot,32,FALSE))</f>
        <v>0</v>
      </c>
      <c r="DJ23" s="8">
        <f>ABS(AL23-VLOOKUP(VK_valitsin!$C$8,tiedot,37,FALSE))</f>
        <v>0.22891709875439537</v>
      </c>
      <c r="EB23" s="42">
        <f>ABS(BD23-VLOOKUP(VK_valitsin!$C$8,tiedot,55,FALSE))</f>
        <v>0.17222222222222228</v>
      </c>
      <c r="EF23" s="42">
        <f>ABS(BH23-VLOOKUP(VK_valitsin!$C$8,tiedot,59,FALSE))</f>
        <v>312</v>
      </c>
      <c r="EL23" s="8">
        <f>ABS(BN23-VLOOKUP(VK_valitsin!$C$8,tiedot,65,FALSE))</f>
        <v>2976.9606397700736</v>
      </c>
      <c r="FH23" s="44">
        <f>IF($B23=VK_valitsin!$C$8,100000,VK!CJ23/VK!L$297*VK_valitsin!E$5)</f>
        <v>7.6320228244691563E-2</v>
      </c>
      <c r="FO23" s="44">
        <f>IF($B23=VK_valitsin!$C$8,100000,VK!CQ23/VK!S$297*VK_valitsin!J$5)</f>
        <v>2.8926491964160212E-2</v>
      </c>
      <c r="GC23" s="44">
        <f>IF($B23=VK_valitsin!$C$8,100000,VK!DE23/VK!AG$297*VK_valitsin!I$5)</f>
        <v>0</v>
      </c>
      <c r="GH23" s="44">
        <f>IF($B23=VK_valitsin!$C$8,100000,VK!DJ23/VK!AL$297*VK_valitsin!D$5)</f>
        <v>0.45080170269027015</v>
      </c>
      <c r="GZ23" s="44">
        <f>IF($B23=VK_valitsin!$C$8,100000,VK!EB23/VK!BD$297*VK_valitsin!H$5)</f>
        <v>7.1538812128718196E-2</v>
      </c>
      <c r="HD23" s="44">
        <f>IF($B23=VK_valitsin!$C$8,100000,VK!EF23/VK!BH$297*VK_valitsin!F$5)</f>
        <v>0.11865013268433798</v>
      </c>
      <c r="HJ23" s="44">
        <f>IF($B23=VK_valitsin!$C$8,100000,VK!EL23/VK!BN$297*VK_valitsin!G$5)</f>
        <v>0.11390464500364982</v>
      </c>
      <c r="ID23" s="15">
        <f t="shared" si="2"/>
        <v>0.86014201481582786</v>
      </c>
      <c r="IE23" s="15">
        <f t="shared" si="0"/>
        <v>182</v>
      </c>
      <c r="IF23" s="16">
        <f t="shared" si="3"/>
        <v>2.1000000000000006E-9</v>
      </c>
      <c r="IG23" s="38" t="str">
        <f t="shared" si="1"/>
        <v>Hanko</v>
      </c>
    </row>
    <row r="24" spans="2:241" x14ac:dyDescent="0.25">
      <c r="B24" t="s">
        <v>109</v>
      </c>
      <c r="C24">
        <v>79</v>
      </c>
      <c r="L24" s="76">
        <v>169.6</v>
      </c>
      <c r="M24" s="70"/>
      <c r="N24" s="70"/>
      <c r="O24" s="70"/>
      <c r="P24" s="70"/>
      <c r="Q24" s="70"/>
      <c r="R24" s="70"/>
      <c r="S24" s="87" t="s">
        <v>706</v>
      </c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5">
        <v>0</v>
      </c>
      <c r="AH24" s="70"/>
      <c r="AI24" s="70"/>
      <c r="AJ24" s="70"/>
      <c r="AK24" s="70"/>
      <c r="AL24" s="91">
        <v>0.82258064516129037</v>
      </c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91">
        <v>1</v>
      </c>
      <c r="BE24" s="70"/>
      <c r="BF24" s="70"/>
      <c r="BG24" s="70"/>
      <c r="BH24" s="77">
        <v>255</v>
      </c>
      <c r="BN24" s="47">
        <v>26942.311054751604</v>
      </c>
      <c r="CJ24" s="8">
        <f>ABS(L24-VLOOKUP(VK_valitsin!$C$8,tiedot,11,FALSE))</f>
        <v>33.299999999999983</v>
      </c>
      <c r="CQ24" s="8">
        <f>ABS(S24-VLOOKUP(VK_valitsin!$C$8,tiedot,18,FALSE))</f>
        <v>98</v>
      </c>
      <c r="DE24" s="8">
        <f>ABS(AG24-VLOOKUP(VK_valitsin!$C$8,tiedot,32,FALSE))</f>
        <v>0</v>
      </c>
      <c r="DJ24" s="8">
        <f>ABS(AL24-VLOOKUP(VK_valitsin!$C$8,tiedot,37,FALSE))</f>
        <v>0.14673583915378097</v>
      </c>
      <c r="EB24" s="42">
        <f>ABS(BD24-VLOOKUP(VK_valitsin!$C$8,tiedot,55,FALSE))</f>
        <v>0.17222222222222228</v>
      </c>
      <c r="EF24" s="42">
        <f>ABS(BH24-VLOOKUP(VK_valitsin!$C$8,tiedot,59,FALSE))</f>
        <v>285</v>
      </c>
      <c r="EL24" s="8">
        <f>ABS(BN24-VLOOKUP(VK_valitsin!$C$8,tiedot,65,FALSE))</f>
        <v>234.94013125267156</v>
      </c>
      <c r="FH24" s="44">
        <f>IF($B24=VK_valitsin!$C$8,100000,VK!CJ24/VK!L$297*VK_valitsin!E$5)</f>
        <v>0.17407284935261841</v>
      </c>
      <c r="FO24" s="44">
        <f>IF($B24=VK_valitsin!$C$8,100000,VK!CQ24/VK!S$297*VK_valitsin!J$5)</f>
        <v>2.8347962124877009E-2</v>
      </c>
      <c r="GC24" s="44">
        <f>IF($B24=VK_valitsin!$C$8,100000,VK!DE24/VK!AG$297*VK_valitsin!I$5)</f>
        <v>0</v>
      </c>
      <c r="GH24" s="44">
        <f>IF($B24=VK_valitsin!$C$8,100000,VK!DJ24/VK!AL$297*VK_valitsin!D$5)</f>
        <v>0.28896384977856515</v>
      </c>
      <c r="GZ24" s="44">
        <f>IF($B24=VK_valitsin!$C$8,100000,VK!EB24/VK!BD$297*VK_valitsin!H$5)</f>
        <v>7.1538812128718196E-2</v>
      </c>
      <c r="HD24" s="44">
        <f>IF($B24=VK_valitsin!$C$8,100000,VK!EF24/VK!BH$297*VK_valitsin!F$5)</f>
        <v>0.10838233274050103</v>
      </c>
      <c r="HJ24" s="44">
        <f>IF($B24=VK_valitsin!$C$8,100000,VK!EL24/VK!BN$297*VK_valitsin!G$5)</f>
        <v>8.9892932711106727E-3</v>
      </c>
      <c r="ID24" s="15">
        <f t="shared" si="2"/>
        <v>0.68029510159639039</v>
      </c>
      <c r="IE24" s="15">
        <f t="shared" si="0"/>
        <v>118</v>
      </c>
      <c r="IF24" s="16">
        <f t="shared" si="3"/>
        <v>2.2000000000000007E-9</v>
      </c>
      <c r="IG24" s="38" t="str">
        <f t="shared" si="1"/>
        <v>Harjavalta</v>
      </c>
    </row>
    <row r="25" spans="2:241" x14ac:dyDescent="0.25">
      <c r="B25" t="s">
        <v>111</v>
      </c>
      <c r="C25">
        <v>81</v>
      </c>
      <c r="L25" s="76">
        <v>202.1</v>
      </c>
      <c r="M25" s="70"/>
      <c r="N25" s="70"/>
      <c r="O25" s="70"/>
      <c r="P25" s="70"/>
      <c r="Q25" s="70"/>
      <c r="R25" s="70"/>
      <c r="S25" s="87" t="s">
        <v>707</v>
      </c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5">
        <v>1</v>
      </c>
      <c r="AH25" s="70"/>
      <c r="AI25" s="70"/>
      <c r="AJ25" s="70"/>
      <c r="AK25" s="70"/>
      <c r="AL25" s="91">
        <v>0.66233766233766234</v>
      </c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91">
        <v>1</v>
      </c>
      <c r="BE25" s="70"/>
      <c r="BF25" s="70"/>
      <c r="BG25" s="70"/>
      <c r="BH25" s="77">
        <v>51</v>
      </c>
      <c r="BN25" s="47">
        <v>23602.211378901618</v>
      </c>
      <c r="CJ25" s="8">
        <f>ABS(L25-VLOOKUP(VK_valitsin!$C$8,tiedot,11,FALSE))</f>
        <v>65.799999999999983</v>
      </c>
      <c r="CQ25" s="8">
        <f>ABS(S25-VLOOKUP(VK_valitsin!$C$8,tiedot,18,FALSE))</f>
        <v>61</v>
      </c>
      <c r="DE25" s="8">
        <f>ABS(AG25-VLOOKUP(VK_valitsin!$C$8,tiedot,32,FALSE))</f>
        <v>1</v>
      </c>
      <c r="DJ25" s="8">
        <f>ABS(AL25-VLOOKUP(VK_valitsin!$C$8,tiedot,37,FALSE))</f>
        <v>1.3507143669847066E-2</v>
      </c>
      <c r="EB25" s="42">
        <f>ABS(BD25-VLOOKUP(VK_valitsin!$C$8,tiedot,55,FALSE))</f>
        <v>0.17222222222222228</v>
      </c>
      <c r="EF25" s="42">
        <f>ABS(BH25-VLOOKUP(VK_valitsin!$C$8,tiedot,59,FALSE))</f>
        <v>489</v>
      </c>
      <c r="EL25" s="8">
        <f>ABS(BN25-VLOOKUP(VK_valitsin!$C$8,tiedot,65,FALSE))</f>
        <v>3105.1595445973144</v>
      </c>
      <c r="FH25" s="44">
        <f>IF($B25=VK_valitsin!$C$8,100000,VK!CJ25/VK!L$297*VK_valitsin!E$5)</f>
        <v>0.34396376839045928</v>
      </c>
      <c r="FO25" s="44">
        <f>IF($B25=VK_valitsin!$C$8,100000,VK!CQ25/VK!S$297*VK_valitsin!J$5)</f>
        <v>1.7645160098137731E-2</v>
      </c>
      <c r="GC25" s="44">
        <f>IF($B25=VK_valitsin!$C$8,100000,VK!DE25/VK!AG$297*VK_valitsin!I$5)</f>
        <v>0.10940897735217005</v>
      </c>
      <c r="GH25" s="44">
        <f>IF($B25=VK_valitsin!$C$8,100000,VK!DJ25/VK!AL$297*VK_valitsin!D$5)</f>
        <v>2.65993383542838E-2</v>
      </c>
      <c r="GZ25" s="44">
        <f>IF($B25=VK_valitsin!$C$8,100000,VK!EB25/VK!BD$297*VK_valitsin!H$5)</f>
        <v>7.1538812128718196E-2</v>
      </c>
      <c r="HD25" s="44">
        <f>IF($B25=VK_valitsin!$C$8,100000,VK!EF25/VK!BH$297*VK_valitsin!F$5)</f>
        <v>0.18596126564949125</v>
      </c>
      <c r="HJ25" s="44">
        <f>IF($B25=VK_valitsin!$C$8,100000,VK!EL25/VK!BN$297*VK_valitsin!G$5)</f>
        <v>0.11880979912262782</v>
      </c>
      <c r="ID25" s="15">
        <f t="shared" si="2"/>
        <v>0.87392712339588796</v>
      </c>
      <c r="IE25" s="15">
        <f t="shared" si="0"/>
        <v>185</v>
      </c>
      <c r="IF25" s="16">
        <f t="shared" si="3"/>
        <v>2.3000000000000007E-9</v>
      </c>
      <c r="IG25" s="38" t="str">
        <f t="shared" si="1"/>
        <v>Hartola</v>
      </c>
    </row>
    <row r="26" spans="2:241" x14ac:dyDescent="0.25">
      <c r="B26" t="s">
        <v>112</v>
      </c>
      <c r="C26">
        <v>82</v>
      </c>
      <c r="L26" s="76">
        <v>123.5</v>
      </c>
      <c r="M26" s="70"/>
      <c r="N26" s="70"/>
      <c r="O26" s="70"/>
      <c r="P26" s="70"/>
      <c r="Q26" s="70"/>
      <c r="R26" s="70"/>
      <c r="S26" s="87" t="s">
        <v>708</v>
      </c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5">
        <v>1</v>
      </c>
      <c r="AH26" s="70"/>
      <c r="AI26" s="70"/>
      <c r="AJ26" s="70"/>
      <c r="AK26" s="70"/>
      <c r="AL26" s="91">
        <v>0.75875486381322954</v>
      </c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91">
        <v>0.96923076923076923</v>
      </c>
      <c r="BE26" s="70"/>
      <c r="BF26" s="70"/>
      <c r="BG26" s="70"/>
      <c r="BH26" s="77">
        <v>390</v>
      </c>
      <c r="BN26" s="47">
        <v>28695.803329420552</v>
      </c>
      <c r="CJ26" s="8">
        <f>ABS(L26-VLOOKUP(VK_valitsin!$C$8,tiedot,11,FALSE))</f>
        <v>12.800000000000011</v>
      </c>
      <c r="CQ26" s="8">
        <f>ABS(S26-VLOOKUP(VK_valitsin!$C$8,tiedot,18,FALSE))</f>
        <v>9</v>
      </c>
      <c r="DE26" s="8">
        <f>ABS(AG26-VLOOKUP(VK_valitsin!$C$8,tiedot,32,FALSE))</f>
        <v>1</v>
      </c>
      <c r="DJ26" s="8">
        <f>ABS(AL26-VLOOKUP(VK_valitsin!$C$8,tiedot,37,FALSE))</f>
        <v>8.2910057805720139E-2</v>
      </c>
      <c r="EB26" s="42">
        <f>ABS(BD26-VLOOKUP(VK_valitsin!$C$8,tiedot,55,FALSE))</f>
        <v>0.14145299145299151</v>
      </c>
      <c r="EF26" s="42">
        <f>ABS(BH26-VLOOKUP(VK_valitsin!$C$8,tiedot,59,FALSE))</f>
        <v>150</v>
      </c>
      <c r="EL26" s="8">
        <f>ABS(BN26-VLOOKUP(VK_valitsin!$C$8,tiedot,65,FALSE))</f>
        <v>1988.4324059216196</v>
      </c>
      <c r="FH26" s="44">
        <f>IF($B26=VK_valitsin!$C$8,100000,VK!CJ26/VK!L$297*VK_valitsin!E$5)</f>
        <v>6.6910885036441992E-2</v>
      </c>
      <c r="FO26" s="44">
        <f>IF($B26=VK_valitsin!$C$8,100000,VK!CQ26/VK!S$297*VK_valitsin!J$5)</f>
        <v>2.6033842767744187E-3</v>
      </c>
      <c r="GC26" s="44">
        <f>IF($B26=VK_valitsin!$C$8,100000,VK!DE26/VK!AG$297*VK_valitsin!I$5)</f>
        <v>0.10940897735217005</v>
      </c>
      <c r="GH26" s="44">
        <f>IF($B26=VK_valitsin!$C$8,100000,VK!DJ26/VK!AL$297*VK_valitsin!D$5)</f>
        <v>0.16327306012674914</v>
      </c>
      <c r="GZ26" s="44">
        <f>IF($B26=VK_valitsin!$C$8,100000,VK!EB26/VK!BD$297*VK_valitsin!H$5)</f>
        <v>5.875768440348815E-2</v>
      </c>
      <c r="HD26" s="44">
        <f>IF($B26=VK_valitsin!$C$8,100000,VK!EF26/VK!BH$297*VK_valitsin!F$5)</f>
        <v>5.7043333021316339E-2</v>
      </c>
      <c r="HJ26" s="44">
        <f>IF($B26=VK_valitsin!$C$8,100000,VK!EL26/VK!BN$297*VK_valitsin!G$5)</f>
        <v>7.6081518944015519E-2</v>
      </c>
      <c r="ID26" s="15">
        <f t="shared" si="2"/>
        <v>0.53407884556095553</v>
      </c>
      <c r="IE26" s="15">
        <f t="shared" si="0"/>
        <v>62</v>
      </c>
      <c r="IF26" s="16">
        <f t="shared" si="3"/>
        <v>2.4000000000000008E-9</v>
      </c>
      <c r="IG26" s="38" t="str">
        <f t="shared" si="1"/>
        <v>Hattula</v>
      </c>
    </row>
    <row r="27" spans="2:241" x14ac:dyDescent="0.25">
      <c r="B27" t="s">
        <v>114</v>
      </c>
      <c r="C27">
        <v>86</v>
      </c>
      <c r="L27" s="76">
        <v>123</v>
      </c>
      <c r="M27" s="70"/>
      <c r="N27" s="70"/>
      <c r="O27" s="70"/>
      <c r="P27" s="70"/>
      <c r="Q27" s="70"/>
      <c r="R27" s="70"/>
      <c r="S27" s="87" t="s">
        <v>709</v>
      </c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5">
        <v>0</v>
      </c>
      <c r="AH27" s="70"/>
      <c r="AI27" s="70"/>
      <c r="AJ27" s="70"/>
      <c r="AK27" s="70"/>
      <c r="AL27" s="91">
        <v>0.76884422110552764</v>
      </c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91">
        <v>0.69607843137254899</v>
      </c>
      <c r="BE27" s="70"/>
      <c r="BF27" s="70"/>
      <c r="BG27" s="70"/>
      <c r="BH27" s="77">
        <v>306</v>
      </c>
      <c r="BN27" s="47">
        <v>27780.654538634659</v>
      </c>
      <c r="CJ27" s="8">
        <f>ABS(L27-VLOOKUP(VK_valitsin!$C$8,tiedot,11,FALSE))</f>
        <v>13.300000000000011</v>
      </c>
      <c r="CQ27" s="8">
        <f>ABS(S27-VLOOKUP(VK_valitsin!$C$8,tiedot,18,FALSE))</f>
        <v>23</v>
      </c>
      <c r="DE27" s="8">
        <f>ABS(AG27-VLOOKUP(VK_valitsin!$C$8,tiedot,32,FALSE))</f>
        <v>0</v>
      </c>
      <c r="DJ27" s="8">
        <f>ABS(AL27-VLOOKUP(VK_valitsin!$C$8,tiedot,37,FALSE))</f>
        <v>9.2999415098018234E-2</v>
      </c>
      <c r="EB27" s="42">
        <f>ABS(BD27-VLOOKUP(VK_valitsin!$C$8,tiedot,55,FALSE))</f>
        <v>0.13169934640522873</v>
      </c>
      <c r="EF27" s="42">
        <f>ABS(BH27-VLOOKUP(VK_valitsin!$C$8,tiedot,59,FALSE))</f>
        <v>234</v>
      </c>
      <c r="EL27" s="8">
        <f>ABS(BN27-VLOOKUP(VK_valitsin!$C$8,tiedot,65,FALSE))</f>
        <v>1073.283615135726</v>
      </c>
      <c r="FH27" s="44">
        <f>IF($B27=VK_valitsin!$C$8,100000,VK!CJ27/VK!L$297*VK_valitsin!E$5)</f>
        <v>6.9524591483178022E-2</v>
      </c>
      <c r="FO27" s="44">
        <f>IF($B27=VK_valitsin!$C$8,100000,VK!CQ27/VK!S$297*VK_valitsin!J$5)</f>
        <v>6.653093151756849E-3</v>
      </c>
      <c r="GC27" s="44">
        <f>IF($B27=VK_valitsin!$C$8,100000,VK!DE27/VK!AG$297*VK_valitsin!I$5)</f>
        <v>0</v>
      </c>
      <c r="GH27" s="44">
        <f>IF($B27=VK_valitsin!$C$8,100000,VK!DJ27/VK!AL$297*VK_valitsin!D$5)</f>
        <v>0.18314182253535513</v>
      </c>
      <c r="GZ27" s="44">
        <f>IF($B27=VK_valitsin!$C$8,100000,VK!EB27/VK!BD$297*VK_valitsin!H$5)</f>
        <v>5.4706150451372705E-2</v>
      </c>
      <c r="HD27" s="44">
        <f>IF($B27=VK_valitsin!$C$8,100000,VK!EF27/VK!BH$297*VK_valitsin!F$5)</f>
        <v>8.8987599513253482E-2</v>
      </c>
      <c r="HJ27" s="44">
        <f>IF($B27=VK_valitsin!$C$8,100000,VK!EL27/VK!BN$297*VK_valitsin!G$5)</f>
        <v>4.1066041497851639E-2</v>
      </c>
      <c r="ID27" s="15">
        <f t="shared" si="2"/>
        <v>0.44407930113276783</v>
      </c>
      <c r="IE27" s="15">
        <f t="shared" si="0"/>
        <v>34</v>
      </c>
      <c r="IF27" s="16">
        <f t="shared" si="3"/>
        <v>2.5000000000000009E-9</v>
      </c>
      <c r="IG27" s="38" t="str">
        <f t="shared" si="1"/>
        <v>Hausjärvi</v>
      </c>
    </row>
    <row r="28" spans="2:241" x14ac:dyDescent="0.25">
      <c r="B28" t="s">
        <v>117</v>
      </c>
      <c r="C28">
        <v>90</v>
      </c>
      <c r="L28" s="76">
        <v>208.9</v>
      </c>
      <c r="M28" s="70"/>
      <c r="N28" s="70"/>
      <c r="O28" s="70"/>
      <c r="P28" s="70"/>
      <c r="Q28" s="70"/>
      <c r="R28" s="70"/>
      <c r="S28" s="87" t="s">
        <v>710</v>
      </c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5">
        <v>1</v>
      </c>
      <c r="AH28" s="70"/>
      <c r="AI28" s="70"/>
      <c r="AJ28" s="70"/>
      <c r="AK28" s="70"/>
      <c r="AL28" s="91">
        <v>0.80597014925373134</v>
      </c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91">
        <v>1</v>
      </c>
      <c r="BE28" s="70"/>
      <c r="BF28" s="70"/>
      <c r="BG28" s="70"/>
      <c r="BH28" s="77">
        <v>54</v>
      </c>
      <c r="BN28" s="47">
        <v>23499.883705431523</v>
      </c>
      <c r="CJ28" s="8">
        <f>ABS(L28-VLOOKUP(VK_valitsin!$C$8,tiedot,11,FALSE))</f>
        <v>72.599999999999994</v>
      </c>
      <c r="CQ28" s="8">
        <f>ABS(S28-VLOOKUP(VK_valitsin!$C$8,tiedot,18,FALSE))</f>
        <v>173</v>
      </c>
      <c r="DE28" s="8">
        <f>ABS(AG28-VLOOKUP(VK_valitsin!$C$8,tiedot,32,FALSE))</f>
        <v>1</v>
      </c>
      <c r="DJ28" s="8">
        <f>ABS(AL28-VLOOKUP(VK_valitsin!$C$8,tiedot,37,FALSE))</f>
        <v>0.13012534324622194</v>
      </c>
      <c r="EB28" s="42">
        <f>ABS(BD28-VLOOKUP(VK_valitsin!$C$8,tiedot,55,FALSE))</f>
        <v>0.17222222222222228</v>
      </c>
      <c r="EF28" s="42">
        <f>ABS(BH28-VLOOKUP(VK_valitsin!$C$8,tiedot,59,FALSE))</f>
        <v>486</v>
      </c>
      <c r="EL28" s="8">
        <f>ABS(BN28-VLOOKUP(VK_valitsin!$C$8,tiedot,65,FALSE))</f>
        <v>3207.4872180674101</v>
      </c>
      <c r="FH28" s="44">
        <f>IF($B28=VK_valitsin!$C$8,100000,VK!CJ28/VK!L$297*VK_valitsin!E$5)</f>
        <v>0.37951017606606907</v>
      </c>
      <c r="FO28" s="44">
        <f>IF($B28=VK_valitsin!$C$8,100000,VK!CQ28/VK!S$297*VK_valitsin!J$5)</f>
        <v>5.0042831097997169E-2</v>
      </c>
      <c r="GC28" s="44">
        <f>IF($B28=VK_valitsin!$C$8,100000,VK!DE28/VK!AG$297*VK_valitsin!I$5)</f>
        <v>0.10940897735217005</v>
      </c>
      <c r="GH28" s="44">
        <f>IF($B28=VK_valitsin!$C$8,100000,VK!DJ28/VK!AL$297*VK_valitsin!D$5)</f>
        <v>0.25625314411960837</v>
      </c>
      <c r="GZ28" s="44">
        <f>IF($B28=VK_valitsin!$C$8,100000,VK!EB28/VK!BD$297*VK_valitsin!H$5)</f>
        <v>7.1538812128718196E-2</v>
      </c>
      <c r="HD28" s="44">
        <f>IF($B28=VK_valitsin!$C$8,100000,VK!EF28/VK!BH$297*VK_valitsin!F$5)</f>
        <v>0.18482039898906494</v>
      </c>
      <c r="HJ28" s="44">
        <f>IF($B28=VK_valitsin!$C$8,100000,VK!EL28/VK!BN$297*VK_valitsin!G$5)</f>
        <v>0.12272506664916147</v>
      </c>
      <c r="ID28" s="15">
        <f t="shared" si="2"/>
        <v>1.1742994090027892</v>
      </c>
      <c r="IE28" s="15">
        <f t="shared" si="0"/>
        <v>248</v>
      </c>
      <c r="IF28" s="16">
        <f t="shared" si="3"/>
        <v>2.6000000000000009E-9</v>
      </c>
      <c r="IG28" s="38" t="str">
        <f t="shared" si="1"/>
        <v>Heinävesi</v>
      </c>
    </row>
    <row r="29" spans="2:241" x14ac:dyDescent="0.25">
      <c r="B29" t="s">
        <v>92</v>
      </c>
      <c r="C29">
        <v>91</v>
      </c>
      <c r="L29" s="76">
        <v>105.7</v>
      </c>
      <c r="M29" s="70"/>
      <c r="N29" s="70"/>
      <c r="O29" s="70"/>
      <c r="P29" s="70"/>
      <c r="Q29" s="70"/>
      <c r="R29" s="70"/>
      <c r="S29" s="87" t="s">
        <v>711</v>
      </c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5">
        <v>1</v>
      </c>
      <c r="AH29" s="70"/>
      <c r="AI29" s="70"/>
      <c r="AJ29" s="70"/>
      <c r="AK29" s="70"/>
      <c r="AL29" s="91">
        <v>0.84008453680873552</v>
      </c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91">
        <v>0.87982583454281571</v>
      </c>
      <c r="BE29" s="70"/>
      <c r="BF29" s="70"/>
      <c r="BG29" s="70"/>
      <c r="BH29" s="77">
        <v>31005</v>
      </c>
      <c r="BN29" s="47">
        <v>33625.429006671606</v>
      </c>
      <c r="CJ29" s="8">
        <f>ABS(L29-VLOOKUP(VK_valitsin!$C$8,tiedot,11,FALSE))</f>
        <v>30.600000000000009</v>
      </c>
      <c r="CQ29" s="8">
        <f>ABS(S29-VLOOKUP(VK_valitsin!$C$8,tiedot,18,FALSE))</f>
        <v>73</v>
      </c>
      <c r="DE29" s="8">
        <f>ABS(AG29-VLOOKUP(VK_valitsin!$C$8,tiedot,32,FALSE))</f>
        <v>1</v>
      </c>
      <c r="DJ29" s="8">
        <f>ABS(AL29-VLOOKUP(VK_valitsin!$C$8,tiedot,37,FALSE))</f>
        <v>0.16423973080122611</v>
      </c>
      <c r="EB29" s="42">
        <f>ABS(BD29-VLOOKUP(VK_valitsin!$C$8,tiedot,55,FALSE))</f>
        <v>5.2048056765037987E-2</v>
      </c>
      <c r="EF29" s="42">
        <f>ABS(BH29-VLOOKUP(VK_valitsin!$C$8,tiedot,59,FALSE))</f>
        <v>30465</v>
      </c>
      <c r="EL29" s="8">
        <f>ABS(BN29-VLOOKUP(VK_valitsin!$C$8,tiedot,65,FALSE))</f>
        <v>6918.0580831726729</v>
      </c>
      <c r="FH29" s="44">
        <f>IF($B29=VK_valitsin!$C$8,100000,VK!CJ29/VK!L$297*VK_valitsin!E$5)</f>
        <v>0.15995883454024407</v>
      </c>
      <c r="FO29" s="44">
        <f>IF($B29=VK_valitsin!$C$8,100000,VK!CQ29/VK!S$297*VK_valitsin!J$5)</f>
        <v>2.1116339133836953E-2</v>
      </c>
      <c r="GC29" s="44">
        <f>IF($B29=VK_valitsin!$C$8,100000,VK!DE29/VK!AG$297*VK_valitsin!I$5)</f>
        <v>0.10940897735217005</v>
      </c>
      <c r="GH29" s="44">
        <f>IF($B29=VK_valitsin!$C$8,100000,VK!DJ29/VK!AL$297*VK_valitsin!D$5)</f>
        <v>0.32343390116970339</v>
      </c>
      <c r="GZ29" s="44">
        <f>IF($B29=VK_valitsin!$C$8,100000,VK!EB29/VK!BD$297*VK_valitsin!H$5)</f>
        <v>2.162006799432916E-2</v>
      </c>
      <c r="HD29" s="44">
        <f>IF($B29=VK_valitsin!$C$8,100000,VK!EF29/VK!BH$297*VK_valitsin!F$5)</f>
        <v>11.585500936629348</v>
      </c>
      <c r="HJ29" s="44">
        <f>IF($B29=VK_valitsin!$C$8,100000,VK!EL29/VK!BN$297*VK_valitsin!G$5)</f>
        <v>0.2646991497137412</v>
      </c>
      <c r="ID29" s="15">
        <f t="shared" si="2"/>
        <v>12.485738209233373</v>
      </c>
      <c r="IE29" s="15">
        <f t="shared" si="0"/>
        <v>291</v>
      </c>
      <c r="IF29" s="16">
        <f t="shared" si="3"/>
        <v>2.700000000000001E-9</v>
      </c>
      <c r="IG29" s="38" t="str">
        <f t="shared" si="1"/>
        <v>Helsinki</v>
      </c>
    </row>
    <row r="30" spans="2:241" x14ac:dyDescent="0.25">
      <c r="B30" t="s">
        <v>354</v>
      </c>
      <c r="C30">
        <v>92</v>
      </c>
      <c r="L30" s="76">
        <v>106.2</v>
      </c>
      <c r="M30" s="70"/>
      <c r="N30" s="70"/>
      <c r="O30" s="70"/>
      <c r="P30" s="70"/>
      <c r="Q30" s="70"/>
      <c r="R30" s="70"/>
      <c r="S30" s="87" t="s">
        <v>712</v>
      </c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5">
        <v>1</v>
      </c>
      <c r="AH30" s="70"/>
      <c r="AI30" s="70"/>
      <c r="AJ30" s="70"/>
      <c r="AK30" s="70"/>
      <c r="AL30" s="91">
        <v>0.78364269141531318</v>
      </c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91">
        <v>0.85319516407599305</v>
      </c>
      <c r="BE30" s="70"/>
      <c r="BF30" s="70"/>
      <c r="BG30" s="70"/>
      <c r="BH30" s="77">
        <v>12159</v>
      </c>
      <c r="BN30" s="47">
        <v>29346.163294172798</v>
      </c>
      <c r="CJ30" s="8">
        <f>ABS(L30-VLOOKUP(VK_valitsin!$C$8,tiedot,11,FALSE))</f>
        <v>30.100000000000009</v>
      </c>
      <c r="CQ30" s="8">
        <f>ABS(S30-VLOOKUP(VK_valitsin!$C$8,tiedot,18,FALSE))</f>
        <v>14</v>
      </c>
      <c r="DE30" s="8">
        <f>ABS(AG30-VLOOKUP(VK_valitsin!$C$8,tiedot,32,FALSE))</f>
        <v>1</v>
      </c>
      <c r="DJ30" s="8">
        <f>ABS(AL30-VLOOKUP(VK_valitsin!$C$8,tiedot,37,FALSE))</f>
        <v>0.10779788540780377</v>
      </c>
      <c r="EB30" s="42">
        <f>ABS(BD30-VLOOKUP(VK_valitsin!$C$8,tiedot,55,FALSE))</f>
        <v>2.5417386298215328E-2</v>
      </c>
      <c r="EF30" s="42">
        <f>ABS(BH30-VLOOKUP(VK_valitsin!$C$8,tiedot,59,FALSE))</f>
        <v>11619</v>
      </c>
      <c r="EL30" s="8">
        <f>ABS(BN30-VLOOKUP(VK_valitsin!$C$8,tiedot,65,FALSE))</f>
        <v>2638.7923706738657</v>
      </c>
      <c r="FH30" s="44">
        <f>IF($B30=VK_valitsin!$C$8,100000,VK!CJ30/VK!L$297*VK_valitsin!E$5)</f>
        <v>0.15734512809350804</v>
      </c>
      <c r="FO30" s="44">
        <f>IF($B30=VK_valitsin!$C$8,100000,VK!CQ30/VK!S$297*VK_valitsin!J$5)</f>
        <v>4.0497088749824302E-3</v>
      </c>
      <c r="GC30" s="44">
        <f>IF($B30=VK_valitsin!$C$8,100000,VK!DE30/VK!AG$297*VK_valitsin!I$5)</f>
        <v>0.10940897735217005</v>
      </c>
      <c r="GH30" s="44">
        <f>IF($B30=VK_valitsin!$C$8,100000,VK!DJ30/VK!AL$297*VK_valitsin!D$5)</f>
        <v>0.21228414370385909</v>
      </c>
      <c r="GZ30" s="44">
        <f>IF($B30=VK_valitsin!$C$8,100000,VK!EB30/VK!BD$297*VK_valitsin!H$5)</f>
        <v>1.0558042973367572E-2</v>
      </c>
      <c r="HD30" s="44">
        <f>IF($B30=VK_valitsin!$C$8,100000,VK!EF30/VK!BH$297*VK_valitsin!F$5)</f>
        <v>4.418576575831163</v>
      </c>
      <c r="HJ30" s="44">
        <f>IF($B30=VK_valitsin!$C$8,100000,VK!EL30/VK!BN$297*VK_valitsin!G$5)</f>
        <v>0.1009656305846089</v>
      </c>
      <c r="ID30" s="15">
        <f t="shared" si="2"/>
        <v>5.0131882102136593</v>
      </c>
      <c r="IE30" s="15">
        <f t="shared" si="0"/>
        <v>289</v>
      </c>
      <c r="IF30" s="16">
        <f t="shared" si="3"/>
        <v>2.8000000000000011E-9</v>
      </c>
      <c r="IG30" s="38" t="str">
        <f t="shared" si="1"/>
        <v>Vantaa</v>
      </c>
    </row>
    <row r="31" spans="2:241" x14ac:dyDescent="0.25">
      <c r="B31" t="s">
        <v>119</v>
      </c>
      <c r="C31">
        <v>97</v>
      </c>
      <c r="L31" s="76">
        <v>181</v>
      </c>
      <c r="M31" s="70"/>
      <c r="N31" s="70"/>
      <c r="O31" s="70"/>
      <c r="P31" s="70"/>
      <c r="Q31" s="70"/>
      <c r="R31" s="70"/>
      <c r="S31" s="87" t="s">
        <v>713</v>
      </c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5">
        <v>1</v>
      </c>
      <c r="AH31" s="70"/>
      <c r="AI31" s="70"/>
      <c r="AJ31" s="70"/>
      <c r="AK31" s="70"/>
      <c r="AL31" s="91">
        <v>0.69565217391304346</v>
      </c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91">
        <v>1</v>
      </c>
      <c r="BE31" s="70"/>
      <c r="BF31" s="70"/>
      <c r="BG31" s="70"/>
      <c r="BH31" s="77">
        <v>48</v>
      </c>
      <c r="BN31" s="47">
        <v>25081.365664403493</v>
      </c>
      <c r="CJ31" s="8">
        <f>ABS(L31-VLOOKUP(VK_valitsin!$C$8,tiedot,11,FALSE))</f>
        <v>44.699999999999989</v>
      </c>
      <c r="CQ31" s="8">
        <f>ABS(S31-VLOOKUP(VK_valitsin!$C$8,tiedot,18,FALSE))</f>
        <v>29</v>
      </c>
      <c r="DE31" s="8">
        <f>ABS(AG31-VLOOKUP(VK_valitsin!$C$8,tiedot,32,FALSE))</f>
        <v>1</v>
      </c>
      <c r="DJ31" s="8">
        <f>ABS(AL31-VLOOKUP(VK_valitsin!$C$8,tiedot,37,FALSE))</f>
        <v>1.9807367905534057E-2</v>
      </c>
      <c r="EB31" s="42">
        <f>ABS(BD31-VLOOKUP(VK_valitsin!$C$8,tiedot,55,FALSE))</f>
        <v>0.17222222222222228</v>
      </c>
      <c r="EF31" s="42">
        <f>ABS(BH31-VLOOKUP(VK_valitsin!$C$8,tiedot,59,FALSE))</f>
        <v>492</v>
      </c>
      <c r="EL31" s="8">
        <f>ABS(BN31-VLOOKUP(VK_valitsin!$C$8,tiedot,65,FALSE))</f>
        <v>1626.0052590954401</v>
      </c>
      <c r="FH31" s="44">
        <f>IF($B31=VK_valitsin!$C$8,100000,VK!CJ31/VK!L$297*VK_valitsin!E$5)</f>
        <v>0.23366535633819954</v>
      </c>
      <c r="FO31" s="44">
        <f>IF($B31=VK_valitsin!$C$8,100000,VK!CQ31/VK!S$297*VK_valitsin!J$5)</f>
        <v>8.388682669606462E-3</v>
      </c>
      <c r="GC31" s="44">
        <f>IF($B31=VK_valitsin!$C$8,100000,VK!DE31/VK!AG$297*VK_valitsin!I$5)</f>
        <v>0.10940897735217005</v>
      </c>
      <c r="GH31" s="44">
        <f>IF($B31=VK_valitsin!$C$8,100000,VK!DJ31/VK!AL$297*VK_valitsin!D$5)</f>
        <v>3.9006239491124584E-2</v>
      </c>
      <c r="GZ31" s="44">
        <f>IF($B31=VK_valitsin!$C$8,100000,VK!EB31/VK!BD$297*VK_valitsin!H$5)</f>
        <v>7.1538812128718196E-2</v>
      </c>
      <c r="HD31" s="44">
        <f>IF($B31=VK_valitsin!$C$8,100000,VK!EF31/VK!BH$297*VK_valitsin!F$5)</f>
        <v>0.18710213230991757</v>
      </c>
      <c r="HJ31" s="44">
        <f>IF($B31=VK_valitsin!$C$8,100000,VK!EL31/VK!BN$297*VK_valitsin!G$5)</f>
        <v>6.2214309902880835E-2</v>
      </c>
      <c r="ID31" s="15">
        <f t="shared" si="2"/>
        <v>0.71132451309261724</v>
      </c>
      <c r="IE31" s="15">
        <f t="shared" si="0"/>
        <v>132</v>
      </c>
      <c r="IF31" s="16">
        <f t="shared" si="3"/>
        <v>2.9000000000000012E-9</v>
      </c>
      <c r="IG31" s="38" t="str">
        <f t="shared" si="1"/>
        <v>Hirvensalmi</v>
      </c>
    </row>
    <row r="32" spans="2:241" x14ac:dyDescent="0.25">
      <c r="B32" t="s">
        <v>121</v>
      </c>
      <c r="C32">
        <v>98</v>
      </c>
      <c r="L32" s="76">
        <v>138</v>
      </c>
      <c r="M32" s="70"/>
      <c r="N32" s="70"/>
      <c r="O32" s="70"/>
      <c r="P32" s="70"/>
      <c r="Q32" s="70"/>
      <c r="R32" s="70"/>
      <c r="S32" s="87" t="s">
        <v>714</v>
      </c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5">
        <v>0</v>
      </c>
      <c r="AH32" s="70"/>
      <c r="AI32" s="70"/>
      <c r="AJ32" s="70"/>
      <c r="AK32" s="70"/>
      <c r="AL32" s="91">
        <v>0.78680611423974256</v>
      </c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91">
        <v>0.8404907975460123</v>
      </c>
      <c r="BE32" s="70"/>
      <c r="BF32" s="70"/>
      <c r="BG32" s="70"/>
      <c r="BH32" s="77">
        <v>978</v>
      </c>
      <c r="BN32" s="47">
        <v>27812.338081712911</v>
      </c>
      <c r="CJ32" s="8">
        <f>ABS(L32-VLOOKUP(VK_valitsin!$C$8,tiedot,11,FALSE))</f>
        <v>1.6999999999999886</v>
      </c>
      <c r="CQ32" s="8">
        <f>ABS(S32-VLOOKUP(VK_valitsin!$C$8,tiedot,18,FALSE))</f>
        <v>218</v>
      </c>
      <c r="DE32" s="8">
        <f>ABS(AG32-VLOOKUP(VK_valitsin!$C$8,tiedot,32,FALSE))</f>
        <v>0</v>
      </c>
      <c r="DJ32" s="8">
        <f>ABS(AL32-VLOOKUP(VK_valitsin!$C$8,tiedot,37,FALSE))</f>
        <v>0.11096130823223316</v>
      </c>
      <c r="EB32" s="42">
        <f>ABS(BD32-VLOOKUP(VK_valitsin!$C$8,tiedot,55,FALSE))</f>
        <v>1.2713019768234579E-2</v>
      </c>
      <c r="EF32" s="42">
        <f>ABS(BH32-VLOOKUP(VK_valitsin!$C$8,tiedot,59,FALSE))</f>
        <v>438</v>
      </c>
      <c r="EL32" s="8">
        <f>ABS(BN32-VLOOKUP(VK_valitsin!$C$8,tiedot,65,FALSE))</f>
        <v>1104.9671582139781</v>
      </c>
      <c r="FH32" s="44">
        <f>IF($B32=VK_valitsin!$C$8,100000,VK!CJ32/VK!L$297*VK_valitsin!E$5)</f>
        <v>8.8866019189023857E-3</v>
      </c>
      <c r="FO32" s="44">
        <f>IF($B32=VK_valitsin!$C$8,100000,VK!CQ32/VK!S$297*VK_valitsin!J$5)</f>
        <v>6.3059752481869263E-2</v>
      </c>
      <c r="GC32" s="44">
        <f>IF($B32=VK_valitsin!$C$8,100000,VK!DE32/VK!AG$297*VK_valitsin!I$5)</f>
        <v>0</v>
      </c>
      <c r="GH32" s="44">
        <f>IF($B32=VK_valitsin!$C$8,100000,VK!DJ32/VK!AL$297*VK_valitsin!D$5)</f>
        <v>0.21851380677115168</v>
      </c>
      <c r="GZ32" s="44">
        <f>IF($B32=VK_valitsin!$C$8,100000,VK!EB32/VK!BD$297*VK_valitsin!H$5)</f>
        <v>5.2808187065133709E-3</v>
      </c>
      <c r="HD32" s="44">
        <f>IF($B32=VK_valitsin!$C$8,100000,VK!EF32/VK!BH$297*VK_valitsin!F$5)</f>
        <v>0.16656653242224367</v>
      </c>
      <c r="HJ32" s="44">
        <f>IF($B32=VK_valitsin!$C$8,100000,VK!EL32/VK!BN$297*VK_valitsin!G$5)</f>
        <v>4.2278319106958645E-2</v>
      </c>
      <c r="ID32" s="15">
        <f t="shared" si="2"/>
        <v>0.50458583440763904</v>
      </c>
      <c r="IE32" s="15">
        <f t="shared" si="0"/>
        <v>47</v>
      </c>
      <c r="IF32" s="16">
        <f t="shared" si="3"/>
        <v>3.0000000000000012E-9</v>
      </c>
      <c r="IG32" s="38" t="str">
        <f t="shared" si="1"/>
        <v>Hollola</v>
      </c>
    </row>
    <row r="33" spans="2:241" x14ac:dyDescent="0.25">
      <c r="B33" t="s">
        <v>122</v>
      </c>
      <c r="C33">
        <v>102</v>
      </c>
      <c r="L33" s="76">
        <v>142.69999999999999</v>
      </c>
      <c r="M33" s="70"/>
      <c r="N33" s="70"/>
      <c r="O33" s="70"/>
      <c r="P33" s="70"/>
      <c r="Q33" s="70"/>
      <c r="R33" s="70"/>
      <c r="S33" s="87" t="s">
        <v>715</v>
      </c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5">
        <v>0</v>
      </c>
      <c r="AH33" s="70"/>
      <c r="AI33" s="70"/>
      <c r="AJ33" s="70"/>
      <c r="AK33" s="70"/>
      <c r="AL33" s="91">
        <v>0.82830626450116007</v>
      </c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91">
        <v>0.83193277310924374</v>
      </c>
      <c r="BE33" s="70"/>
      <c r="BF33" s="70"/>
      <c r="BG33" s="70"/>
      <c r="BH33" s="77">
        <v>357</v>
      </c>
      <c r="BN33" s="47">
        <v>25080.494401824591</v>
      </c>
      <c r="CJ33" s="8">
        <f>ABS(L33-VLOOKUP(VK_valitsin!$C$8,tiedot,11,FALSE))</f>
        <v>6.3999999999999773</v>
      </c>
      <c r="CQ33" s="8">
        <f>ABS(S33-VLOOKUP(VK_valitsin!$C$8,tiedot,18,FALSE))</f>
        <v>147</v>
      </c>
      <c r="DE33" s="8">
        <f>ABS(AG33-VLOOKUP(VK_valitsin!$C$8,tiedot,32,FALSE))</f>
        <v>0</v>
      </c>
      <c r="DJ33" s="8">
        <f>ABS(AL33-VLOOKUP(VK_valitsin!$C$8,tiedot,37,FALSE))</f>
        <v>0.15246145849365067</v>
      </c>
      <c r="EB33" s="42">
        <f>ABS(BD33-VLOOKUP(VK_valitsin!$C$8,tiedot,55,FALSE))</f>
        <v>4.154995331466016E-3</v>
      </c>
      <c r="EF33" s="42">
        <f>ABS(BH33-VLOOKUP(VK_valitsin!$C$8,tiedot,59,FALSE))</f>
        <v>183</v>
      </c>
      <c r="EL33" s="8">
        <f>ABS(BN33-VLOOKUP(VK_valitsin!$C$8,tiedot,65,FALSE))</f>
        <v>1626.8765216743413</v>
      </c>
      <c r="FH33" s="44">
        <f>IF($B33=VK_valitsin!$C$8,100000,VK!CJ33/VK!L$297*VK_valitsin!E$5)</f>
        <v>3.345544251822085E-2</v>
      </c>
      <c r="FO33" s="44">
        <f>IF($B33=VK_valitsin!$C$8,100000,VK!CQ33/VK!S$297*VK_valitsin!J$5)</f>
        <v>4.252194318731551E-2</v>
      </c>
      <c r="GC33" s="44">
        <f>IF($B33=VK_valitsin!$C$8,100000,VK!DE33/VK!AG$297*VK_valitsin!I$5)</f>
        <v>0</v>
      </c>
      <c r="GH33" s="44">
        <f>IF($B33=VK_valitsin!$C$8,100000,VK!DJ33/VK!AL$297*VK_valitsin!D$5)</f>
        <v>0.30023919339166449</v>
      </c>
      <c r="GZ33" s="44">
        <f>IF($B33=VK_valitsin!$C$8,100000,VK!EB33/VK!BD$297*VK_valitsin!H$5)</f>
        <v>1.7259295959490553E-3</v>
      </c>
      <c r="HD33" s="44">
        <f>IF($B33=VK_valitsin!$C$8,100000,VK!EF33/VK!BH$297*VK_valitsin!F$5)</f>
        <v>6.959286628600593E-2</v>
      </c>
      <c r="HJ33" s="44">
        <f>IF($B33=VK_valitsin!$C$8,100000,VK!EL33/VK!BN$297*VK_valitsin!G$5)</f>
        <v>6.2247646203478467E-2</v>
      </c>
      <c r="ID33" s="15">
        <f t="shared" si="2"/>
        <v>0.50978302428263433</v>
      </c>
      <c r="IE33" s="15">
        <f t="shared" si="0"/>
        <v>52</v>
      </c>
      <c r="IF33" s="16">
        <f t="shared" si="3"/>
        <v>3.1000000000000013E-9</v>
      </c>
      <c r="IG33" s="38" t="str">
        <f t="shared" si="1"/>
        <v>Huittinen</v>
      </c>
    </row>
    <row r="34" spans="2:241" x14ac:dyDescent="0.25">
      <c r="B34" t="s">
        <v>123</v>
      </c>
      <c r="C34">
        <v>103</v>
      </c>
      <c r="L34" s="76">
        <v>151</v>
      </c>
      <c r="M34" s="70"/>
      <c r="N34" s="70"/>
      <c r="O34" s="70"/>
      <c r="P34" s="70"/>
      <c r="Q34" s="70"/>
      <c r="R34" s="70"/>
      <c r="S34" s="87" t="s">
        <v>716</v>
      </c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5">
        <v>1</v>
      </c>
      <c r="AH34" s="70"/>
      <c r="AI34" s="70"/>
      <c r="AJ34" s="70"/>
      <c r="AK34" s="70"/>
      <c r="AL34" s="91">
        <v>0.84375</v>
      </c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91">
        <v>1</v>
      </c>
      <c r="BE34" s="70"/>
      <c r="BF34" s="70"/>
      <c r="BG34" s="70"/>
      <c r="BH34" s="77">
        <v>81</v>
      </c>
      <c r="BN34" s="47">
        <v>24898.558117647059</v>
      </c>
      <c r="CJ34" s="8">
        <f>ABS(L34-VLOOKUP(VK_valitsin!$C$8,tiedot,11,FALSE))</f>
        <v>14.699999999999989</v>
      </c>
      <c r="CQ34" s="8">
        <f>ABS(S34-VLOOKUP(VK_valitsin!$C$8,tiedot,18,FALSE))</f>
        <v>81</v>
      </c>
      <c r="DE34" s="8">
        <f>ABS(AG34-VLOOKUP(VK_valitsin!$C$8,tiedot,32,FALSE))</f>
        <v>1</v>
      </c>
      <c r="DJ34" s="8">
        <f>ABS(AL34-VLOOKUP(VK_valitsin!$C$8,tiedot,37,FALSE))</f>
        <v>0.1679051939924906</v>
      </c>
      <c r="EB34" s="42">
        <f>ABS(BD34-VLOOKUP(VK_valitsin!$C$8,tiedot,55,FALSE))</f>
        <v>0.17222222222222228</v>
      </c>
      <c r="EF34" s="42">
        <f>ABS(BH34-VLOOKUP(VK_valitsin!$C$8,tiedot,59,FALSE))</f>
        <v>459</v>
      </c>
      <c r="EL34" s="8">
        <f>ABS(BN34-VLOOKUP(VK_valitsin!$C$8,tiedot,65,FALSE))</f>
        <v>1808.8128058518741</v>
      </c>
      <c r="FH34" s="44">
        <f>IF($B34=VK_valitsin!$C$8,100000,VK!CJ34/VK!L$297*VK_valitsin!E$5)</f>
        <v>7.6842969534038741E-2</v>
      </c>
      <c r="FO34" s="44">
        <f>IF($B34=VK_valitsin!$C$8,100000,VK!CQ34/VK!S$297*VK_valitsin!J$5)</f>
        <v>2.3430458490969773E-2</v>
      </c>
      <c r="GC34" s="44">
        <f>IF($B34=VK_valitsin!$C$8,100000,VK!DE34/VK!AG$297*VK_valitsin!I$5)</f>
        <v>0.10940897735217005</v>
      </c>
      <c r="GH34" s="44">
        <f>IF($B34=VK_valitsin!$C$8,100000,VK!DJ34/VK!AL$297*VK_valitsin!D$5)</f>
        <v>0.3306522219363115</v>
      </c>
      <c r="GZ34" s="44">
        <f>IF($B34=VK_valitsin!$C$8,100000,VK!EB34/VK!BD$297*VK_valitsin!H$5)</f>
        <v>7.1538812128718196E-2</v>
      </c>
      <c r="HD34" s="44">
        <f>IF($B34=VK_valitsin!$C$8,100000,VK!EF34/VK!BH$297*VK_valitsin!F$5)</f>
        <v>0.17455259904522799</v>
      </c>
      <c r="HJ34" s="44">
        <f>IF($B34=VK_valitsin!$C$8,100000,VK!EL34/VK!BN$297*VK_valitsin!G$5)</f>
        <v>6.9208903126286025E-2</v>
      </c>
      <c r="ID34" s="15">
        <f t="shared" si="2"/>
        <v>0.85563494481372238</v>
      </c>
      <c r="IE34" s="15">
        <f t="shared" si="0"/>
        <v>181</v>
      </c>
      <c r="IF34" s="16">
        <f t="shared" si="3"/>
        <v>3.2000000000000014E-9</v>
      </c>
      <c r="IG34" s="38" t="str">
        <f t="shared" si="1"/>
        <v>Humppila</v>
      </c>
    </row>
    <row r="35" spans="2:241" x14ac:dyDescent="0.25">
      <c r="B35" t="s">
        <v>124</v>
      </c>
      <c r="C35">
        <v>105</v>
      </c>
      <c r="L35" s="76">
        <v>240.5</v>
      </c>
      <c r="M35" s="70"/>
      <c r="N35" s="70"/>
      <c r="O35" s="70"/>
      <c r="P35" s="70"/>
      <c r="Q35" s="70"/>
      <c r="R35" s="70"/>
      <c r="S35" s="87" t="s">
        <v>717</v>
      </c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5">
        <v>1</v>
      </c>
      <c r="AH35" s="70"/>
      <c r="AI35" s="70"/>
      <c r="AJ35" s="70"/>
      <c r="AK35" s="70"/>
      <c r="AL35" s="91">
        <v>0.72972972972972971</v>
      </c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91">
        <v>1</v>
      </c>
      <c r="BE35" s="70"/>
      <c r="BF35" s="70"/>
      <c r="BG35" s="70"/>
      <c r="BH35" s="77">
        <v>54</v>
      </c>
      <c r="BN35" s="47">
        <v>23488.664566165779</v>
      </c>
      <c r="CJ35" s="8">
        <f>ABS(L35-VLOOKUP(VK_valitsin!$C$8,tiedot,11,FALSE))</f>
        <v>104.19999999999999</v>
      </c>
      <c r="CQ35" s="8">
        <f>ABS(S35-VLOOKUP(VK_valitsin!$C$8,tiedot,18,FALSE))</f>
        <v>156</v>
      </c>
      <c r="DE35" s="8">
        <f>ABS(AG35-VLOOKUP(VK_valitsin!$C$8,tiedot,32,FALSE))</f>
        <v>1</v>
      </c>
      <c r="DJ35" s="8">
        <f>ABS(AL35-VLOOKUP(VK_valitsin!$C$8,tiedot,37,FALSE))</f>
        <v>5.3884923722220313E-2</v>
      </c>
      <c r="EB35" s="42">
        <f>ABS(BD35-VLOOKUP(VK_valitsin!$C$8,tiedot,55,FALSE))</f>
        <v>0.17222222222222228</v>
      </c>
      <c r="EF35" s="42">
        <f>ABS(BH35-VLOOKUP(VK_valitsin!$C$8,tiedot,59,FALSE))</f>
        <v>486</v>
      </c>
      <c r="EL35" s="8">
        <f>ABS(BN35-VLOOKUP(VK_valitsin!$C$8,tiedot,65,FALSE))</f>
        <v>3218.7063573331543</v>
      </c>
      <c r="FH35" s="44">
        <f>IF($B35=VK_valitsin!$C$8,100000,VK!CJ35/VK!L$297*VK_valitsin!E$5)</f>
        <v>0.54469642349978509</v>
      </c>
      <c r="FO35" s="44">
        <f>IF($B35=VK_valitsin!$C$8,100000,VK!CQ35/VK!S$297*VK_valitsin!J$5)</f>
        <v>4.5125327464089933E-2</v>
      </c>
      <c r="GC35" s="44">
        <f>IF($B35=VK_valitsin!$C$8,100000,VK!DE35/VK!AG$297*VK_valitsin!I$5)</f>
        <v>0.10940897735217005</v>
      </c>
      <c r="GH35" s="44">
        <f>IF($B35=VK_valitsin!$C$8,100000,VK!DJ35/VK!AL$297*VK_valitsin!D$5)</f>
        <v>0.10611446456157674</v>
      </c>
      <c r="GZ35" s="44">
        <f>IF($B35=VK_valitsin!$C$8,100000,VK!EB35/VK!BD$297*VK_valitsin!H$5)</f>
        <v>7.1538812128718196E-2</v>
      </c>
      <c r="HD35" s="44">
        <f>IF($B35=VK_valitsin!$C$8,100000,VK!EF35/VK!BH$297*VK_valitsin!F$5)</f>
        <v>0.18482039898906494</v>
      </c>
      <c r="HJ35" s="44">
        <f>IF($B35=VK_valitsin!$C$8,100000,VK!EL35/VK!BN$297*VK_valitsin!G$5)</f>
        <v>0.12315433402281739</v>
      </c>
      <c r="ID35" s="15">
        <f t="shared" si="2"/>
        <v>1.1848587413182223</v>
      </c>
      <c r="IE35" s="15">
        <f t="shared" si="0"/>
        <v>250</v>
      </c>
      <c r="IF35" s="16">
        <f t="shared" si="3"/>
        <v>3.3000000000000014E-9</v>
      </c>
      <c r="IG35" s="38" t="str">
        <f t="shared" si="1"/>
        <v>Hyrynsalmi</v>
      </c>
    </row>
    <row r="36" spans="2:241" x14ac:dyDescent="0.25">
      <c r="B36" t="s">
        <v>125</v>
      </c>
      <c r="C36">
        <v>106</v>
      </c>
      <c r="L36" s="76">
        <v>123.7</v>
      </c>
      <c r="M36" s="70"/>
      <c r="N36" s="70"/>
      <c r="O36" s="70"/>
      <c r="P36" s="70"/>
      <c r="Q36" s="70"/>
      <c r="R36" s="70"/>
      <c r="S36" s="87" t="s">
        <v>718</v>
      </c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5">
        <v>0</v>
      </c>
      <c r="AH36" s="70"/>
      <c r="AI36" s="70"/>
      <c r="AJ36" s="70"/>
      <c r="AK36" s="70"/>
      <c r="AL36" s="91">
        <v>0.79908864954432479</v>
      </c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91">
        <v>0.83981337480559881</v>
      </c>
      <c r="BE36" s="70"/>
      <c r="BF36" s="70"/>
      <c r="BG36" s="70"/>
      <c r="BH36" s="77">
        <v>1929</v>
      </c>
      <c r="BN36" s="47">
        <v>30315.093771987806</v>
      </c>
      <c r="CJ36" s="8">
        <f>ABS(L36-VLOOKUP(VK_valitsin!$C$8,tiedot,11,FALSE))</f>
        <v>12.600000000000009</v>
      </c>
      <c r="CQ36" s="8">
        <f>ABS(S36-VLOOKUP(VK_valitsin!$C$8,tiedot,18,FALSE))</f>
        <v>16</v>
      </c>
      <c r="DE36" s="8">
        <f>ABS(AG36-VLOOKUP(VK_valitsin!$C$8,tiedot,32,FALSE))</f>
        <v>0</v>
      </c>
      <c r="DJ36" s="8">
        <f>ABS(AL36-VLOOKUP(VK_valitsin!$C$8,tiedot,37,FALSE))</f>
        <v>0.12324384353681539</v>
      </c>
      <c r="EB36" s="42">
        <f>ABS(BD36-VLOOKUP(VK_valitsin!$C$8,tiedot,55,FALSE))</f>
        <v>1.2035597027821088E-2</v>
      </c>
      <c r="EF36" s="42">
        <f>ABS(BH36-VLOOKUP(VK_valitsin!$C$8,tiedot,59,FALSE))</f>
        <v>1389</v>
      </c>
      <c r="EL36" s="8">
        <f>ABS(BN36-VLOOKUP(VK_valitsin!$C$8,tiedot,65,FALSE))</f>
        <v>3607.7228484888728</v>
      </c>
      <c r="FH36" s="44">
        <f>IF($B36=VK_valitsin!$C$8,100000,VK!CJ36/VK!L$297*VK_valitsin!E$5)</f>
        <v>6.5865402457747579E-2</v>
      </c>
      <c r="FO36" s="44">
        <f>IF($B36=VK_valitsin!$C$8,100000,VK!CQ36/VK!S$297*VK_valitsin!J$5)</f>
        <v>4.6282387142656343E-3</v>
      </c>
      <c r="GC36" s="44">
        <f>IF($B36=VK_valitsin!$C$8,100000,VK!DE36/VK!AG$297*VK_valitsin!I$5)</f>
        <v>0</v>
      </c>
      <c r="GH36" s="44">
        <f>IF($B36=VK_valitsin!$C$8,100000,VK!DJ36/VK!AL$297*VK_valitsin!D$5)</f>
        <v>0.24270154922808213</v>
      </c>
      <c r="GZ36" s="44">
        <f>IF($B36=VK_valitsin!$C$8,100000,VK!EB36/VK!BD$297*VK_valitsin!H$5)</f>
        <v>4.9994263430143647E-3</v>
      </c>
      <c r="HD36" s="44">
        <f>IF($B36=VK_valitsin!$C$8,100000,VK!EF36/VK!BH$297*VK_valitsin!F$5)</f>
        <v>0.5282212637773892</v>
      </c>
      <c r="HJ36" s="44">
        <f>IF($B36=VK_valitsin!$C$8,100000,VK!EL36/VK!BN$297*VK_valitsin!G$5)</f>
        <v>0.13803890613764386</v>
      </c>
      <c r="ID36" s="15">
        <f t="shared" si="2"/>
        <v>0.98445479005814274</v>
      </c>
      <c r="IE36" s="15">
        <f t="shared" si="0"/>
        <v>211</v>
      </c>
      <c r="IF36" s="16">
        <f t="shared" si="3"/>
        <v>3.4000000000000015E-9</v>
      </c>
      <c r="IG36" s="38" t="str">
        <f t="shared" si="1"/>
        <v>Hyvinkää</v>
      </c>
    </row>
    <row r="37" spans="2:241" x14ac:dyDescent="0.25">
      <c r="B37" t="s">
        <v>126</v>
      </c>
      <c r="C37">
        <v>108</v>
      </c>
      <c r="L37" s="76">
        <v>136.1</v>
      </c>
      <c r="M37" s="70"/>
      <c r="N37" s="70"/>
      <c r="O37" s="70"/>
      <c r="P37" s="70"/>
      <c r="Q37" s="70"/>
      <c r="R37" s="70"/>
      <c r="S37" s="87" t="s">
        <v>719</v>
      </c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5">
        <v>0</v>
      </c>
      <c r="AH37" s="70"/>
      <c r="AI37" s="70"/>
      <c r="AJ37" s="70"/>
      <c r="AK37" s="70"/>
      <c r="AL37" s="91">
        <v>0.7830508474576271</v>
      </c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91">
        <v>0.79220779220779225</v>
      </c>
      <c r="BE37" s="70"/>
      <c r="BF37" s="70"/>
      <c r="BG37" s="70"/>
      <c r="BH37" s="77">
        <v>462</v>
      </c>
      <c r="BN37" s="47">
        <v>25749.885066382401</v>
      </c>
      <c r="CJ37" s="8">
        <f>ABS(L37-VLOOKUP(VK_valitsin!$C$8,tiedot,11,FALSE))</f>
        <v>0.20000000000001705</v>
      </c>
      <c r="CQ37" s="8">
        <f>ABS(S37-VLOOKUP(VK_valitsin!$C$8,tiedot,18,FALSE))</f>
        <v>97</v>
      </c>
      <c r="DE37" s="8">
        <f>ABS(AG37-VLOOKUP(VK_valitsin!$C$8,tiedot,32,FALSE))</f>
        <v>0</v>
      </c>
      <c r="DJ37" s="8">
        <f>ABS(AL37-VLOOKUP(VK_valitsin!$C$8,tiedot,37,FALSE))</f>
        <v>0.1072060414501177</v>
      </c>
      <c r="EB37" s="42">
        <f>ABS(BD37-VLOOKUP(VK_valitsin!$C$8,tiedot,55,FALSE))</f>
        <v>3.5569985569985474E-2</v>
      </c>
      <c r="EF37" s="42">
        <f>ABS(BH37-VLOOKUP(VK_valitsin!$C$8,tiedot,59,FALSE))</f>
        <v>78</v>
      </c>
      <c r="EL37" s="8">
        <f>ABS(BN37-VLOOKUP(VK_valitsin!$C$8,tiedot,65,FALSE))</f>
        <v>957.48585711653141</v>
      </c>
      <c r="FH37" s="44">
        <f>IF($B37=VK_valitsin!$C$8,100000,VK!CJ37/VK!L$297*VK_valitsin!E$5)</f>
        <v>1.0454825786944946E-3</v>
      </c>
      <c r="FO37" s="44">
        <f>IF($B37=VK_valitsin!$C$8,100000,VK!CQ37/VK!S$297*VK_valitsin!J$5)</f>
        <v>2.8058697205235406E-2</v>
      </c>
      <c r="GC37" s="44">
        <f>IF($B37=VK_valitsin!$C$8,100000,VK!DE37/VK!AG$297*VK_valitsin!I$5)</f>
        <v>0</v>
      </c>
      <c r="GH37" s="44">
        <f>IF($B37=VK_valitsin!$C$8,100000,VK!DJ37/VK!AL$297*VK_valitsin!D$5)</f>
        <v>0.21111863765252614</v>
      </c>
      <c r="GZ37" s="44">
        <f>IF($B37=VK_valitsin!$C$8,100000,VK!EB37/VK!BD$297*VK_valitsin!H$5)</f>
        <v>1.4775297184523653E-2</v>
      </c>
      <c r="HD37" s="44">
        <f>IF($B37=VK_valitsin!$C$8,100000,VK!EF37/VK!BH$297*VK_valitsin!F$5)</f>
        <v>2.9662533171084495E-2</v>
      </c>
      <c r="HJ37" s="44">
        <f>IF($B37=VK_valitsin!$C$8,100000,VK!EL37/VK!BN$297*VK_valitsin!G$5)</f>
        <v>3.6635380795393156E-2</v>
      </c>
      <c r="ID37" s="15">
        <f t="shared" si="2"/>
        <v>0.32129603208745733</v>
      </c>
      <c r="IE37" s="15">
        <f t="shared" si="0"/>
        <v>5</v>
      </c>
      <c r="IF37" s="16">
        <f t="shared" si="3"/>
        <v>3.5000000000000016E-9</v>
      </c>
      <c r="IG37" s="38" t="str">
        <f t="shared" si="1"/>
        <v>Hämeenkyrö</v>
      </c>
    </row>
    <row r="38" spans="2:241" x14ac:dyDescent="0.25">
      <c r="B38" t="s">
        <v>113</v>
      </c>
      <c r="C38">
        <v>109</v>
      </c>
      <c r="L38" s="76">
        <v>140.4</v>
      </c>
      <c r="M38" s="70"/>
      <c r="N38" s="70"/>
      <c r="O38" s="70"/>
      <c r="P38" s="70"/>
      <c r="Q38" s="70"/>
      <c r="R38" s="70"/>
      <c r="S38" s="87" t="s">
        <v>720</v>
      </c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5">
        <v>0</v>
      </c>
      <c r="AH38" s="70"/>
      <c r="AI38" s="70"/>
      <c r="AJ38" s="70"/>
      <c r="AK38" s="70"/>
      <c r="AL38" s="91">
        <v>0.83353510895883776</v>
      </c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91">
        <v>0.70261437908496727</v>
      </c>
      <c r="BE38" s="70"/>
      <c r="BF38" s="70"/>
      <c r="BG38" s="70"/>
      <c r="BH38" s="77">
        <v>2754</v>
      </c>
      <c r="BN38" s="47">
        <v>27988.918134047628</v>
      </c>
      <c r="CJ38" s="8">
        <f>ABS(L38-VLOOKUP(VK_valitsin!$C$8,tiedot,11,FALSE))</f>
        <v>4.0999999999999943</v>
      </c>
      <c r="CQ38" s="8">
        <f>ABS(S38-VLOOKUP(VK_valitsin!$C$8,tiedot,18,FALSE))</f>
        <v>568</v>
      </c>
      <c r="DE38" s="8">
        <f>ABS(AG38-VLOOKUP(VK_valitsin!$C$8,tiedot,32,FALSE))</f>
        <v>0</v>
      </c>
      <c r="DJ38" s="8">
        <f>ABS(AL38-VLOOKUP(VK_valitsin!$C$8,tiedot,37,FALSE))</f>
        <v>0.15769030295132835</v>
      </c>
      <c r="EB38" s="42">
        <f>ABS(BD38-VLOOKUP(VK_valitsin!$C$8,tiedot,55,FALSE))</f>
        <v>0.12516339869281046</v>
      </c>
      <c r="EF38" s="42">
        <f>ABS(BH38-VLOOKUP(VK_valitsin!$C$8,tiedot,59,FALSE))</f>
        <v>2214</v>
      </c>
      <c r="EL38" s="8">
        <f>ABS(BN38-VLOOKUP(VK_valitsin!$C$8,tiedot,65,FALSE))</f>
        <v>1281.5472105486951</v>
      </c>
      <c r="FH38" s="44">
        <f>IF($B38=VK_valitsin!$C$8,100000,VK!CJ38/VK!L$297*VK_valitsin!E$5)</f>
        <v>2.143239286323528E-2</v>
      </c>
      <c r="FO38" s="44">
        <f>IF($B38=VK_valitsin!$C$8,100000,VK!CQ38/VK!S$297*VK_valitsin!J$5)</f>
        <v>0.16430247435643</v>
      </c>
      <c r="GC38" s="44">
        <f>IF($B38=VK_valitsin!$C$8,100000,VK!DE38/VK!AG$297*VK_valitsin!I$5)</f>
        <v>0</v>
      </c>
      <c r="GH38" s="44">
        <f>IF($B38=VK_valitsin!$C$8,100000,VK!DJ38/VK!AL$297*VK_valitsin!D$5)</f>
        <v>0.3105362485153304</v>
      </c>
      <c r="GZ38" s="44">
        <f>IF($B38=VK_valitsin!$C$8,100000,VK!EB38/VK!BD$297*VK_valitsin!H$5)</f>
        <v>5.1991205019542804E-2</v>
      </c>
      <c r="HD38" s="44">
        <f>IF($B38=VK_valitsin!$C$8,100000,VK!EF38/VK!BH$297*VK_valitsin!F$5)</f>
        <v>0.84195959539462917</v>
      </c>
      <c r="HJ38" s="44">
        <f>IF($B38=VK_valitsin!$C$8,100000,VK!EL38/VK!BN$297*VK_valitsin!G$5)</f>
        <v>4.9034635568524394E-2</v>
      </c>
      <c r="ID38" s="15">
        <f t="shared" si="2"/>
        <v>1.4392565553176921</v>
      </c>
      <c r="IE38" s="15">
        <f t="shared" si="0"/>
        <v>269</v>
      </c>
      <c r="IF38" s="16">
        <f t="shared" si="3"/>
        <v>3.6000000000000016E-9</v>
      </c>
      <c r="IG38" s="38" t="str">
        <f t="shared" si="1"/>
        <v>Hämeenlinna</v>
      </c>
    </row>
    <row r="39" spans="2:241" x14ac:dyDescent="0.25">
      <c r="B39" t="s">
        <v>116</v>
      </c>
      <c r="C39">
        <v>111</v>
      </c>
      <c r="L39" s="76">
        <v>185.5</v>
      </c>
      <c r="M39" s="70"/>
      <c r="N39" s="70"/>
      <c r="O39" s="70"/>
      <c r="P39" s="70"/>
      <c r="Q39" s="70"/>
      <c r="R39" s="70"/>
      <c r="S39" s="87" t="s">
        <v>721</v>
      </c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5">
        <v>0</v>
      </c>
      <c r="AH39" s="70"/>
      <c r="AI39" s="70"/>
      <c r="AJ39" s="70"/>
      <c r="AK39" s="70"/>
      <c r="AL39" s="91">
        <v>0.78146853146853146</v>
      </c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91">
        <v>1</v>
      </c>
      <c r="BE39" s="70"/>
      <c r="BF39" s="70"/>
      <c r="BG39" s="70"/>
      <c r="BH39" s="77">
        <v>447</v>
      </c>
      <c r="BN39" s="47">
        <v>26114.667242243635</v>
      </c>
      <c r="CJ39" s="8">
        <f>ABS(L39-VLOOKUP(VK_valitsin!$C$8,tiedot,11,FALSE))</f>
        <v>49.199999999999989</v>
      </c>
      <c r="CQ39" s="8">
        <f>ABS(S39-VLOOKUP(VK_valitsin!$C$8,tiedot,18,FALSE))</f>
        <v>109</v>
      </c>
      <c r="DE39" s="8">
        <f>ABS(AG39-VLOOKUP(VK_valitsin!$C$8,tiedot,32,FALSE))</f>
        <v>0</v>
      </c>
      <c r="DJ39" s="8">
        <f>ABS(AL39-VLOOKUP(VK_valitsin!$C$8,tiedot,37,FALSE))</f>
        <v>0.10562372546102206</v>
      </c>
      <c r="EB39" s="42">
        <f>ABS(BD39-VLOOKUP(VK_valitsin!$C$8,tiedot,55,FALSE))</f>
        <v>0.17222222222222228</v>
      </c>
      <c r="EF39" s="42">
        <f>ABS(BH39-VLOOKUP(VK_valitsin!$C$8,tiedot,59,FALSE))</f>
        <v>93</v>
      </c>
      <c r="EL39" s="8">
        <f>ABS(BN39-VLOOKUP(VK_valitsin!$C$8,tiedot,65,FALSE))</f>
        <v>592.70368125529785</v>
      </c>
      <c r="FH39" s="44">
        <f>IF($B39=VK_valitsin!$C$8,100000,VK!CJ39/VK!L$297*VK_valitsin!E$5)</f>
        <v>0.25718871435882368</v>
      </c>
      <c r="FO39" s="44">
        <f>IF($B39=VK_valitsin!$C$8,100000,VK!CQ39/VK!S$297*VK_valitsin!J$5)</f>
        <v>3.1529876240934632E-2</v>
      </c>
      <c r="GC39" s="44">
        <f>IF($B39=VK_valitsin!$C$8,100000,VK!DE39/VK!AG$297*VK_valitsin!I$5)</f>
        <v>0</v>
      </c>
      <c r="GH39" s="44">
        <f>IF($B39=VK_valitsin!$C$8,100000,VK!DJ39/VK!AL$297*VK_valitsin!D$5)</f>
        <v>0.20800261553814636</v>
      </c>
      <c r="GZ39" s="44">
        <f>IF($B39=VK_valitsin!$C$8,100000,VK!EB39/VK!BD$297*VK_valitsin!H$5)</f>
        <v>7.1538812128718196E-2</v>
      </c>
      <c r="HD39" s="44">
        <f>IF($B39=VK_valitsin!$C$8,100000,VK!EF39/VK!BH$297*VK_valitsin!F$5)</f>
        <v>3.5366866473216123E-2</v>
      </c>
      <c r="HJ39" s="44">
        <f>IF($B39=VK_valitsin!$C$8,100000,VK!EL39/VK!BN$297*VK_valitsin!G$5)</f>
        <v>2.2678063493293415E-2</v>
      </c>
      <c r="ID39" s="15">
        <f t="shared" si="2"/>
        <v>0.62630495193313229</v>
      </c>
      <c r="IE39" s="15">
        <f t="shared" si="0"/>
        <v>98</v>
      </c>
      <c r="IF39" s="16">
        <f t="shared" si="3"/>
        <v>3.7000000000000017E-9</v>
      </c>
      <c r="IG39" s="38" t="str">
        <f t="shared" si="1"/>
        <v>Heinola</v>
      </c>
    </row>
    <row r="40" spans="2:241" x14ac:dyDescent="0.25">
      <c r="B40" t="s">
        <v>128</v>
      </c>
      <c r="C40">
        <v>139</v>
      </c>
      <c r="L40" s="76">
        <v>165.4</v>
      </c>
      <c r="M40" s="70"/>
      <c r="N40" s="70"/>
      <c r="O40" s="70"/>
      <c r="P40" s="70"/>
      <c r="Q40" s="70"/>
      <c r="R40" s="70"/>
      <c r="S40" s="87" t="s">
        <v>722</v>
      </c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5">
        <v>0</v>
      </c>
      <c r="AH40" s="70"/>
      <c r="AI40" s="70"/>
      <c r="AJ40" s="70"/>
      <c r="AK40" s="70"/>
      <c r="AL40" s="91">
        <v>0.70438472418670439</v>
      </c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91">
        <v>0.6987951807228916</v>
      </c>
      <c r="BE40" s="70"/>
      <c r="BF40" s="70"/>
      <c r="BG40" s="70"/>
      <c r="BH40" s="77">
        <v>498</v>
      </c>
      <c r="BN40" s="47">
        <v>24163.980135162808</v>
      </c>
      <c r="CJ40" s="8">
        <f>ABS(L40-VLOOKUP(VK_valitsin!$C$8,tiedot,11,FALSE))</f>
        <v>29.099999999999994</v>
      </c>
      <c r="CQ40" s="8">
        <f>ABS(S40-VLOOKUP(VK_valitsin!$C$8,tiedot,18,FALSE))</f>
        <v>197</v>
      </c>
      <c r="DE40" s="8">
        <f>ABS(AG40-VLOOKUP(VK_valitsin!$C$8,tiedot,32,FALSE))</f>
        <v>0</v>
      </c>
      <c r="DJ40" s="8">
        <f>ABS(AL40-VLOOKUP(VK_valitsin!$C$8,tiedot,37,FALSE))</f>
        <v>2.853991817919499E-2</v>
      </c>
      <c r="EB40" s="42">
        <f>ABS(BD40-VLOOKUP(VK_valitsin!$C$8,tiedot,55,FALSE))</f>
        <v>0.12898259705488613</v>
      </c>
      <c r="EF40" s="42">
        <f>ABS(BH40-VLOOKUP(VK_valitsin!$C$8,tiedot,59,FALSE))</f>
        <v>42</v>
      </c>
      <c r="EL40" s="8">
        <f>ABS(BN40-VLOOKUP(VK_valitsin!$C$8,tiedot,65,FALSE))</f>
        <v>2543.3907883361244</v>
      </c>
      <c r="FH40" s="44">
        <f>IF($B40=VK_valitsin!$C$8,100000,VK!CJ40/VK!L$297*VK_valitsin!E$5)</f>
        <v>0.15211771520003595</v>
      </c>
      <c r="FO40" s="44">
        <f>IF($B40=VK_valitsin!$C$8,100000,VK!CQ40/VK!S$297*VK_valitsin!J$5)</f>
        <v>5.6985189169395621E-2</v>
      </c>
      <c r="GC40" s="44">
        <f>IF($B40=VK_valitsin!$C$8,100000,VK!DE40/VK!AG$297*VK_valitsin!I$5)</f>
        <v>0</v>
      </c>
      <c r="GH40" s="44">
        <f>IF($B40=VK_valitsin!$C$8,100000,VK!DJ40/VK!AL$297*VK_valitsin!D$5)</f>
        <v>5.6203069931555577E-2</v>
      </c>
      <c r="GZ40" s="44">
        <f>IF($B40=VK_valitsin!$C$8,100000,VK!EB40/VK!BD$297*VK_valitsin!H$5)</f>
        <v>5.3577649036937361E-2</v>
      </c>
      <c r="HD40" s="44">
        <f>IF($B40=VK_valitsin!$C$8,100000,VK!EF40/VK!BH$297*VK_valitsin!F$5)</f>
        <v>1.5972133245968571E-2</v>
      </c>
      <c r="HJ40" s="44">
        <f>IF($B40=VK_valitsin!$C$8,100000,VK!EL40/VK!BN$297*VK_valitsin!G$5)</f>
        <v>9.7315369568794399E-2</v>
      </c>
      <c r="ID40" s="15">
        <f t="shared" si="2"/>
        <v>0.43217112995268742</v>
      </c>
      <c r="IE40" s="15">
        <f t="shared" si="0"/>
        <v>29</v>
      </c>
      <c r="IF40" s="16">
        <f t="shared" si="3"/>
        <v>3.8000000000000018E-9</v>
      </c>
      <c r="IG40" s="38" t="str">
        <f t="shared" si="1"/>
        <v>Ii</v>
      </c>
    </row>
    <row r="41" spans="2:241" x14ac:dyDescent="0.25">
      <c r="B41" t="s">
        <v>129</v>
      </c>
      <c r="C41">
        <v>140</v>
      </c>
      <c r="L41" s="76">
        <v>157.9</v>
      </c>
      <c r="M41" s="70"/>
      <c r="N41" s="70"/>
      <c r="O41" s="70"/>
      <c r="P41" s="70"/>
      <c r="Q41" s="70"/>
      <c r="R41" s="70"/>
      <c r="S41" s="87" t="s">
        <v>723</v>
      </c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5">
        <v>0</v>
      </c>
      <c r="AH41" s="70"/>
      <c r="AI41" s="70"/>
      <c r="AJ41" s="70"/>
      <c r="AK41" s="70"/>
      <c r="AL41" s="91">
        <v>0.83264033264033266</v>
      </c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91">
        <v>0.5280898876404494</v>
      </c>
      <c r="BE41" s="70"/>
      <c r="BF41" s="70"/>
      <c r="BG41" s="70"/>
      <c r="BH41" s="77">
        <v>801</v>
      </c>
      <c r="BN41" s="47">
        <v>25081.386797943545</v>
      </c>
      <c r="CJ41" s="8">
        <f>ABS(L41-VLOOKUP(VK_valitsin!$C$8,tiedot,11,FALSE))</f>
        <v>21.599999999999994</v>
      </c>
      <c r="CQ41" s="8">
        <f>ABS(S41-VLOOKUP(VK_valitsin!$C$8,tiedot,18,FALSE))</f>
        <v>220</v>
      </c>
      <c r="DE41" s="8">
        <f>ABS(AG41-VLOOKUP(VK_valitsin!$C$8,tiedot,32,FALSE))</f>
        <v>0</v>
      </c>
      <c r="DJ41" s="8">
        <f>ABS(AL41-VLOOKUP(VK_valitsin!$C$8,tiedot,37,FALSE))</f>
        <v>0.15679552663282326</v>
      </c>
      <c r="EB41" s="42">
        <f>ABS(BD41-VLOOKUP(VK_valitsin!$C$8,tiedot,55,FALSE))</f>
        <v>0.29968789013732833</v>
      </c>
      <c r="EF41" s="42">
        <f>ABS(BH41-VLOOKUP(VK_valitsin!$C$8,tiedot,59,FALSE))</f>
        <v>261</v>
      </c>
      <c r="EL41" s="8">
        <f>ABS(BN41-VLOOKUP(VK_valitsin!$C$8,tiedot,65,FALSE))</f>
        <v>1625.9841255553874</v>
      </c>
      <c r="FH41" s="44">
        <f>IF($B41=VK_valitsin!$C$8,100000,VK!CJ41/VK!L$297*VK_valitsin!E$5)</f>
        <v>0.11291211849899575</v>
      </c>
      <c r="FO41" s="44">
        <f>IF($B41=VK_valitsin!$C$8,100000,VK!CQ41/VK!S$297*VK_valitsin!J$5)</f>
        <v>6.363828232115247E-2</v>
      </c>
      <c r="GC41" s="44">
        <f>IF($B41=VK_valitsin!$C$8,100000,VK!DE41/VK!AG$297*VK_valitsin!I$5)</f>
        <v>0</v>
      </c>
      <c r="GH41" s="44">
        <f>IF($B41=VK_valitsin!$C$8,100000,VK!DJ41/VK!AL$297*VK_valitsin!D$5)</f>
        <v>0.30877418403826051</v>
      </c>
      <c r="GZ41" s="44">
        <f>IF($B41=VK_valitsin!$C$8,100000,VK!EB41/VK!BD$297*VK_valitsin!H$5)</f>
        <v>0.12448634905037186</v>
      </c>
      <c r="HD41" s="44">
        <f>IF($B41=VK_valitsin!$C$8,100000,VK!EF41/VK!BH$297*VK_valitsin!F$5)</f>
        <v>9.9255399457090415E-2</v>
      </c>
      <c r="HJ41" s="44">
        <f>IF($B41=VK_valitsin!$C$8,100000,VK!EL41/VK!BN$297*VK_valitsin!G$5)</f>
        <v>6.2213501290114777E-2</v>
      </c>
      <c r="ID41" s="15">
        <f t="shared" si="2"/>
        <v>0.77127983855598581</v>
      </c>
      <c r="IE41" s="15">
        <f t="shared" si="0"/>
        <v>157</v>
      </c>
      <c r="IF41" s="16">
        <f t="shared" si="3"/>
        <v>3.9000000000000018E-9</v>
      </c>
      <c r="IG41" s="38" t="str">
        <f t="shared" si="1"/>
        <v>Iisalmi</v>
      </c>
    </row>
    <row r="42" spans="2:241" x14ac:dyDescent="0.25">
      <c r="B42" t="s">
        <v>130</v>
      </c>
      <c r="C42">
        <v>142</v>
      </c>
      <c r="L42" s="76">
        <v>164.8</v>
      </c>
      <c r="M42" s="70"/>
      <c r="N42" s="70"/>
      <c r="O42" s="70"/>
      <c r="P42" s="70"/>
      <c r="Q42" s="70"/>
      <c r="R42" s="70"/>
      <c r="S42" s="87" t="s">
        <v>724</v>
      </c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5">
        <v>0</v>
      </c>
      <c r="AH42" s="70"/>
      <c r="AI42" s="70"/>
      <c r="AJ42" s="70"/>
      <c r="AK42" s="70"/>
      <c r="AL42" s="91">
        <v>0.75254237288135595</v>
      </c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91">
        <v>0.95945945945945943</v>
      </c>
      <c r="BE42" s="70"/>
      <c r="BF42" s="70"/>
      <c r="BG42" s="70"/>
      <c r="BH42" s="77">
        <v>222</v>
      </c>
      <c r="BN42" s="47">
        <v>25257.504034761019</v>
      </c>
      <c r="CJ42" s="8">
        <f>ABS(L42-VLOOKUP(VK_valitsin!$C$8,tiedot,11,FALSE))</f>
        <v>28.5</v>
      </c>
      <c r="CQ42" s="8">
        <f>ABS(S42-VLOOKUP(VK_valitsin!$C$8,tiedot,18,FALSE))</f>
        <v>89</v>
      </c>
      <c r="DE42" s="8">
        <f>ABS(AG42-VLOOKUP(VK_valitsin!$C$8,tiedot,32,FALSE))</f>
        <v>0</v>
      </c>
      <c r="DJ42" s="8">
        <f>ABS(AL42-VLOOKUP(VK_valitsin!$C$8,tiedot,37,FALSE))</f>
        <v>7.6697566873846545E-2</v>
      </c>
      <c r="EB42" s="42">
        <f>ABS(BD42-VLOOKUP(VK_valitsin!$C$8,tiedot,55,FALSE))</f>
        <v>0.13168168168168171</v>
      </c>
      <c r="EF42" s="42">
        <f>ABS(BH42-VLOOKUP(VK_valitsin!$C$8,tiedot,59,FALSE))</f>
        <v>318</v>
      </c>
      <c r="EL42" s="8">
        <f>ABS(BN42-VLOOKUP(VK_valitsin!$C$8,tiedot,65,FALSE))</f>
        <v>1449.8668887379135</v>
      </c>
      <c r="FH42" s="44">
        <f>IF($B42=VK_valitsin!$C$8,100000,VK!CJ42/VK!L$297*VK_valitsin!E$5)</f>
        <v>0.14898126746395277</v>
      </c>
      <c r="FO42" s="44">
        <f>IF($B42=VK_valitsin!$C$8,100000,VK!CQ42/VK!S$297*VK_valitsin!J$5)</f>
        <v>2.5744577848102589E-2</v>
      </c>
      <c r="GC42" s="44">
        <f>IF($B42=VK_valitsin!$C$8,100000,VK!DE42/VK!AG$297*VK_valitsin!I$5)</f>
        <v>0</v>
      </c>
      <c r="GH42" s="44">
        <f>IF($B42=VK_valitsin!$C$8,100000,VK!DJ42/VK!AL$297*VK_valitsin!D$5)</f>
        <v>0.15103893036852936</v>
      </c>
      <c r="GZ42" s="44">
        <f>IF($B42=VK_valitsin!$C$8,100000,VK!EB42/VK!BD$297*VK_valitsin!H$5)</f>
        <v>5.4698812761016437E-2</v>
      </c>
      <c r="HD42" s="44">
        <f>IF($B42=VK_valitsin!$C$8,100000,VK!EF42/VK!BH$297*VK_valitsin!F$5)</f>
        <v>0.12093186600519061</v>
      </c>
      <c r="HJ42" s="44">
        <f>IF($B42=VK_valitsin!$C$8,100000,VK!EL42/VK!BN$297*VK_valitsin!G$5)</f>
        <v>5.5474893103387969E-2</v>
      </c>
      <c r="ID42" s="15">
        <f t="shared" si="2"/>
        <v>0.55687035155017972</v>
      </c>
      <c r="IE42" s="15">
        <f t="shared" si="0"/>
        <v>74</v>
      </c>
      <c r="IF42" s="16">
        <f t="shared" si="3"/>
        <v>4.0000000000000019E-9</v>
      </c>
      <c r="IG42" s="38" t="str">
        <f t="shared" si="1"/>
        <v>Iitti</v>
      </c>
    </row>
    <row r="43" spans="2:241" x14ac:dyDescent="0.25">
      <c r="B43" t="s">
        <v>131</v>
      </c>
      <c r="C43">
        <v>143</v>
      </c>
      <c r="L43" s="76">
        <v>176.2</v>
      </c>
      <c r="M43" s="70"/>
      <c r="N43" s="70"/>
      <c r="O43" s="70"/>
      <c r="P43" s="70"/>
      <c r="Q43" s="70"/>
      <c r="R43" s="70"/>
      <c r="S43" s="87" t="s">
        <v>725</v>
      </c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5">
        <v>0</v>
      </c>
      <c r="AH43" s="70"/>
      <c r="AI43" s="70"/>
      <c r="AJ43" s="70"/>
      <c r="AK43" s="70"/>
      <c r="AL43" s="91">
        <v>0.77385159010600701</v>
      </c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0"/>
      <c r="BD43" s="91">
        <v>1</v>
      </c>
      <c r="BE43" s="70"/>
      <c r="BF43" s="70"/>
      <c r="BG43" s="70"/>
      <c r="BH43" s="77">
        <v>219</v>
      </c>
      <c r="BN43" s="47">
        <v>23863.07489051095</v>
      </c>
      <c r="CJ43" s="8">
        <f>ABS(L43-VLOOKUP(VK_valitsin!$C$8,tiedot,11,FALSE))</f>
        <v>39.899999999999977</v>
      </c>
      <c r="CQ43" s="8">
        <f>ABS(S43-VLOOKUP(VK_valitsin!$C$8,tiedot,18,FALSE))</f>
        <v>87</v>
      </c>
      <c r="DE43" s="8">
        <f>ABS(AG43-VLOOKUP(VK_valitsin!$C$8,tiedot,32,FALSE))</f>
        <v>0</v>
      </c>
      <c r="DJ43" s="8">
        <f>ABS(AL43-VLOOKUP(VK_valitsin!$C$8,tiedot,37,FALSE))</f>
        <v>9.8006784098497612E-2</v>
      </c>
      <c r="EB43" s="42">
        <f>ABS(BD43-VLOOKUP(VK_valitsin!$C$8,tiedot,55,FALSE))</f>
        <v>0.17222222222222228</v>
      </c>
      <c r="EF43" s="42">
        <f>ABS(BH43-VLOOKUP(VK_valitsin!$C$8,tiedot,59,FALSE))</f>
        <v>321</v>
      </c>
      <c r="EL43" s="8">
        <f>ABS(BN43-VLOOKUP(VK_valitsin!$C$8,tiedot,65,FALSE))</f>
        <v>2844.2960329879825</v>
      </c>
      <c r="FH43" s="44">
        <f>IF($B43=VK_valitsin!$C$8,100000,VK!CJ43/VK!L$297*VK_valitsin!E$5)</f>
        <v>0.20857377444953376</v>
      </c>
      <c r="FO43" s="44">
        <f>IF($B43=VK_valitsin!$C$8,100000,VK!CQ43/VK!S$297*VK_valitsin!J$5)</f>
        <v>2.5166048008819383E-2</v>
      </c>
      <c r="GC43" s="44">
        <f>IF($B43=VK_valitsin!$C$8,100000,VK!DE43/VK!AG$297*VK_valitsin!I$5)</f>
        <v>0</v>
      </c>
      <c r="GH43" s="44">
        <f>IF($B43=VK_valitsin!$C$8,100000,VK!DJ43/VK!AL$297*VK_valitsin!D$5)</f>
        <v>0.19300273062696283</v>
      </c>
      <c r="GZ43" s="44">
        <f>IF($B43=VK_valitsin!$C$8,100000,VK!EB43/VK!BD$297*VK_valitsin!H$5)</f>
        <v>7.1538812128718196E-2</v>
      </c>
      <c r="HD43" s="44">
        <f>IF($B43=VK_valitsin!$C$8,100000,VK!EF43/VK!BH$297*VK_valitsin!F$5)</f>
        <v>0.12207273266561695</v>
      </c>
      <c r="HJ43" s="44">
        <f>IF($B43=VK_valitsin!$C$8,100000,VK!EL43/VK!BN$297*VK_valitsin!G$5)</f>
        <v>0.10882862393095266</v>
      </c>
      <c r="ID43" s="15">
        <f t="shared" si="2"/>
        <v>0.72918272591060374</v>
      </c>
      <c r="IE43" s="15">
        <f t="shared" si="0"/>
        <v>144</v>
      </c>
      <c r="IF43" s="16">
        <f t="shared" si="3"/>
        <v>4.100000000000002E-9</v>
      </c>
      <c r="IG43" s="38" t="str">
        <f t="shared" si="1"/>
        <v>Ikaalinen</v>
      </c>
    </row>
    <row r="44" spans="2:241" x14ac:dyDescent="0.25">
      <c r="B44" t="s">
        <v>132</v>
      </c>
      <c r="C44">
        <v>145</v>
      </c>
      <c r="L44" s="76">
        <v>126.2</v>
      </c>
      <c r="M44" s="70"/>
      <c r="N44" s="70"/>
      <c r="O44" s="70"/>
      <c r="P44" s="70"/>
      <c r="Q44" s="70"/>
      <c r="R44" s="70"/>
      <c r="S44" s="87" t="s">
        <v>726</v>
      </c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5">
        <v>0</v>
      </c>
      <c r="AH44" s="70"/>
      <c r="AI44" s="70"/>
      <c r="AJ44" s="70"/>
      <c r="AK44" s="70"/>
      <c r="AL44" s="91">
        <v>0.85517241379310349</v>
      </c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91">
        <v>0.91129032258064513</v>
      </c>
      <c r="BE44" s="70"/>
      <c r="BF44" s="70"/>
      <c r="BG44" s="70"/>
      <c r="BH44" s="77">
        <v>744</v>
      </c>
      <c r="BN44" s="47">
        <v>25329.239487968891</v>
      </c>
      <c r="CJ44" s="8">
        <f>ABS(L44-VLOOKUP(VK_valitsin!$C$8,tiedot,11,FALSE))</f>
        <v>10.100000000000009</v>
      </c>
      <c r="CQ44" s="8">
        <f>ABS(S44-VLOOKUP(VK_valitsin!$C$8,tiedot,18,FALSE))</f>
        <v>105</v>
      </c>
      <c r="DE44" s="8">
        <f>ABS(AG44-VLOOKUP(VK_valitsin!$C$8,tiedot,32,FALSE))</f>
        <v>0</v>
      </c>
      <c r="DJ44" s="8">
        <f>ABS(AL44-VLOOKUP(VK_valitsin!$C$8,tiedot,37,FALSE))</f>
        <v>0.17932760778559409</v>
      </c>
      <c r="EB44" s="42">
        <f>ABS(BD44-VLOOKUP(VK_valitsin!$C$8,tiedot,55,FALSE))</f>
        <v>8.3512544802867406E-2</v>
      </c>
      <c r="EF44" s="42">
        <f>ABS(BH44-VLOOKUP(VK_valitsin!$C$8,tiedot,59,FALSE))</f>
        <v>204</v>
      </c>
      <c r="EL44" s="8">
        <f>ABS(BN44-VLOOKUP(VK_valitsin!$C$8,tiedot,65,FALSE))</f>
        <v>1378.1314355300419</v>
      </c>
      <c r="FH44" s="44">
        <f>IF($B44=VK_valitsin!$C$8,100000,VK!CJ44/VK!L$297*VK_valitsin!E$5)</f>
        <v>5.2796870224067517E-2</v>
      </c>
      <c r="FO44" s="44">
        <f>IF($B44=VK_valitsin!$C$8,100000,VK!CQ44/VK!S$297*VK_valitsin!J$5)</f>
        <v>3.0372816562368222E-2</v>
      </c>
      <c r="GC44" s="44">
        <f>IF($B44=VK_valitsin!$C$8,100000,VK!DE44/VK!AG$297*VK_valitsin!I$5)</f>
        <v>0</v>
      </c>
      <c r="GH44" s="44">
        <f>IF($B44=VK_valitsin!$C$8,100000,VK!DJ44/VK!AL$297*VK_valitsin!D$5)</f>
        <v>0.35314614491009733</v>
      </c>
      <c r="GZ44" s="44">
        <f>IF($B44=VK_valitsin!$C$8,100000,VK!EB44/VK!BD$297*VK_valitsin!H$5)</f>
        <v>3.4689996307994464E-2</v>
      </c>
      <c r="HD44" s="44">
        <f>IF($B44=VK_valitsin!$C$8,100000,VK!EF44/VK!BH$297*VK_valitsin!F$5)</f>
        <v>7.7578932908990206E-2</v>
      </c>
      <c r="HJ44" s="44">
        <f>IF($B44=VK_valitsin!$C$8,100000,VK!EL44/VK!BN$297*VK_valitsin!G$5)</f>
        <v>5.273014692748635E-2</v>
      </c>
      <c r="ID44" s="15">
        <f t="shared" si="2"/>
        <v>0.60131491204100407</v>
      </c>
      <c r="IE44" s="15">
        <f t="shared" si="0"/>
        <v>90</v>
      </c>
      <c r="IF44" s="16">
        <f t="shared" si="3"/>
        <v>4.200000000000002E-9</v>
      </c>
      <c r="IG44" s="38" t="str">
        <f t="shared" si="1"/>
        <v>Ilmajoki</v>
      </c>
    </row>
    <row r="45" spans="2:241" x14ac:dyDescent="0.25">
      <c r="B45" t="s">
        <v>134</v>
      </c>
      <c r="C45">
        <v>146</v>
      </c>
      <c r="L45" s="76">
        <v>229.3</v>
      </c>
      <c r="M45" s="70"/>
      <c r="N45" s="70"/>
      <c r="O45" s="70"/>
      <c r="P45" s="70"/>
      <c r="Q45" s="70"/>
      <c r="R45" s="70"/>
      <c r="S45" s="87" t="s">
        <v>727</v>
      </c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5">
        <v>0</v>
      </c>
      <c r="AH45" s="70"/>
      <c r="AI45" s="70"/>
      <c r="AJ45" s="70"/>
      <c r="AK45" s="70"/>
      <c r="AL45" s="91">
        <v>0.68421052631578949</v>
      </c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91">
        <v>1</v>
      </c>
      <c r="BE45" s="70"/>
      <c r="BF45" s="70"/>
      <c r="BG45" s="70"/>
      <c r="BH45" s="77">
        <v>78</v>
      </c>
      <c r="BN45" s="47">
        <v>23672.116659101226</v>
      </c>
      <c r="CJ45" s="8">
        <f>ABS(L45-VLOOKUP(VK_valitsin!$C$8,tiedot,11,FALSE))</f>
        <v>93</v>
      </c>
      <c r="CQ45" s="8">
        <f>ABS(S45-VLOOKUP(VK_valitsin!$C$8,tiedot,18,FALSE))</f>
        <v>338</v>
      </c>
      <c r="DE45" s="8">
        <f>ABS(AG45-VLOOKUP(VK_valitsin!$C$8,tiedot,32,FALSE))</f>
        <v>0</v>
      </c>
      <c r="DJ45" s="8">
        <f>ABS(AL45-VLOOKUP(VK_valitsin!$C$8,tiedot,37,FALSE))</f>
        <v>8.3657203082800891E-3</v>
      </c>
      <c r="EB45" s="42">
        <f>ABS(BD45-VLOOKUP(VK_valitsin!$C$8,tiedot,55,FALSE))</f>
        <v>0.17222222222222228</v>
      </c>
      <c r="EF45" s="42">
        <f>ABS(BH45-VLOOKUP(VK_valitsin!$C$8,tiedot,59,FALSE))</f>
        <v>462</v>
      </c>
      <c r="EL45" s="8">
        <f>ABS(BN45-VLOOKUP(VK_valitsin!$C$8,tiedot,65,FALSE))</f>
        <v>3035.2542643977067</v>
      </c>
      <c r="FH45" s="44">
        <f>IF($B45=VK_valitsin!$C$8,100000,VK!CJ45/VK!L$297*VK_valitsin!E$5)</f>
        <v>0.48614939909289845</v>
      </c>
      <c r="FO45" s="44">
        <f>IF($B45=VK_valitsin!$C$8,100000,VK!CQ45/VK!S$297*VK_valitsin!J$5)</f>
        <v>9.7771542838861511E-2</v>
      </c>
      <c r="GC45" s="44">
        <f>IF($B45=VK_valitsin!$C$8,100000,VK!DE45/VK!AG$297*VK_valitsin!I$5)</f>
        <v>0</v>
      </c>
      <c r="GH45" s="44">
        <f>IF($B45=VK_valitsin!$C$8,100000,VK!DJ45/VK!AL$297*VK_valitsin!D$5)</f>
        <v>1.6474439785074485E-2</v>
      </c>
      <c r="GZ45" s="44">
        <f>IF($B45=VK_valitsin!$C$8,100000,VK!EB45/VK!BD$297*VK_valitsin!H$5)</f>
        <v>7.1538812128718196E-2</v>
      </c>
      <c r="HD45" s="44">
        <f>IF($B45=VK_valitsin!$C$8,100000,VK!EF45/VK!BH$297*VK_valitsin!F$5)</f>
        <v>0.17569346570565431</v>
      </c>
      <c r="HJ45" s="44">
        <f>IF($B45=VK_valitsin!$C$8,100000,VK!EL45/VK!BN$297*VK_valitsin!G$5)</f>
        <v>0.11613507913518721</v>
      </c>
      <c r="ID45" s="15">
        <f t="shared" si="2"/>
        <v>0.96376274298639408</v>
      </c>
      <c r="IE45" s="15">
        <f t="shared" si="0"/>
        <v>205</v>
      </c>
      <c r="IF45" s="16">
        <f t="shared" si="3"/>
        <v>4.3000000000000021E-9</v>
      </c>
      <c r="IG45" s="38" t="str">
        <f t="shared" si="1"/>
        <v>Ilomantsi</v>
      </c>
    </row>
    <row r="46" spans="2:241" x14ac:dyDescent="0.25">
      <c r="B46" t="s">
        <v>136</v>
      </c>
      <c r="C46">
        <v>148</v>
      </c>
      <c r="L46" s="76">
        <v>114.7</v>
      </c>
      <c r="M46" s="70"/>
      <c r="N46" s="70"/>
      <c r="O46" s="70"/>
      <c r="P46" s="70"/>
      <c r="Q46" s="70"/>
      <c r="R46" s="70"/>
      <c r="S46" s="87" t="s">
        <v>728</v>
      </c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5">
        <v>0</v>
      </c>
      <c r="AH46" s="70"/>
      <c r="AI46" s="70"/>
      <c r="AJ46" s="70"/>
      <c r="AK46" s="70"/>
      <c r="AL46" s="91">
        <v>0.71134020618556704</v>
      </c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91">
        <v>1</v>
      </c>
      <c r="BE46" s="70"/>
      <c r="BF46" s="70"/>
      <c r="BG46" s="70"/>
      <c r="BH46" s="77">
        <v>207</v>
      </c>
      <c r="BN46" s="47">
        <v>27667.565314999298</v>
      </c>
      <c r="CJ46" s="8">
        <f>ABS(L46-VLOOKUP(VK_valitsin!$C$8,tiedot,11,FALSE))</f>
        <v>21.600000000000009</v>
      </c>
      <c r="CQ46" s="8">
        <f>ABS(S46-VLOOKUP(VK_valitsin!$C$8,tiedot,18,FALSE))</f>
        <v>578</v>
      </c>
      <c r="DE46" s="8">
        <f>ABS(AG46-VLOOKUP(VK_valitsin!$C$8,tiedot,32,FALSE))</f>
        <v>0</v>
      </c>
      <c r="DJ46" s="8">
        <f>ABS(AL46-VLOOKUP(VK_valitsin!$C$8,tiedot,37,FALSE))</f>
        <v>3.5495400178057634E-2</v>
      </c>
      <c r="EB46" s="42">
        <f>ABS(BD46-VLOOKUP(VK_valitsin!$C$8,tiedot,55,FALSE))</f>
        <v>0.17222222222222228</v>
      </c>
      <c r="EF46" s="42">
        <f>ABS(BH46-VLOOKUP(VK_valitsin!$C$8,tiedot,59,FALSE))</f>
        <v>333</v>
      </c>
      <c r="EL46" s="8">
        <f>ABS(BN46-VLOOKUP(VK_valitsin!$C$8,tiedot,65,FALSE))</f>
        <v>960.19439150036487</v>
      </c>
      <c r="FH46" s="44">
        <f>IF($B46=VK_valitsin!$C$8,100000,VK!CJ46/VK!L$297*VK_valitsin!E$5)</f>
        <v>0.11291211849899582</v>
      </c>
      <c r="FO46" s="44">
        <f>IF($B46=VK_valitsin!$C$8,100000,VK!CQ46/VK!S$297*VK_valitsin!J$5)</f>
        <v>0.16719512355284602</v>
      </c>
      <c r="GC46" s="44">
        <f>IF($B46=VK_valitsin!$C$8,100000,VK!DE46/VK!AG$297*VK_valitsin!I$5)</f>
        <v>0</v>
      </c>
      <c r="GH46" s="44">
        <f>IF($B46=VK_valitsin!$C$8,100000,VK!DJ46/VK!AL$297*VK_valitsin!D$5)</f>
        <v>6.9900356613853257E-2</v>
      </c>
      <c r="GZ46" s="44">
        <f>IF($B46=VK_valitsin!$C$8,100000,VK!EB46/VK!BD$297*VK_valitsin!H$5)</f>
        <v>7.1538812128718196E-2</v>
      </c>
      <c r="HD46" s="44">
        <f>IF($B46=VK_valitsin!$C$8,100000,VK!EF46/VK!BH$297*VK_valitsin!F$5)</f>
        <v>0.12663619930732226</v>
      </c>
      <c r="HJ46" s="44">
        <f>IF($B46=VK_valitsin!$C$8,100000,VK!EL46/VK!BN$297*VK_valitsin!G$5)</f>
        <v>3.6739014899032016E-2</v>
      </c>
      <c r="ID46" s="15">
        <f t="shared" si="2"/>
        <v>0.58492162940076753</v>
      </c>
      <c r="IE46" s="15">
        <f t="shared" si="0"/>
        <v>85</v>
      </c>
      <c r="IF46" s="16">
        <f t="shared" si="3"/>
        <v>4.4000000000000022E-9</v>
      </c>
      <c r="IG46" s="38" t="str">
        <f t="shared" si="1"/>
        <v>Inari</v>
      </c>
    </row>
    <row r="47" spans="2:241" x14ac:dyDescent="0.25">
      <c r="B47" t="s">
        <v>137</v>
      </c>
      <c r="C47">
        <v>149</v>
      </c>
      <c r="L47" s="76">
        <v>121.6</v>
      </c>
      <c r="M47" s="70"/>
      <c r="N47" s="70"/>
      <c r="O47" s="70"/>
      <c r="P47" s="70"/>
      <c r="Q47" s="70"/>
      <c r="R47" s="70"/>
      <c r="S47" s="87" t="s">
        <v>729</v>
      </c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5">
        <v>0</v>
      </c>
      <c r="AH47" s="70"/>
      <c r="AI47" s="70"/>
      <c r="AJ47" s="70"/>
      <c r="AK47" s="70"/>
      <c r="AL47" s="91">
        <v>0.67045454545454541</v>
      </c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91">
        <v>1</v>
      </c>
      <c r="BE47" s="70"/>
      <c r="BF47" s="70"/>
      <c r="BG47" s="70"/>
      <c r="BH47" s="77">
        <v>177</v>
      </c>
      <c r="BN47" s="47">
        <v>31105.101134039785</v>
      </c>
      <c r="CJ47" s="8">
        <f>ABS(L47-VLOOKUP(VK_valitsin!$C$8,tiedot,11,FALSE))</f>
        <v>14.700000000000017</v>
      </c>
      <c r="CQ47" s="8">
        <f>ABS(S47-VLOOKUP(VK_valitsin!$C$8,tiedot,18,FALSE))</f>
        <v>8</v>
      </c>
      <c r="DE47" s="8">
        <f>ABS(AG47-VLOOKUP(VK_valitsin!$C$8,tiedot,32,FALSE))</f>
        <v>0</v>
      </c>
      <c r="DJ47" s="8">
        <f>ABS(AL47-VLOOKUP(VK_valitsin!$C$8,tiedot,37,FALSE))</f>
        <v>5.390260552963988E-3</v>
      </c>
      <c r="EB47" s="42">
        <f>ABS(BD47-VLOOKUP(VK_valitsin!$C$8,tiedot,55,FALSE))</f>
        <v>0.17222222222222228</v>
      </c>
      <c r="EF47" s="42">
        <f>ABS(BH47-VLOOKUP(VK_valitsin!$C$8,tiedot,59,FALSE))</f>
        <v>363</v>
      </c>
      <c r="EL47" s="8">
        <f>ABS(BN47-VLOOKUP(VK_valitsin!$C$8,tiedot,65,FALSE))</f>
        <v>4397.7302105408526</v>
      </c>
      <c r="FH47" s="44">
        <f>IF($B47=VK_valitsin!$C$8,100000,VK!CJ47/VK!L$297*VK_valitsin!E$5)</f>
        <v>7.684296953403888E-2</v>
      </c>
      <c r="FO47" s="44">
        <f>IF($B47=VK_valitsin!$C$8,100000,VK!CQ47/VK!S$297*VK_valitsin!J$5)</f>
        <v>2.3141193571328171E-3</v>
      </c>
      <c r="GC47" s="44">
        <f>IF($B47=VK_valitsin!$C$8,100000,VK!DE47/VK!AG$297*VK_valitsin!I$5)</f>
        <v>0</v>
      </c>
      <c r="GH47" s="44">
        <f>IF($B47=VK_valitsin!$C$8,100000,VK!DJ47/VK!AL$297*VK_valitsin!D$5)</f>
        <v>1.0614928497881404E-2</v>
      </c>
      <c r="GZ47" s="44">
        <f>IF($B47=VK_valitsin!$C$8,100000,VK!EB47/VK!BD$297*VK_valitsin!H$5)</f>
        <v>7.1538812128718196E-2</v>
      </c>
      <c r="HD47" s="44">
        <f>IF($B47=VK_valitsin!$C$8,100000,VK!EF47/VK!BH$297*VK_valitsin!F$5)</f>
        <v>0.13804486591158552</v>
      </c>
      <c r="HJ47" s="44">
        <f>IF($B47=VK_valitsin!$C$8,100000,VK!EL47/VK!BN$297*VK_valitsin!G$5)</f>
        <v>0.16826621479690468</v>
      </c>
      <c r="ID47" s="15">
        <f t="shared" si="2"/>
        <v>0.46762191472626147</v>
      </c>
      <c r="IE47" s="15">
        <f t="shared" si="0"/>
        <v>39</v>
      </c>
      <c r="IF47" s="16">
        <f t="shared" si="3"/>
        <v>4.5000000000000022E-9</v>
      </c>
      <c r="IG47" s="38" t="str">
        <f t="shared" si="1"/>
        <v>Inkoo</v>
      </c>
    </row>
    <row r="48" spans="2:241" x14ac:dyDescent="0.25">
      <c r="B48" t="s">
        <v>138</v>
      </c>
      <c r="C48">
        <v>151</v>
      </c>
      <c r="L48" s="76">
        <v>146.9</v>
      </c>
      <c r="M48" s="70"/>
      <c r="N48" s="70"/>
      <c r="O48" s="70"/>
      <c r="P48" s="70"/>
      <c r="Q48" s="70"/>
      <c r="R48" s="70"/>
      <c r="S48" s="87" t="s">
        <v>730</v>
      </c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5">
        <v>1</v>
      </c>
      <c r="AH48" s="70"/>
      <c r="AI48" s="70"/>
      <c r="AJ48" s="70"/>
      <c r="AK48" s="70"/>
      <c r="AL48" s="91">
        <v>0.72580645161290325</v>
      </c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91">
        <v>1</v>
      </c>
      <c r="BE48" s="70"/>
      <c r="BF48" s="70"/>
      <c r="BG48" s="70"/>
      <c r="BH48" s="77">
        <v>45</v>
      </c>
      <c r="BN48" s="47">
        <v>24078.449834619627</v>
      </c>
      <c r="CJ48" s="8">
        <f>ABS(L48-VLOOKUP(VK_valitsin!$C$8,tiedot,11,FALSE))</f>
        <v>10.599999999999994</v>
      </c>
      <c r="CQ48" s="8">
        <f>ABS(S48-VLOOKUP(VK_valitsin!$C$8,tiedot,18,FALSE))</f>
        <v>29</v>
      </c>
      <c r="DE48" s="8">
        <f>ABS(AG48-VLOOKUP(VK_valitsin!$C$8,tiedot,32,FALSE))</f>
        <v>1</v>
      </c>
      <c r="DJ48" s="8">
        <f>ABS(AL48-VLOOKUP(VK_valitsin!$C$8,tiedot,37,FALSE))</f>
        <v>4.9961645605393845E-2</v>
      </c>
      <c r="EB48" s="42">
        <f>ABS(BD48-VLOOKUP(VK_valitsin!$C$8,tiedot,55,FALSE))</f>
        <v>0.17222222222222228</v>
      </c>
      <c r="EF48" s="42">
        <f>ABS(BH48-VLOOKUP(VK_valitsin!$C$8,tiedot,59,FALSE))</f>
        <v>495</v>
      </c>
      <c r="EL48" s="8">
        <f>ABS(BN48-VLOOKUP(VK_valitsin!$C$8,tiedot,65,FALSE))</f>
        <v>2628.9210888793059</v>
      </c>
      <c r="FH48" s="44">
        <f>IF($B48=VK_valitsin!$C$8,100000,VK!CJ48/VK!L$297*VK_valitsin!E$5)</f>
        <v>5.5410576670803457E-2</v>
      </c>
      <c r="FO48" s="44">
        <f>IF($B48=VK_valitsin!$C$8,100000,VK!CQ48/VK!S$297*VK_valitsin!J$5)</f>
        <v>8.388682669606462E-3</v>
      </c>
      <c r="GC48" s="44">
        <f>IF($B48=VK_valitsin!$C$8,100000,VK!DE48/VK!AG$297*VK_valitsin!I$5)</f>
        <v>0.10940897735217005</v>
      </c>
      <c r="GH48" s="44">
        <f>IF($B48=VK_valitsin!$C$8,100000,VK!DJ48/VK!AL$297*VK_valitsin!D$5)</f>
        <v>9.8388434200295596E-2</v>
      </c>
      <c r="GZ48" s="44">
        <f>IF($B48=VK_valitsin!$C$8,100000,VK!EB48/VK!BD$297*VK_valitsin!H$5)</f>
        <v>7.1538812128718196E-2</v>
      </c>
      <c r="HD48" s="44">
        <f>IF($B48=VK_valitsin!$C$8,100000,VK!EF48/VK!BH$297*VK_valitsin!F$5)</f>
        <v>0.18824299897034391</v>
      </c>
      <c r="HJ48" s="44">
        <f>IF($B48=VK_valitsin!$C$8,100000,VK!EL48/VK!BN$297*VK_valitsin!G$5)</f>
        <v>0.10058793501365665</v>
      </c>
      <c r="ID48" s="15">
        <f t="shared" si="2"/>
        <v>0.63196642160559435</v>
      </c>
      <c r="IE48" s="15">
        <f t="shared" si="0"/>
        <v>100</v>
      </c>
      <c r="IF48" s="16">
        <f t="shared" si="3"/>
        <v>4.6000000000000023E-9</v>
      </c>
      <c r="IG48" s="38" t="str">
        <f t="shared" si="1"/>
        <v>Isojoki</v>
      </c>
    </row>
    <row r="49" spans="2:241" x14ac:dyDescent="0.25">
      <c r="B49" t="s">
        <v>139</v>
      </c>
      <c r="C49">
        <v>152</v>
      </c>
      <c r="L49" s="76">
        <v>145.9</v>
      </c>
      <c r="M49" s="70"/>
      <c r="N49" s="70"/>
      <c r="O49" s="70"/>
      <c r="P49" s="70"/>
      <c r="Q49" s="70"/>
      <c r="R49" s="70"/>
      <c r="S49" s="87" t="s">
        <v>731</v>
      </c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5">
        <v>0</v>
      </c>
      <c r="AH49" s="70"/>
      <c r="AI49" s="70"/>
      <c r="AJ49" s="70"/>
      <c r="AK49" s="70"/>
      <c r="AL49" s="91">
        <v>0.67741935483870963</v>
      </c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91">
        <v>0.47619047619047616</v>
      </c>
      <c r="BE49" s="70"/>
      <c r="BF49" s="70"/>
      <c r="BG49" s="70"/>
      <c r="BH49" s="77">
        <v>126</v>
      </c>
      <c r="BN49" s="47">
        <v>25380.527886160202</v>
      </c>
      <c r="CJ49" s="8">
        <f>ABS(L49-VLOOKUP(VK_valitsin!$C$8,tiedot,11,FALSE))</f>
        <v>9.5999999999999943</v>
      </c>
      <c r="CQ49" s="8">
        <f>ABS(S49-VLOOKUP(VK_valitsin!$C$8,tiedot,18,FALSE))</f>
        <v>22</v>
      </c>
      <c r="DE49" s="8">
        <f>ABS(AG49-VLOOKUP(VK_valitsin!$C$8,tiedot,32,FALSE))</f>
        <v>0</v>
      </c>
      <c r="DJ49" s="8">
        <f>ABS(AL49-VLOOKUP(VK_valitsin!$C$8,tiedot,37,FALSE))</f>
        <v>1.5745488312002287E-3</v>
      </c>
      <c r="EB49" s="42">
        <f>ABS(BD49-VLOOKUP(VK_valitsin!$C$8,tiedot,55,FALSE))</f>
        <v>0.35158730158730156</v>
      </c>
      <c r="EF49" s="42">
        <f>ABS(BH49-VLOOKUP(VK_valitsin!$C$8,tiedot,59,FALSE))</f>
        <v>414</v>
      </c>
      <c r="EL49" s="8">
        <f>ABS(BN49-VLOOKUP(VK_valitsin!$C$8,tiedot,65,FALSE))</f>
        <v>1326.8430373387309</v>
      </c>
      <c r="FH49" s="44">
        <f>IF($B49=VK_valitsin!$C$8,100000,VK!CJ49/VK!L$297*VK_valitsin!E$5)</f>
        <v>5.0183163777331424E-2</v>
      </c>
      <c r="FO49" s="44">
        <f>IF($B49=VK_valitsin!$C$8,100000,VK!CQ49/VK!S$297*VK_valitsin!J$5)</f>
        <v>6.3638282321152465E-3</v>
      </c>
      <c r="GC49" s="44">
        <f>IF($B49=VK_valitsin!$C$8,100000,VK!DE49/VK!AG$297*VK_valitsin!I$5)</f>
        <v>0</v>
      </c>
      <c r="GH49" s="44">
        <f>IF($B49=VK_valitsin!$C$8,100000,VK!DJ49/VK!AL$297*VK_valitsin!D$5)</f>
        <v>3.1007264111607086E-3</v>
      </c>
      <c r="GZ49" s="44">
        <f>IF($B49=VK_valitsin!$C$8,100000,VK!EB49/VK!BD$297*VK_valitsin!H$5)</f>
        <v>0.14604467176507904</v>
      </c>
      <c r="HD49" s="44">
        <f>IF($B49=VK_valitsin!$C$8,100000,VK!EF49/VK!BH$297*VK_valitsin!F$5)</f>
        <v>0.15743959913883307</v>
      </c>
      <c r="HJ49" s="44">
        <f>IF($B49=VK_valitsin!$C$8,100000,VK!EL49/VK!BN$297*VK_valitsin!G$5)</f>
        <v>5.0767747186373779E-2</v>
      </c>
      <c r="ID49" s="15">
        <f t="shared" si="2"/>
        <v>0.41389974121089329</v>
      </c>
      <c r="IE49" s="15">
        <f t="shared" si="0"/>
        <v>21</v>
      </c>
      <c r="IF49" s="16">
        <f t="shared" si="3"/>
        <v>4.7000000000000024E-9</v>
      </c>
      <c r="IG49" s="38" t="str">
        <f t="shared" si="1"/>
        <v>Isokyrö</v>
      </c>
    </row>
    <row r="50" spans="2:241" x14ac:dyDescent="0.25">
      <c r="B50" t="s">
        <v>135</v>
      </c>
      <c r="C50">
        <v>153</v>
      </c>
      <c r="L50" s="76">
        <v>174.7</v>
      </c>
      <c r="M50" s="70"/>
      <c r="N50" s="70"/>
      <c r="O50" s="70"/>
      <c r="P50" s="70"/>
      <c r="Q50" s="70"/>
      <c r="R50" s="70"/>
      <c r="S50" s="87" t="s">
        <v>732</v>
      </c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5">
        <v>0</v>
      </c>
      <c r="AH50" s="70"/>
      <c r="AI50" s="70"/>
      <c r="AJ50" s="70"/>
      <c r="AK50" s="70"/>
      <c r="AL50" s="91">
        <v>0.68426966292134828</v>
      </c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91">
        <v>0.99014778325123154</v>
      </c>
      <c r="BE50" s="70"/>
      <c r="BF50" s="70"/>
      <c r="BG50" s="70"/>
      <c r="BH50" s="77">
        <v>609</v>
      </c>
      <c r="BN50" s="47">
        <v>27158.780328263572</v>
      </c>
      <c r="CJ50" s="8">
        <f>ABS(L50-VLOOKUP(VK_valitsin!$C$8,tiedot,11,FALSE))</f>
        <v>38.399999999999977</v>
      </c>
      <c r="CQ50" s="8">
        <f>ABS(S50-VLOOKUP(VK_valitsin!$C$8,tiedot,18,FALSE))</f>
        <v>86</v>
      </c>
      <c r="DE50" s="8">
        <f>ABS(AG50-VLOOKUP(VK_valitsin!$C$8,tiedot,32,FALSE))</f>
        <v>0</v>
      </c>
      <c r="DJ50" s="8">
        <f>ABS(AL50-VLOOKUP(VK_valitsin!$C$8,tiedot,37,FALSE))</f>
        <v>8.424856913838874E-3</v>
      </c>
      <c r="EB50" s="42">
        <f>ABS(BD50-VLOOKUP(VK_valitsin!$C$8,tiedot,55,FALSE))</f>
        <v>0.16237000547345382</v>
      </c>
      <c r="EF50" s="42">
        <f>ABS(BH50-VLOOKUP(VK_valitsin!$C$8,tiedot,59,FALSE))</f>
        <v>69</v>
      </c>
      <c r="EL50" s="8">
        <f>ABS(BN50-VLOOKUP(VK_valitsin!$C$8,tiedot,65,FALSE))</f>
        <v>451.40940476463948</v>
      </c>
      <c r="FH50" s="44">
        <f>IF($B50=VK_valitsin!$C$8,100000,VK!CJ50/VK!L$297*VK_valitsin!E$5)</f>
        <v>0.2007326551093257</v>
      </c>
      <c r="FO50" s="44">
        <f>IF($B50=VK_valitsin!$C$8,100000,VK!CQ50/VK!S$297*VK_valitsin!J$5)</f>
        <v>2.4876783089177783E-2</v>
      </c>
      <c r="GC50" s="44">
        <f>IF($B50=VK_valitsin!$C$8,100000,VK!DE50/VK!AG$297*VK_valitsin!I$5)</f>
        <v>0</v>
      </c>
      <c r="GH50" s="44">
        <f>IF($B50=VK_valitsin!$C$8,100000,VK!DJ50/VK!AL$297*VK_valitsin!D$5)</f>
        <v>1.6590896277937108E-2</v>
      </c>
      <c r="GZ50" s="44">
        <f>IF($B50=VK_valitsin!$C$8,100000,VK!EB50/VK!BD$297*VK_valitsin!H$5)</f>
        <v>6.744633280783173E-2</v>
      </c>
      <c r="HD50" s="44">
        <f>IF($B50=VK_valitsin!$C$8,100000,VK!EF50/VK!BH$297*VK_valitsin!F$5)</f>
        <v>2.6239933189805515E-2</v>
      </c>
      <c r="HJ50" s="44">
        <f>IF($B50=VK_valitsin!$C$8,100000,VK!EL50/VK!BN$297*VK_valitsin!G$5)</f>
        <v>1.7271853485102306E-2</v>
      </c>
      <c r="ID50" s="15">
        <f t="shared" si="2"/>
        <v>0.35315845875918012</v>
      </c>
      <c r="IE50" s="15">
        <f t="shared" si="0"/>
        <v>10</v>
      </c>
      <c r="IF50" s="16">
        <f t="shared" si="3"/>
        <v>4.8000000000000024E-9</v>
      </c>
      <c r="IG50" s="38" t="str">
        <f t="shared" si="1"/>
        <v>Imatra</v>
      </c>
    </row>
    <row r="51" spans="2:241" x14ac:dyDescent="0.25">
      <c r="B51" t="s">
        <v>140</v>
      </c>
      <c r="C51">
        <v>165</v>
      </c>
      <c r="L51" s="76">
        <v>129.30000000000001</v>
      </c>
      <c r="M51" s="70"/>
      <c r="N51" s="70"/>
      <c r="O51" s="70"/>
      <c r="P51" s="70"/>
      <c r="Q51" s="70"/>
      <c r="R51" s="70"/>
      <c r="S51" s="87" t="s">
        <v>733</v>
      </c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5">
        <v>0</v>
      </c>
      <c r="AH51" s="70"/>
      <c r="AI51" s="70"/>
      <c r="AJ51" s="70"/>
      <c r="AK51" s="70"/>
      <c r="AL51" s="91">
        <v>0.80208333333333337</v>
      </c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91">
        <v>0.80086580086580084</v>
      </c>
      <c r="BE51" s="70"/>
      <c r="BF51" s="70"/>
      <c r="BG51" s="70"/>
      <c r="BH51" s="77">
        <v>693</v>
      </c>
      <c r="BN51" s="47">
        <v>28061.977857718786</v>
      </c>
      <c r="CJ51" s="8">
        <f>ABS(L51-VLOOKUP(VK_valitsin!$C$8,tiedot,11,FALSE))</f>
        <v>7</v>
      </c>
      <c r="CQ51" s="8">
        <f>ABS(S51-VLOOKUP(VK_valitsin!$C$8,tiedot,18,FALSE))</f>
        <v>115</v>
      </c>
      <c r="DE51" s="8">
        <f>ABS(AG51-VLOOKUP(VK_valitsin!$C$8,tiedot,32,FALSE))</f>
        <v>0</v>
      </c>
      <c r="DJ51" s="8">
        <f>ABS(AL51-VLOOKUP(VK_valitsin!$C$8,tiedot,37,FALSE))</f>
        <v>0.12623852732582397</v>
      </c>
      <c r="EB51" s="42">
        <f>ABS(BD51-VLOOKUP(VK_valitsin!$C$8,tiedot,55,FALSE))</f>
        <v>2.6911976911976887E-2</v>
      </c>
      <c r="EF51" s="42">
        <f>ABS(BH51-VLOOKUP(VK_valitsin!$C$8,tiedot,59,FALSE))</f>
        <v>153</v>
      </c>
      <c r="EL51" s="8">
        <f>ABS(BN51-VLOOKUP(VK_valitsin!$C$8,tiedot,65,FALSE))</f>
        <v>1354.6069342198534</v>
      </c>
      <c r="FH51" s="44">
        <f>IF($B51=VK_valitsin!$C$8,100000,VK!CJ51/VK!L$297*VK_valitsin!E$5)</f>
        <v>3.6591890254304191E-2</v>
      </c>
      <c r="FO51" s="44">
        <f>IF($B51=VK_valitsin!$C$8,100000,VK!CQ51/VK!S$297*VK_valitsin!J$5)</f>
        <v>3.3265465758784245E-2</v>
      </c>
      <c r="GC51" s="44">
        <f>IF($B51=VK_valitsin!$C$8,100000,VK!DE51/VK!AG$297*VK_valitsin!I$5)</f>
        <v>0</v>
      </c>
      <c r="GH51" s="44">
        <f>IF($B51=VK_valitsin!$C$8,100000,VK!DJ51/VK!AL$297*VK_valitsin!D$5)</f>
        <v>0.24859891800677891</v>
      </c>
      <c r="GZ51" s="44">
        <f>IF($B51=VK_valitsin!$C$8,100000,VK!EB51/VK!BD$297*VK_valitsin!H$5)</f>
        <v>1.1178875963138605E-2</v>
      </c>
      <c r="HD51" s="44">
        <f>IF($B51=VK_valitsin!$C$8,100000,VK!EF51/VK!BH$297*VK_valitsin!F$5)</f>
        <v>5.8184199681742661E-2</v>
      </c>
      <c r="HJ51" s="44">
        <f>IF($B51=VK_valitsin!$C$8,100000,VK!EL51/VK!BN$297*VK_valitsin!G$5)</f>
        <v>5.1830051059631052E-2</v>
      </c>
      <c r="ID51" s="15">
        <f t="shared" si="2"/>
        <v>0.43964940562437965</v>
      </c>
      <c r="IE51" s="15">
        <f t="shared" si="0"/>
        <v>32</v>
      </c>
      <c r="IF51" s="16">
        <f t="shared" si="3"/>
        <v>4.9000000000000025E-9</v>
      </c>
      <c r="IG51" s="38" t="str">
        <f t="shared" si="1"/>
        <v>Janakkala</v>
      </c>
    </row>
    <row r="52" spans="2:241" x14ac:dyDescent="0.25">
      <c r="B52" t="s">
        <v>118</v>
      </c>
      <c r="C52">
        <v>167</v>
      </c>
      <c r="L52" s="76">
        <v>148.5</v>
      </c>
      <c r="M52" s="70"/>
      <c r="N52" s="70"/>
      <c r="O52" s="70"/>
      <c r="P52" s="70"/>
      <c r="Q52" s="70"/>
      <c r="R52" s="70"/>
      <c r="S52" s="87" t="s">
        <v>734</v>
      </c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5">
        <v>0</v>
      </c>
      <c r="AH52" s="70"/>
      <c r="AI52" s="70"/>
      <c r="AJ52" s="70"/>
      <c r="AK52" s="70"/>
      <c r="AL52" s="91">
        <v>0.84393387503502382</v>
      </c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91">
        <v>0.76593625498007967</v>
      </c>
      <c r="BE52" s="70"/>
      <c r="BF52" s="70"/>
      <c r="BG52" s="70"/>
      <c r="BH52" s="77">
        <v>3012</v>
      </c>
      <c r="BN52" s="47">
        <v>24489.998360277728</v>
      </c>
      <c r="CJ52" s="8">
        <f>ABS(L52-VLOOKUP(VK_valitsin!$C$8,tiedot,11,FALSE))</f>
        <v>12.199999999999989</v>
      </c>
      <c r="CQ52" s="8">
        <f>ABS(S52-VLOOKUP(VK_valitsin!$C$8,tiedot,18,FALSE))</f>
        <v>685</v>
      </c>
      <c r="DE52" s="8">
        <f>ABS(AG52-VLOOKUP(VK_valitsin!$C$8,tiedot,32,FALSE))</f>
        <v>0</v>
      </c>
      <c r="DJ52" s="8">
        <f>ABS(AL52-VLOOKUP(VK_valitsin!$C$8,tiedot,37,FALSE))</f>
        <v>0.16808906902751442</v>
      </c>
      <c r="EB52" s="42">
        <f>ABS(BD52-VLOOKUP(VK_valitsin!$C$8,tiedot,55,FALSE))</f>
        <v>6.1841522797698056E-2</v>
      </c>
      <c r="EF52" s="42">
        <f>ABS(BH52-VLOOKUP(VK_valitsin!$C$8,tiedot,59,FALSE))</f>
        <v>2472</v>
      </c>
      <c r="EL52" s="8">
        <f>ABS(BN52-VLOOKUP(VK_valitsin!$C$8,tiedot,65,FALSE))</f>
        <v>2217.3725632212045</v>
      </c>
      <c r="FH52" s="44">
        <f>IF($B52=VK_valitsin!$C$8,100000,VK!CJ52/VK!L$297*VK_valitsin!E$5)</f>
        <v>6.3774437300358672E-2</v>
      </c>
      <c r="FO52" s="44">
        <f>IF($B52=VK_valitsin!$C$8,100000,VK!CQ52/VK!S$297*VK_valitsin!J$5)</f>
        <v>0.19814646995449745</v>
      </c>
      <c r="GC52" s="44">
        <f>IF($B52=VK_valitsin!$C$8,100000,VK!DE52/VK!AG$297*VK_valitsin!I$5)</f>
        <v>0</v>
      </c>
      <c r="GH52" s="44">
        <f>IF($B52=VK_valitsin!$C$8,100000,VK!DJ52/VK!AL$297*VK_valitsin!D$5)</f>
        <v>0.33101432323552421</v>
      </c>
      <c r="GZ52" s="44">
        <f>IF($B52=VK_valitsin!$C$8,100000,VK!EB52/VK!BD$297*VK_valitsin!H$5)</f>
        <v>2.5688143052003398E-2</v>
      </c>
      <c r="HD52" s="44">
        <f>IF($B52=VK_valitsin!$C$8,100000,VK!EF52/VK!BH$297*VK_valitsin!F$5)</f>
        <v>0.94007412819129321</v>
      </c>
      <c r="HJ52" s="44">
        <f>IF($B52=VK_valitsin!$C$8,100000,VK!EL52/VK!BN$297*VK_valitsin!G$5)</f>
        <v>8.4841240854985442E-2</v>
      </c>
      <c r="ID52" s="15">
        <f t="shared" si="2"/>
        <v>1.6435387475886623</v>
      </c>
      <c r="IE52" s="15">
        <f t="shared" si="0"/>
        <v>275</v>
      </c>
      <c r="IF52" s="16">
        <f t="shared" si="3"/>
        <v>5.0000000000000026E-9</v>
      </c>
      <c r="IG52" s="38" t="str">
        <f t="shared" si="1"/>
        <v>Joensuu</v>
      </c>
    </row>
    <row r="53" spans="2:241" x14ac:dyDescent="0.25">
      <c r="B53" t="s">
        <v>141</v>
      </c>
      <c r="C53">
        <v>169</v>
      </c>
      <c r="L53" s="76">
        <v>138.19999999999999</v>
      </c>
      <c r="M53" s="70"/>
      <c r="N53" s="70"/>
      <c r="O53" s="70"/>
      <c r="P53" s="70"/>
      <c r="Q53" s="70"/>
      <c r="R53" s="70"/>
      <c r="S53" s="87" t="s">
        <v>735</v>
      </c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5">
        <v>0</v>
      </c>
      <c r="AH53" s="70"/>
      <c r="AI53" s="70"/>
      <c r="AJ53" s="70"/>
      <c r="AK53" s="70"/>
      <c r="AL53" s="91">
        <v>0.77464788732394363</v>
      </c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91">
        <v>1</v>
      </c>
      <c r="BE53" s="70"/>
      <c r="BF53" s="70"/>
      <c r="BG53" s="70"/>
      <c r="BH53" s="77">
        <v>165</v>
      </c>
      <c r="BN53" s="47">
        <v>26660.440398698127</v>
      </c>
      <c r="CJ53" s="8">
        <f>ABS(L53-VLOOKUP(VK_valitsin!$C$8,tiedot,11,FALSE))</f>
        <v>1.8999999999999773</v>
      </c>
      <c r="CQ53" s="8">
        <f>ABS(S53-VLOOKUP(VK_valitsin!$C$8,tiedot,18,FALSE))</f>
        <v>35</v>
      </c>
      <c r="DE53" s="8">
        <f>ABS(AG53-VLOOKUP(VK_valitsin!$C$8,tiedot,32,FALSE))</f>
        <v>0</v>
      </c>
      <c r="DJ53" s="8">
        <f>ABS(AL53-VLOOKUP(VK_valitsin!$C$8,tiedot,37,FALSE))</f>
        <v>9.8803081316434227E-2</v>
      </c>
      <c r="EB53" s="42">
        <f>ABS(BD53-VLOOKUP(VK_valitsin!$C$8,tiedot,55,FALSE))</f>
        <v>0.17222222222222228</v>
      </c>
      <c r="EF53" s="42">
        <f>ABS(BH53-VLOOKUP(VK_valitsin!$C$8,tiedot,59,FALSE))</f>
        <v>375</v>
      </c>
      <c r="EL53" s="8">
        <f>ABS(BN53-VLOOKUP(VK_valitsin!$C$8,tiedot,65,FALSE))</f>
        <v>46.93052480080587</v>
      </c>
      <c r="FH53" s="44">
        <f>IF($B53=VK_valitsin!$C$8,100000,VK!CJ53/VK!L$297*VK_valitsin!E$5)</f>
        <v>9.9320844975967319E-3</v>
      </c>
      <c r="FO53" s="44">
        <f>IF($B53=VK_valitsin!$C$8,100000,VK!CQ53/VK!S$297*VK_valitsin!J$5)</f>
        <v>1.0124272187456073E-2</v>
      </c>
      <c r="GC53" s="44">
        <f>IF($B53=VK_valitsin!$C$8,100000,VK!DE53/VK!AG$297*VK_valitsin!I$5)</f>
        <v>0</v>
      </c>
      <c r="GH53" s="44">
        <f>IF($B53=VK_valitsin!$C$8,100000,VK!DJ53/VK!AL$297*VK_valitsin!D$5)</f>
        <v>0.19457086225036108</v>
      </c>
      <c r="GZ53" s="44">
        <f>IF($B53=VK_valitsin!$C$8,100000,VK!EB53/VK!BD$297*VK_valitsin!H$5)</f>
        <v>7.1538812128718196E-2</v>
      </c>
      <c r="HD53" s="44">
        <f>IF($B53=VK_valitsin!$C$8,100000,VK!EF53/VK!BH$297*VK_valitsin!F$5)</f>
        <v>0.14260833255329083</v>
      </c>
      <c r="HJ53" s="44">
        <f>IF($B53=VK_valitsin!$C$8,100000,VK!EL53/VK!BN$297*VK_valitsin!G$5)</f>
        <v>1.7956585303336913E-3</v>
      </c>
      <c r="ID53" s="15">
        <f t="shared" si="2"/>
        <v>0.43057002724775661</v>
      </c>
      <c r="IE53" s="15">
        <f t="shared" si="0"/>
        <v>28</v>
      </c>
      <c r="IF53" s="16">
        <f t="shared" si="3"/>
        <v>5.1000000000000027E-9</v>
      </c>
      <c r="IG53" s="38" t="str">
        <f t="shared" si="1"/>
        <v>Jokioinen</v>
      </c>
    </row>
    <row r="54" spans="2:241" x14ac:dyDescent="0.25">
      <c r="B54" t="s">
        <v>142</v>
      </c>
      <c r="C54">
        <v>171</v>
      </c>
      <c r="L54" s="76">
        <v>159</v>
      </c>
      <c r="M54" s="70"/>
      <c r="N54" s="70"/>
      <c r="O54" s="70"/>
      <c r="P54" s="70"/>
      <c r="Q54" s="70"/>
      <c r="R54" s="70"/>
      <c r="S54" s="87" t="s">
        <v>736</v>
      </c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5">
        <v>0</v>
      </c>
      <c r="AH54" s="70"/>
      <c r="AI54" s="70"/>
      <c r="AJ54" s="70"/>
      <c r="AK54" s="70"/>
      <c r="AL54" s="91">
        <v>0.83582089552238803</v>
      </c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91">
        <v>1</v>
      </c>
      <c r="BE54" s="70"/>
      <c r="BF54" s="70"/>
      <c r="BG54" s="70"/>
      <c r="BH54" s="77">
        <v>168</v>
      </c>
      <c r="BN54" s="47">
        <v>25714.035294117646</v>
      </c>
      <c r="CJ54" s="8">
        <f>ABS(L54-VLOOKUP(VK_valitsin!$C$8,tiedot,11,FALSE))</f>
        <v>22.699999999999989</v>
      </c>
      <c r="CQ54" s="8">
        <f>ABS(S54-VLOOKUP(VK_valitsin!$C$8,tiedot,18,FALSE))</f>
        <v>67</v>
      </c>
      <c r="DE54" s="8">
        <f>ABS(AG54-VLOOKUP(VK_valitsin!$C$8,tiedot,32,FALSE))</f>
        <v>0</v>
      </c>
      <c r="DJ54" s="8">
        <f>ABS(AL54-VLOOKUP(VK_valitsin!$C$8,tiedot,37,FALSE))</f>
        <v>0.15997608951487863</v>
      </c>
      <c r="EB54" s="42">
        <f>ABS(BD54-VLOOKUP(VK_valitsin!$C$8,tiedot,55,FALSE))</f>
        <v>0.17222222222222228</v>
      </c>
      <c r="EF54" s="42">
        <f>ABS(BH54-VLOOKUP(VK_valitsin!$C$8,tiedot,59,FALSE))</f>
        <v>372</v>
      </c>
      <c r="EL54" s="8">
        <f>ABS(BN54-VLOOKUP(VK_valitsin!$C$8,tiedot,65,FALSE))</f>
        <v>993.33562938128671</v>
      </c>
      <c r="FH54" s="44">
        <f>IF($B54=VK_valitsin!$C$8,100000,VK!CJ54/VK!L$297*VK_valitsin!E$5)</f>
        <v>0.11866227268181494</v>
      </c>
      <c r="FO54" s="44">
        <f>IF($B54=VK_valitsin!$C$8,100000,VK!CQ54/VK!S$297*VK_valitsin!J$5)</f>
        <v>1.9380749615987344E-2</v>
      </c>
      <c r="GC54" s="44">
        <f>IF($B54=VK_valitsin!$C$8,100000,VK!DE54/VK!AG$297*VK_valitsin!I$5)</f>
        <v>0</v>
      </c>
      <c r="GH54" s="44">
        <f>IF($B54=VK_valitsin!$C$8,100000,VK!DJ54/VK!AL$297*VK_valitsin!D$5)</f>
        <v>0.31503760066613923</v>
      </c>
      <c r="GZ54" s="44">
        <f>IF($B54=VK_valitsin!$C$8,100000,VK!EB54/VK!BD$297*VK_valitsin!H$5)</f>
        <v>7.1538812128718196E-2</v>
      </c>
      <c r="HD54" s="44">
        <f>IF($B54=VK_valitsin!$C$8,100000,VK!EF54/VK!BH$297*VK_valitsin!F$5)</f>
        <v>0.14146746589286449</v>
      </c>
      <c r="HJ54" s="44">
        <f>IF($B54=VK_valitsin!$C$8,100000,VK!EL54/VK!BN$297*VK_valitsin!G$5)</f>
        <v>3.8007066913350707E-2</v>
      </c>
      <c r="ID54" s="15">
        <f t="shared" si="2"/>
        <v>0.70409397309887489</v>
      </c>
      <c r="IE54" s="15">
        <f t="shared" si="0"/>
        <v>129</v>
      </c>
      <c r="IF54" s="16">
        <f t="shared" si="3"/>
        <v>5.2000000000000027E-9</v>
      </c>
      <c r="IG54" s="38" t="str">
        <f t="shared" si="1"/>
        <v>Joroinen</v>
      </c>
    </row>
    <row r="55" spans="2:241" x14ac:dyDescent="0.25">
      <c r="B55" t="s">
        <v>144</v>
      </c>
      <c r="C55">
        <v>172</v>
      </c>
      <c r="L55" s="76">
        <v>196</v>
      </c>
      <c r="M55" s="70"/>
      <c r="N55" s="70"/>
      <c r="O55" s="70"/>
      <c r="P55" s="70"/>
      <c r="Q55" s="70"/>
      <c r="R55" s="70"/>
      <c r="S55" s="87" t="s">
        <v>737</v>
      </c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5">
        <v>0</v>
      </c>
      <c r="AH55" s="70"/>
      <c r="AI55" s="70"/>
      <c r="AJ55" s="70"/>
      <c r="AK55" s="70"/>
      <c r="AL55" s="91">
        <v>0.76744186046511631</v>
      </c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91">
        <v>1</v>
      </c>
      <c r="BE55" s="70"/>
      <c r="BF55" s="70"/>
      <c r="BG55" s="70"/>
      <c r="BH55" s="77">
        <v>99</v>
      </c>
      <c r="BN55" s="47">
        <v>23756.012748222605</v>
      </c>
      <c r="CJ55" s="8">
        <f>ABS(L55-VLOOKUP(VK_valitsin!$C$8,tiedot,11,FALSE))</f>
        <v>59.699999999999989</v>
      </c>
      <c r="CQ55" s="8">
        <f>ABS(S55-VLOOKUP(VK_valitsin!$C$8,tiedot,18,FALSE))</f>
        <v>114</v>
      </c>
      <c r="DE55" s="8">
        <f>ABS(AG55-VLOOKUP(VK_valitsin!$C$8,tiedot,32,FALSE))</f>
        <v>0</v>
      </c>
      <c r="DJ55" s="8">
        <f>ABS(AL55-VLOOKUP(VK_valitsin!$C$8,tiedot,37,FALSE))</f>
        <v>9.1597054457606908E-2</v>
      </c>
      <c r="EB55" s="42">
        <f>ABS(BD55-VLOOKUP(VK_valitsin!$C$8,tiedot,55,FALSE))</f>
        <v>0.17222222222222228</v>
      </c>
      <c r="EF55" s="42">
        <f>ABS(BH55-VLOOKUP(VK_valitsin!$C$8,tiedot,59,FALSE))</f>
        <v>441</v>
      </c>
      <c r="EL55" s="8">
        <f>ABS(BN55-VLOOKUP(VK_valitsin!$C$8,tiedot,65,FALSE))</f>
        <v>2951.3581752763275</v>
      </c>
      <c r="FH55" s="44">
        <f>IF($B55=VK_valitsin!$C$8,100000,VK!CJ55/VK!L$297*VK_valitsin!E$5)</f>
        <v>0.31207654974027993</v>
      </c>
      <c r="FO55" s="44">
        <f>IF($B55=VK_valitsin!$C$8,100000,VK!CQ55/VK!S$297*VK_valitsin!J$5)</f>
        <v>3.2976200839142641E-2</v>
      </c>
      <c r="GC55" s="44">
        <f>IF($B55=VK_valitsin!$C$8,100000,VK!DE55/VK!AG$297*VK_valitsin!I$5)</f>
        <v>0</v>
      </c>
      <c r="GH55" s="44">
        <f>IF($B55=VK_valitsin!$C$8,100000,VK!DJ55/VK!AL$297*VK_valitsin!D$5)</f>
        <v>0.18038018276303946</v>
      </c>
      <c r="GZ55" s="44">
        <f>IF($B55=VK_valitsin!$C$8,100000,VK!EB55/VK!BD$297*VK_valitsin!H$5)</f>
        <v>7.1538812128718196E-2</v>
      </c>
      <c r="HD55" s="44">
        <f>IF($B55=VK_valitsin!$C$8,100000,VK!EF55/VK!BH$297*VK_valitsin!F$5)</f>
        <v>0.16770739908267002</v>
      </c>
      <c r="HJ55" s="44">
        <f>IF($B55=VK_valitsin!$C$8,100000,VK!EL55/VK!BN$297*VK_valitsin!G$5)</f>
        <v>0.11292504198491325</v>
      </c>
      <c r="ID55" s="15">
        <f t="shared" si="2"/>
        <v>0.87760419183876359</v>
      </c>
      <c r="IE55" s="15">
        <f t="shared" si="0"/>
        <v>188</v>
      </c>
      <c r="IF55" s="16">
        <f t="shared" si="3"/>
        <v>5.3000000000000028E-9</v>
      </c>
      <c r="IG55" s="38" t="str">
        <f t="shared" si="1"/>
        <v>Joutsa</v>
      </c>
    </row>
    <row r="56" spans="2:241" x14ac:dyDescent="0.25">
      <c r="B56" t="s">
        <v>145</v>
      </c>
      <c r="C56">
        <v>176</v>
      </c>
      <c r="L56" s="76">
        <v>214.5</v>
      </c>
      <c r="M56" s="70"/>
      <c r="N56" s="70"/>
      <c r="O56" s="70"/>
      <c r="P56" s="70"/>
      <c r="Q56" s="70"/>
      <c r="R56" s="70"/>
      <c r="S56" s="87" t="s">
        <v>738</v>
      </c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5">
        <v>0</v>
      </c>
      <c r="AH56" s="70"/>
      <c r="AI56" s="70"/>
      <c r="AJ56" s="70"/>
      <c r="AK56" s="70"/>
      <c r="AL56" s="91">
        <v>0.7</v>
      </c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91">
        <v>1</v>
      </c>
      <c r="BE56" s="70"/>
      <c r="BF56" s="70"/>
      <c r="BG56" s="70"/>
      <c r="BH56" s="77">
        <v>84</v>
      </c>
      <c r="BN56" s="47">
        <v>22729.354073726226</v>
      </c>
      <c r="CJ56" s="8">
        <f>ABS(L56-VLOOKUP(VK_valitsin!$C$8,tiedot,11,FALSE))</f>
        <v>78.199999999999989</v>
      </c>
      <c r="CQ56" s="8">
        <f>ABS(S56-VLOOKUP(VK_valitsin!$C$8,tiedot,18,FALSE))</f>
        <v>214</v>
      </c>
      <c r="DE56" s="8">
        <f>ABS(AG56-VLOOKUP(VK_valitsin!$C$8,tiedot,32,FALSE))</f>
        <v>0</v>
      </c>
      <c r="DJ56" s="8">
        <f>ABS(AL56-VLOOKUP(VK_valitsin!$C$8,tiedot,37,FALSE))</f>
        <v>2.4155193992490553E-2</v>
      </c>
      <c r="EB56" s="42">
        <f>ABS(BD56-VLOOKUP(VK_valitsin!$C$8,tiedot,55,FALSE))</f>
        <v>0.17222222222222228</v>
      </c>
      <c r="EF56" s="42">
        <f>ABS(BH56-VLOOKUP(VK_valitsin!$C$8,tiedot,59,FALSE))</f>
        <v>456</v>
      </c>
      <c r="EL56" s="8">
        <f>ABS(BN56-VLOOKUP(VK_valitsin!$C$8,tiedot,65,FALSE))</f>
        <v>3978.0168497727063</v>
      </c>
      <c r="FH56" s="44">
        <f>IF($B56=VK_valitsin!$C$8,100000,VK!CJ56/VK!L$297*VK_valitsin!E$5)</f>
        <v>0.40878368826951245</v>
      </c>
      <c r="FO56" s="44">
        <f>IF($B56=VK_valitsin!$C$8,100000,VK!CQ56/VK!S$297*VK_valitsin!J$5)</f>
        <v>6.190269280330285E-2</v>
      </c>
      <c r="GC56" s="44">
        <f>IF($B56=VK_valitsin!$C$8,100000,VK!DE56/VK!AG$297*VK_valitsin!I$5)</f>
        <v>0</v>
      </c>
      <c r="GH56" s="44">
        <f>IF($B56=VK_valitsin!$C$8,100000,VK!DJ56/VK!AL$297*VK_valitsin!D$5)</f>
        <v>4.7568323379423599E-2</v>
      </c>
      <c r="GZ56" s="44">
        <f>IF($B56=VK_valitsin!$C$8,100000,VK!EB56/VK!BD$297*VK_valitsin!H$5)</f>
        <v>7.1538812128718196E-2</v>
      </c>
      <c r="HD56" s="44">
        <f>IF($B56=VK_valitsin!$C$8,100000,VK!EF56/VK!BH$297*VK_valitsin!F$5)</f>
        <v>0.17341173238480165</v>
      </c>
      <c r="HJ56" s="44">
        <f>IF($B56=VK_valitsin!$C$8,100000,VK!EL56/VK!BN$297*VK_valitsin!G$5)</f>
        <v>0.15220711723178643</v>
      </c>
      <c r="ID56" s="15">
        <f t="shared" si="2"/>
        <v>0.91541237159754507</v>
      </c>
      <c r="IE56" s="15">
        <f t="shared" si="0"/>
        <v>195</v>
      </c>
      <c r="IF56" s="16">
        <f t="shared" si="3"/>
        <v>5.4000000000000029E-9</v>
      </c>
      <c r="IG56" s="38" t="str">
        <f t="shared" si="1"/>
        <v>Juuka</v>
      </c>
    </row>
    <row r="57" spans="2:241" x14ac:dyDescent="0.25">
      <c r="B57" t="s">
        <v>146</v>
      </c>
      <c r="C57">
        <v>177</v>
      </c>
      <c r="L57" s="76">
        <v>151.1</v>
      </c>
      <c r="M57" s="70"/>
      <c r="N57" s="70"/>
      <c r="O57" s="70"/>
      <c r="P57" s="70"/>
      <c r="Q57" s="70"/>
      <c r="R57" s="70"/>
      <c r="S57" s="87" t="s">
        <v>739</v>
      </c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5">
        <v>0</v>
      </c>
      <c r="AH57" s="70"/>
      <c r="AI57" s="70"/>
      <c r="AJ57" s="70"/>
      <c r="AK57" s="70"/>
      <c r="AL57" s="91">
        <v>0.66176470588235292</v>
      </c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91">
        <v>1</v>
      </c>
      <c r="BE57" s="70"/>
      <c r="BF57" s="70"/>
      <c r="BG57" s="70"/>
      <c r="BH57" s="77">
        <v>45</v>
      </c>
      <c r="BN57" s="47">
        <v>25341.490046838408</v>
      </c>
      <c r="CJ57" s="8">
        <f>ABS(L57-VLOOKUP(VK_valitsin!$C$8,tiedot,11,FALSE))</f>
        <v>14.799999999999983</v>
      </c>
      <c r="CQ57" s="8">
        <f>ABS(S57-VLOOKUP(VK_valitsin!$C$8,tiedot,18,FALSE))</f>
        <v>39</v>
      </c>
      <c r="DE57" s="8">
        <f>ABS(AG57-VLOOKUP(VK_valitsin!$C$8,tiedot,32,FALSE))</f>
        <v>0</v>
      </c>
      <c r="DJ57" s="8">
        <f>ABS(AL57-VLOOKUP(VK_valitsin!$C$8,tiedot,37,FALSE))</f>
        <v>1.4080100125156481E-2</v>
      </c>
      <c r="EB57" s="42">
        <f>ABS(BD57-VLOOKUP(VK_valitsin!$C$8,tiedot,55,FALSE))</f>
        <v>0.17222222222222228</v>
      </c>
      <c r="EF57" s="42">
        <f>ABS(BH57-VLOOKUP(VK_valitsin!$C$8,tiedot,59,FALSE))</f>
        <v>495</v>
      </c>
      <c r="EL57" s="8">
        <f>ABS(BN57-VLOOKUP(VK_valitsin!$C$8,tiedot,65,FALSE))</f>
        <v>1365.8808766605252</v>
      </c>
      <c r="FH57" s="44">
        <f>IF($B57=VK_valitsin!$C$8,100000,VK!CJ57/VK!L$297*VK_valitsin!E$5)</f>
        <v>7.7365710823385905E-2</v>
      </c>
      <c r="FO57" s="44">
        <f>IF($B57=VK_valitsin!$C$8,100000,VK!CQ57/VK!S$297*VK_valitsin!J$5)</f>
        <v>1.1281331866022483E-2</v>
      </c>
      <c r="GC57" s="44">
        <f>IF($B57=VK_valitsin!$C$8,100000,VK!DE57/VK!AG$297*VK_valitsin!I$5)</f>
        <v>0</v>
      </c>
      <c r="GH57" s="44">
        <f>IF($B57=VK_valitsin!$C$8,100000,VK!DJ57/VK!AL$297*VK_valitsin!D$5)</f>
        <v>2.7727649638265191E-2</v>
      </c>
      <c r="GZ57" s="44">
        <f>IF($B57=VK_valitsin!$C$8,100000,VK!EB57/VK!BD$297*VK_valitsin!H$5)</f>
        <v>7.1538812128718196E-2</v>
      </c>
      <c r="HD57" s="44">
        <f>IF($B57=VK_valitsin!$C$8,100000,VK!EF57/VK!BH$297*VK_valitsin!F$5)</f>
        <v>0.18824299897034391</v>
      </c>
      <c r="HJ57" s="44">
        <f>IF($B57=VK_valitsin!$C$8,100000,VK!EL57/VK!BN$297*VK_valitsin!G$5)</f>
        <v>5.2261415315624532E-2</v>
      </c>
      <c r="ID57" s="15">
        <f t="shared" si="2"/>
        <v>0.42841792424236025</v>
      </c>
      <c r="IE57" s="15">
        <f t="shared" si="0"/>
        <v>26</v>
      </c>
      <c r="IF57" s="16">
        <f t="shared" si="3"/>
        <v>5.5000000000000029E-9</v>
      </c>
      <c r="IG57" s="38" t="str">
        <f t="shared" si="1"/>
        <v>Juupajoki</v>
      </c>
    </row>
    <row r="58" spans="2:241" x14ac:dyDescent="0.25">
      <c r="B58" t="s">
        <v>147</v>
      </c>
      <c r="C58">
        <v>178</v>
      </c>
      <c r="L58" s="76">
        <v>167.1</v>
      </c>
      <c r="M58" s="70"/>
      <c r="N58" s="70"/>
      <c r="O58" s="70"/>
      <c r="P58" s="70"/>
      <c r="Q58" s="70"/>
      <c r="R58" s="70"/>
      <c r="S58" s="87" t="s">
        <v>740</v>
      </c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5">
        <v>0</v>
      </c>
      <c r="AH58" s="70"/>
      <c r="AI58" s="70"/>
      <c r="AJ58" s="70"/>
      <c r="AK58" s="70"/>
      <c r="AL58" s="91">
        <v>0.76363636363636367</v>
      </c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0"/>
      <c r="AX58" s="70"/>
      <c r="AY58" s="70"/>
      <c r="AZ58" s="70"/>
      <c r="BA58" s="70"/>
      <c r="BB58" s="70"/>
      <c r="BC58" s="70"/>
      <c r="BD58" s="91">
        <v>1</v>
      </c>
      <c r="BE58" s="70"/>
      <c r="BF58" s="70"/>
      <c r="BG58" s="70"/>
      <c r="BH58" s="77">
        <v>168</v>
      </c>
      <c r="BN58" s="47">
        <v>24019.829787234041</v>
      </c>
      <c r="CJ58" s="8">
        <f>ABS(L58-VLOOKUP(VK_valitsin!$C$8,tiedot,11,FALSE))</f>
        <v>30.799999999999983</v>
      </c>
      <c r="CQ58" s="8">
        <f>ABS(S58-VLOOKUP(VK_valitsin!$C$8,tiedot,18,FALSE))</f>
        <v>249</v>
      </c>
      <c r="DE58" s="8">
        <f>ABS(AG58-VLOOKUP(VK_valitsin!$C$8,tiedot,32,FALSE))</f>
        <v>0</v>
      </c>
      <c r="DJ58" s="8">
        <f>ABS(AL58-VLOOKUP(VK_valitsin!$C$8,tiedot,37,FALSE))</f>
        <v>8.7791557628854267E-2</v>
      </c>
      <c r="EB58" s="42">
        <f>ABS(BD58-VLOOKUP(VK_valitsin!$C$8,tiedot,55,FALSE))</f>
        <v>0.17222222222222228</v>
      </c>
      <c r="EF58" s="42">
        <f>ABS(BH58-VLOOKUP(VK_valitsin!$C$8,tiedot,59,FALSE))</f>
        <v>372</v>
      </c>
      <c r="EL58" s="8">
        <f>ABS(BN58-VLOOKUP(VK_valitsin!$C$8,tiedot,65,FALSE))</f>
        <v>2687.541136264892</v>
      </c>
      <c r="FH58" s="44">
        <f>IF($B58=VK_valitsin!$C$8,100000,VK!CJ58/VK!L$297*VK_valitsin!E$5)</f>
        <v>0.16100431711893834</v>
      </c>
      <c r="FO58" s="44">
        <f>IF($B58=VK_valitsin!$C$8,100000,VK!CQ58/VK!S$297*VK_valitsin!J$5)</f>
        <v>7.2026964990758932E-2</v>
      </c>
      <c r="GC58" s="44">
        <f>IF($B58=VK_valitsin!$C$8,100000,VK!DE58/VK!AG$297*VK_valitsin!I$5)</f>
        <v>0</v>
      </c>
      <c r="GH58" s="44">
        <f>IF($B58=VK_valitsin!$C$8,100000,VK!DJ58/VK!AL$297*VK_valitsin!D$5)</f>
        <v>0.17288609665361918</v>
      </c>
      <c r="GZ58" s="44">
        <f>IF($B58=VK_valitsin!$C$8,100000,VK!EB58/VK!BD$297*VK_valitsin!H$5)</f>
        <v>7.1538812128718196E-2</v>
      </c>
      <c r="HD58" s="44">
        <f>IF($B58=VK_valitsin!$C$8,100000,VK!EF58/VK!BH$297*VK_valitsin!F$5)</f>
        <v>0.14146746589286449</v>
      </c>
      <c r="HJ58" s="44">
        <f>IF($B58=VK_valitsin!$C$8,100000,VK!EL58/VK!BN$297*VK_valitsin!G$5)</f>
        <v>0.10283085875216735</v>
      </c>
      <c r="ID58" s="15">
        <f t="shared" si="2"/>
        <v>0.72175452113706651</v>
      </c>
      <c r="IE58" s="15">
        <f t="shared" si="0"/>
        <v>139</v>
      </c>
      <c r="IF58" s="16">
        <f t="shared" si="3"/>
        <v>5.600000000000003E-9</v>
      </c>
      <c r="IG58" s="38" t="str">
        <f t="shared" si="1"/>
        <v>Juva</v>
      </c>
    </row>
    <row r="59" spans="2:241" x14ac:dyDescent="0.25">
      <c r="B59" t="s">
        <v>106</v>
      </c>
      <c r="C59">
        <v>179</v>
      </c>
      <c r="L59" s="76">
        <v>130.9</v>
      </c>
      <c r="M59" s="70"/>
      <c r="N59" s="70"/>
      <c r="O59" s="70"/>
      <c r="P59" s="70"/>
      <c r="Q59" s="70"/>
      <c r="R59" s="70"/>
      <c r="S59" s="87" t="s">
        <v>741</v>
      </c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5">
        <v>0</v>
      </c>
      <c r="AH59" s="70"/>
      <c r="AI59" s="70"/>
      <c r="AJ59" s="70"/>
      <c r="AK59" s="70"/>
      <c r="AL59" s="91">
        <v>0.84985384002125963</v>
      </c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91">
        <v>0.81191369606003749</v>
      </c>
      <c r="BE59" s="70"/>
      <c r="BF59" s="70"/>
      <c r="BG59" s="70"/>
      <c r="BH59" s="77">
        <v>6396</v>
      </c>
      <c r="BN59" s="47">
        <v>25973.070160951906</v>
      </c>
      <c r="CJ59" s="8">
        <f>ABS(L59-VLOOKUP(VK_valitsin!$C$8,tiedot,11,FALSE))</f>
        <v>5.4000000000000057</v>
      </c>
      <c r="CQ59" s="8">
        <f>ABS(S59-VLOOKUP(VK_valitsin!$C$8,tiedot,18,FALSE))</f>
        <v>346</v>
      </c>
      <c r="DE59" s="8">
        <f>ABS(AG59-VLOOKUP(VK_valitsin!$C$8,tiedot,32,FALSE))</f>
        <v>0</v>
      </c>
      <c r="DJ59" s="8">
        <f>ABS(AL59-VLOOKUP(VK_valitsin!$C$8,tiedot,37,FALSE))</f>
        <v>0.17400903401375023</v>
      </c>
      <c r="EB59" s="42">
        <f>ABS(BD59-VLOOKUP(VK_valitsin!$C$8,tiedot,55,FALSE))</f>
        <v>1.586408171774023E-2</v>
      </c>
      <c r="EF59" s="42">
        <f>ABS(BH59-VLOOKUP(VK_valitsin!$C$8,tiedot,59,FALSE))</f>
        <v>5856</v>
      </c>
      <c r="EL59" s="8">
        <f>ABS(BN59-VLOOKUP(VK_valitsin!$C$8,tiedot,65,FALSE))</f>
        <v>734.30076254702726</v>
      </c>
      <c r="FH59" s="44">
        <f>IF($B59=VK_valitsin!$C$8,100000,VK!CJ59/VK!L$297*VK_valitsin!E$5)</f>
        <v>2.8228029624748973E-2</v>
      </c>
      <c r="FO59" s="44">
        <f>IF($B59=VK_valitsin!$C$8,100000,VK!CQ59/VK!S$297*VK_valitsin!J$5)</f>
        <v>0.10008566219599434</v>
      </c>
      <c r="GC59" s="44">
        <f>IF($B59=VK_valitsin!$C$8,100000,VK!DE59/VK!AG$297*VK_valitsin!I$5)</f>
        <v>0</v>
      </c>
      <c r="GH59" s="44">
        <f>IF($B59=VK_valitsin!$C$8,100000,VK!DJ59/VK!AL$297*VK_valitsin!D$5)</f>
        <v>0.34267238770595143</v>
      </c>
      <c r="GZ59" s="44">
        <f>IF($B59=VK_valitsin!$C$8,100000,VK!EB59/VK!BD$297*VK_valitsin!H$5)</f>
        <v>6.5897277770325547E-3</v>
      </c>
      <c r="HD59" s="44">
        <f>IF($B59=VK_valitsin!$C$8,100000,VK!EF59/VK!BH$297*VK_valitsin!F$5)</f>
        <v>2.2269717211521898</v>
      </c>
      <c r="HJ59" s="44">
        <f>IF($B59=VK_valitsin!$C$8,100000,VK!EL59/VK!BN$297*VK_valitsin!G$5)</f>
        <v>2.809585943678734E-2</v>
      </c>
      <c r="ID59" s="15">
        <f t="shared" si="2"/>
        <v>2.7326433935927046</v>
      </c>
      <c r="IE59" s="15">
        <f t="shared" si="0"/>
        <v>285</v>
      </c>
      <c r="IF59" s="16">
        <f t="shared" si="3"/>
        <v>5.7000000000000031E-9</v>
      </c>
      <c r="IG59" s="38" t="str">
        <f t="shared" si="1"/>
        <v>Jyväskylä</v>
      </c>
    </row>
    <row r="60" spans="2:241" x14ac:dyDescent="0.25">
      <c r="B60" t="s">
        <v>149</v>
      </c>
      <c r="C60">
        <v>181</v>
      </c>
      <c r="L60" s="76">
        <v>147.5</v>
      </c>
      <c r="M60" s="70"/>
      <c r="N60" s="70"/>
      <c r="O60" s="70"/>
      <c r="P60" s="70"/>
      <c r="Q60" s="70"/>
      <c r="R60" s="70"/>
      <c r="S60" s="87" t="s">
        <v>742</v>
      </c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5">
        <v>0</v>
      </c>
      <c r="AH60" s="70"/>
      <c r="AI60" s="70"/>
      <c r="AJ60" s="70"/>
      <c r="AK60" s="70"/>
      <c r="AL60" s="91">
        <v>0.63380281690140849</v>
      </c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91">
        <v>1</v>
      </c>
      <c r="BE60" s="70"/>
      <c r="BF60" s="70"/>
      <c r="BG60" s="70"/>
      <c r="BH60" s="77">
        <v>45</v>
      </c>
      <c r="BN60" s="47">
        <v>23420.944708680141</v>
      </c>
      <c r="CJ60" s="8">
        <f>ABS(L60-VLOOKUP(VK_valitsin!$C$8,tiedot,11,FALSE))</f>
        <v>11.199999999999989</v>
      </c>
      <c r="CQ60" s="8">
        <f>ABS(S60-VLOOKUP(VK_valitsin!$C$8,tiedot,18,FALSE))</f>
        <v>58</v>
      </c>
      <c r="DE60" s="8">
        <f>ABS(AG60-VLOOKUP(VK_valitsin!$C$8,tiedot,32,FALSE))</f>
        <v>0</v>
      </c>
      <c r="DJ60" s="8">
        <f>ABS(AL60-VLOOKUP(VK_valitsin!$C$8,tiedot,37,FALSE))</f>
        <v>4.2041989106100908E-2</v>
      </c>
      <c r="EB60" s="42">
        <f>ABS(BD60-VLOOKUP(VK_valitsin!$C$8,tiedot,55,FALSE))</f>
        <v>0.17222222222222228</v>
      </c>
      <c r="EF60" s="42">
        <f>ABS(BH60-VLOOKUP(VK_valitsin!$C$8,tiedot,59,FALSE))</f>
        <v>495</v>
      </c>
      <c r="EL60" s="8">
        <f>ABS(BN60-VLOOKUP(VK_valitsin!$C$8,tiedot,65,FALSE))</f>
        <v>3286.4262148187918</v>
      </c>
      <c r="FH60" s="44">
        <f>IF($B60=VK_valitsin!$C$8,100000,VK!CJ60/VK!L$297*VK_valitsin!E$5)</f>
        <v>5.8547024406886639E-2</v>
      </c>
      <c r="FO60" s="44">
        <f>IF($B60=VK_valitsin!$C$8,100000,VK!CQ60/VK!S$297*VK_valitsin!J$5)</f>
        <v>1.6777365339212924E-2</v>
      </c>
      <c r="GC60" s="44">
        <f>IF($B60=VK_valitsin!$C$8,100000,VK!DE60/VK!AG$297*VK_valitsin!I$5)</f>
        <v>0</v>
      </c>
      <c r="GH60" s="44">
        <f>IF($B60=VK_valitsin!$C$8,100000,VK!DJ60/VK!AL$297*VK_valitsin!D$5)</f>
        <v>8.2792418638200027E-2</v>
      </c>
      <c r="GZ60" s="44">
        <f>IF($B60=VK_valitsin!$C$8,100000,VK!EB60/VK!BD$297*VK_valitsin!H$5)</f>
        <v>7.1538812128718196E-2</v>
      </c>
      <c r="HD60" s="44">
        <f>IF($B60=VK_valitsin!$C$8,100000,VK!EF60/VK!BH$297*VK_valitsin!F$5)</f>
        <v>0.18824299897034391</v>
      </c>
      <c r="HJ60" s="44">
        <f>IF($B60=VK_valitsin!$C$8,100000,VK!EL60/VK!BN$297*VK_valitsin!G$5)</f>
        <v>0.12574543523643472</v>
      </c>
      <c r="ID60" s="15">
        <f t="shared" si="2"/>
        <v>0.54364406051979652</v>
      </c>
      <c r="IE60" s="15">
        <f t="shared" si="0"/>
        <v>68</v>
      </c>
      <c r="IF60" s="16">
        <f t="shared" si="3"/>
        <v>5.8000000000000031E-9</v>
      </c>
      <c r="IG60" s="38" t="str">
        <f t="shared" si="1"/>
        <v>Jämijärvi</v>
      </c>
    </row>
    <row r="61" spans="2:241" x14ac:dyDescent="0.25">
      <c r="B61" t="s">
        <v>150</v>
      </c>
      <c r="C61">
        <v>182</v>
      </c>
      <c r="L61" s="76">
        <v>170</v>
      </c>
      <c r="M61" s="70"/>
      <c r="N61" s="70"/>
      <c r="O61" s="70"/>
      <c r="P61" s="70"/>
      <c r="Q61" s="70"/>
      <c r="R61" s="70"/>
      <c r="S61" s="87" t="s">
        <v>743</v>
      </c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5">
        <v>0</v>
      </c>
      <c r="AH61" s="70"/>
      <c r="AI61" s="70"/>
      <c r="AJ61" s="70"/>
      <c r="AK61" s="70"/>
      <c r="AL61" s="91">
        <v>0.77020602218700474</v>
      </c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91">
        <v>0.99382716049382713</v>
      </c>
      <c r="BE61" s="70"/>
      <c r="BF61" s="70"/>
      <c r="BG61" s="70"/>
      <c r="BH61" s="77">
        <v>486</v>
      </c>
      <c r="BN61" s="47">
        <v>26194.7686372641</v>
      </c>
      <c r="CJ61" s="8">
        <f>ABS(L61-VLOOKUP(VK_valitsin!$C$8,tiedot,11,FALSE))</f>
        <v>33.699999999999989</v>
      </c>
      <c r="CQ61" s="8">
        <f>ABS(S61-VLOOKUP(VK_valitsin!$C$8,tiedot,18,FALSE))</f>
        <v>462</v>
      </c>
      <c r="DE61" s="8">
        <f>ABS(AG61-VLOOKUP(VK_valitsin!$C$8,tiedot,32,FALSE))</f>
        <v>0</v>
      </c>
      <c r="DJ61" s="8">
        <f>ABS(AL61-VLOOKUP(VK_valitsin!$C$8,tiedot,37,FALSE))</f>
        <v>9.4361216179495333E-2</v>
      </c>
      <c r="EB61" s="42">
        <f>ABS(BD61-VLOOKUP(VK_valitsin!$C$8,tiedot,55,FALSE))</f>
        <v>0.16604938271604941</v>
      </c>
      <c r="EF61" s="42">
        <f>ABS(BH61-VLOOKUP(VK_valitsin!$C$8,tiedot,59,FALSE))</f>
        <v>54</v>
      </c>
      <c r="EL61" s="8">
        <f>ABS(BN61-VLOOKUP(VK_valitsin!$C$8,tiedot,65,FALSE))</f>
        <v>512.60228623483272</v>
      </c>
      <c r="FH61" s="44">
        <f>IF($B61=VK_valitsin!$C$8,100000,VK!CJ61/VK!L$297*VK_valitsin!E$5)</f>
        <v>0.17616381451000723</v>
      </c>
      <c r="FO61" s="44">
        <f>IF($B61=VK_valitsin!$C$8,100000,VK!CQ61/VK!S$297*VK_valitsin!J$5)</f>
        <v>0.13364039287442017</v>
      </c>
      <c r="GC61" s="44">
        <f>IF($B61=VK_valitsin!$C$8,100000,VK!DE61/VK!AG$297*VK_valitsin!I$5)</f>
        <v>0</v>
      </c>
      <c r="GH61" s="44">
        <f>IF($B61=VK_valitsin!$C$8,100000,VK!DJ61/VK!AL$297*VK_valitsin!D$5)</f>
        <v>0.18582358920807526</v>
      </c>
      <c r="GZ61" s="44">
        <f>IF($B61=VK_valitsin!$C$8,100000,VK!EB61/VK!BD$297*VK_valitsin!H$5)</f>
        <v>6.8974696998656604E-2</v>
      </c>
      <c r="HD61" s="44">
        <f>IF($B61=VK_valitsin!$C$8,100000,VK!EF61/VK!BH$297*VK_valitsin!F$5)</f>
        <v>2.053559988767388E-2</v>
      </c>
      <c r="HJ61" s="44">
        <f>IF($B61=VK_valitsin!$C$8,100000,VK!EL61/VK!BN$297*VK_valitsin!G$5)</f>
        <v>1.9613219154334373E-2</v>
      </c>
      <c r="ID61" s="15">
        <f t="shared" si="2"/>
        <v>0.60475131853316755</v>
      </c>
      <c r="IE61" s="15">
        <f t="shared" si="0"/>
        <v>92</v>
      </c>
      <c r="IF61" s="16">
        <f t="shared" si="3"/>
        <v>5.9000000000000032E-9</v>
      </c>
      <c r="IG61" s="38" t="str">
        <f t="shared" si="1"/>
        <v>Jämsä</v>
      </c>
    </row>
    <row r="62" spans="2:241" x14ac:dyDescent="0.25">
      <c r="B62" t="s">
        <v>151</v>
      </c>
      <c r="C62">
        <v>186</v>
      </c>
      <c r="L62" s="76">
        <v>110.7</v>
      </c>
      <c r="M62" s="70"/>
      <c r="N62" s="70"/>
      <c r="O62" s="70"/>
      <c r="P62" s="70"/>
      <c r="Q62" s="70"/>
      <c r="R62" s="70"/>
      <c r="S62" s="87" t="s">
        <v>744</v>
      </c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5">
        <v>0</v>
      </c>
      <c r="AH62" s="70"/>
      <c r="AI62" s="70"/>
      <c r="AJ62" s="70"/>
      <c r="AK62" s="70"/>
      <c r="AL62" s="91">
        <v>0.8316400580551524</v>
      </c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AZ62" s="70"/>
      <c r="BA62" s="70"/>
      <c r="BB62" s="70"/>
      <c r="BC62" s="70"/>
      <c r="BD62" s="91">
        <v>0.75261780104712039</v>
      </c>
      <c r="BE62" s="70"/>
      <c r="BF62" s="70"/>
      <c r="BG62" s="70"/>
      <c r="BH62" s="77">
        <v>2292</v>
      </c>
      <c r="BN62" s="47">
        <v>30785.3530006453</v>
      </c>
      <c r="CJ62" s="8">
        <f>ABS(L62-VLOOKUP(VK_valitsin!$C$8,tiedot,11,FALSE))</f>
        <v>25.600000000000009</v>
      </c>
      <c r="CQ62" s="8">
        <f>ABS(S62-VLOOKUP(VK_valitsin!$C$8,tiedot,18,FALSE))</f>
        <v>121</v>
      </c>
      <c r="DE62" s="8">
        <f>ABS(AG62-VLOOKUP(VK_valitsin!$C$8,tiedot,32,FALSE))</f>
        <v>0</v>
      </c>
      <c r="DJ62" s="8">
        <f>ABS(AL62-VLOOKUP(VK_valitsin!$C$8,tiedot,37,FALSE))</f>
        <v>0.155795252047643</v>
      </c>
      <c r="EB62" s="42">
        <f>ABS(BD62-VLOOKUP(VK_valitsin!$C$8,tiedot,55,FALSE))</f>
        <v>7.515997673065733E-2</v>
      </c>
      <c r="EF62" s="42">
        <f>ABS(BH62-VLOOKUP(VK_valitsin!$C$8,tiedot,59,FALSE))</f>
        <v>1752</v>
      </c>
      <c r="EL62" s="8">
        <f>ABS(BN62-VLOOKUP(VK_valitsin!$C$8,tiedot,65,FALSE))</f>
        <v>4077.9820771463674</v>
      </c>
      <c r="FH62" s="44">
        <f>IF($B62=VK_valitsin!$C$8,100000,VK!CJ62/VK!L$297*VK_valitsin!E$5)</f>
        <v>0.13382177007288393</v>
      </c>
      <c r="FO62" s="44">
        <f>IF($B62=VK_valitsin!$C$8,100000,VK!CQ62/VK!S$297*VK_valitsin!J$5)</f>
        <v>3.5001055276633858E-2</v>
      </c>
      <c r="GC62" s="44">
        <f>IF($B62=VK_valitsin!$C$8,100000,VK!DE62/VK!AG$297*VK_valitsin!I$5)</f>
        <v>0</v>
      </c>
      <c r="GH62" s="44">
        <f>IF($B62=VK_valitsin!$C$8,100000,VK!DJ62/VK!AL$297*VK_valitsin!D$5)</f>
        <v>0.30680436400904165</v>
      </c>
      <c r="GZ62" s="44">
        <f>IF($B62=VK_valitsin!$C$8,100000,VK!EB62/VK!BD$297*VK_valitsin!H$5)</f>
        <v>3.1220451028645107E-2</v>
      </c>
      <c r="HD62" s="44">
        <f>IF($B62=VK_valitsin!$C$8,100000,VK!EF62/VK!BH$297*VK_valitsin!F$5)</f>
        <v>0.6662661296889747</v>
      </c>
      <c r="HJ62" s="44">
        <f>IF($B62=VK_valitsin!$C$8,100000,VK!EL62/VK!BN$297*VK_valitsin!G$5)</f>
        <v>0.15603199270531148</v>
      </c>
      <c r="ID62" s="15">
        <f t="shared" si="2"/>
        <v>1.3291457687814907</v>
      </c>
      <c r="IE62" s="15">
        <f t="shared" si="0"/>
        <v>265</v>
      </c>
      <c r="IF62" s="16">
        <f t="shared" si="3"/>
        <v>6.0000000000000033E-9</v>
      </c>
      <c r="IG62" s="38" t="str">
        <f t="shared" si="1"/>
        <v>Järvenpää</v>
      </c>
    </row>
    <row r="63" spans="2:241" x14ac:dyDescent="0.25">
      <c r="B63" t="s">
        <v>152</v>
      </c>
      <c r="C63">
        <v>202</v>
      </c>
      <c r="L63" s="76">
        <v>115.2</v>
      </c>
      <c r="M63" s="70"/>
      <c r="N63" s="70"/>
      <c r="O63" s="70"/>
      <c r="P63" s="70"/>
      <c r="Q63" s="70"/>
      <c r="R63" s="70"/>
      <c r="S63" s="87" t="s">
        <v>745</v>
      </c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5">
        <v>0</v>
      </c>
      <c r="AH63" s="70"/>
      <c r="AI63" s="70"/>
      <c r="AJ63" s="70"/>
      <c r="AK63" s="70"/>
      <c r="AL63" s="91">
        <v>0.86422240128928285</v>
      </c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91">
        <v>0.56923076923076921</v>
      </c>
      <c r="BE63" s="70"/>
      <c r="BF63" s="70"/>
      <c r="BG63" s="70"/>
      <c r="BH63" s="77">
        <v>2145</v>
      </c>
      <c r="BN63" s="47">
        <v>30451.759459533834</v>
      </c>
      <c r="CJ63" s="8">
        <f>ABS(L63-VLOOKUP(VK_valitsin!$C$8,tiedot,11,FALSE))</f>
        <v>21.100000000000009</v>
      </c>
      <c r="CQ63" s="8">
        <f>ABS(S63-VLOOKUP(VK_valitsin!$C$8,tiedot,18,FALSE))</f>
        <v>37</v>
      </c>
      <c r="DE63" s="8">
        <f>ABS(AG63-VLOOKUP(VK_valitsin!$C$8,tiedot,32,FALSE))</f>
        <v>0</v>
      </c>
      <c r="DJ63" s="8">
        <f>ABS(AL63-VLOOKUP(VK_valitsin!$C$8,tiedot,37,FALSE))</f>
        <v>0.18837759528177345</v>
      </c>
      <c r="EB63" s="42">
        <f>ABS(BD63-VLOOKUP(VK_valitsin!$C$8,tiedot,55,FALSE))</f>
        <v>0.25854700854700852</v>
      </c>
      <c r="EF63" s="42">
        <f>ABS(BH63-VLOOKUP(VK_valitsin!$C$8,tiedot,59,FALSE))</f>
        <v>1605</v>
      </c>
      <c r="EL63" s="8">
        <f>ABS(BN63-VLOOKUP(VK_valitsin!$C$8,tiedot,65,FALSE))</f>
        <v>3744.3885360349013</v>
      </c>
      <c r="FH63" s="44">
        <f>IF($B63=VK_valitsin!$C$8,100000,VK!CJ63/VK!L$297*VK_valitsin!E$5)</f>
        <v>0.11029841205225982</v>
      </c>
      <c r="FO63" s="44">
        <f>IF($B63=VK_valitsin!$C$8,100000,VK!CQ63/VK!S$297*VK_valitsin!J$5)</f>
        <v>1.0702802026739278E-2</v>
      </c>
      <c r="GC63" s="44">
        <f>IF($B63=VK_valitsin!$C$8,100000,VK!DE63/VK!AG$297*VK_valitsin!I$5)</f>
        <v>0</v>
      </c>
      <c r="GH63" s="44">
        <f>IF($B63=VK_valitsin!$C$8,100000,VK!DJ63/VK!AL$297*VK_valitsin!D$5)</f>
        <v>0.37096809790007673</v>
      </c>
      <c r="GZ63" s="44">
        <f>IF($B63=VK_valitsin!$C$8,100000,VK!EB63/VK!BD$297*VK_valitsin!H$5)</f>
        <v>0.10739697602450245</v>
      </c>
      <c r="HD63" s="44">
        <f>IF($B63=VK_valitsin!$C$8,100000,VK!EF63/VK!BH$297*VK_valitsin!F$5)</f>
        <v>0.61036366332808478</v>
      </c>
      <c r="HJ63" s="44">
        <f>IF($B63=VK_valitsin!$C$8,100000,VK!EL63/VK!BN$297*VK_valitsin!G$5)</f>
        <v>0.14326801680042789</v>
      </c>
      <c r="ID63" s="15">
        <f t="shared" si="2"/>
        <v>1.352997974232091</v>
      </c>
      <c r="IE63" s="15">
        <f t="shared" si="0"/>
        <v>266</v>
      </c>
      <c r="IF63" s="16">
        <f t="shared" si="3"/>
        <v>6.1000000000000033E-9</v>
      </c>
      <c r="IG63" s="38" t="str">
        <f t="shared" si="1"/>
        <v>Kaarina</v>
      </c>
    </row>
    <row r="64" spans="2:241" x14ac:dyDescent="0.25">
      <c r="B64" t="s">
        <v>154</v>
      </c>
      <c r="C64">
        <v>204</v>
      </c>
      <c r="L64" s="76">
        <v>211.2</v>
      </c>
      <c r="M64" s="70"/>
      <c r="N64" s="70"/>
      <c r="O64" s="70"/>
      <c r="P64" s="70"/>
      <c r="Q64" s="70"/>
      <c r="R64" s="70"/>
      <c r="S64" s="87" t="s">
        <v>746</v>
      </c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5">
        <v>0</v>
      </c>
      <c r="AH64" s="70"/>
      <c r="AI64" s="70"/>
      <c r="AJ64" s="70"/>
      <c r="AK64" s="70"/>
      <c r="AL64" s="91">
        <v>0.59302325581395354</v>
      </c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91">
        <v>1</v>
      </c>
      <c r="BE64" s="70"/>
      <c r="BF64" s="70"/>
      <c r="BG64" s="70"/>
      <c r="BH64" s="77">
        <v>51</v>
      </c>
      <c r="BN64" s="47">
        <v>23462.722222222223</v>
      </c>
      <c r="CJ64" s="8">
        <f>ABS(L64-VLOOKUP(VK_valitsin!$C$8,tiedot,11,FALSE))</f>
        <v>74.899999999999977</v>
      </c>
      <c r="CQ64" s="8">
        <f>ABS(S64-VLOOKUP(VK_valitsin!$C$8,tiedot,18,FALSE))</f>
        <v>33</v>
      </c>
      <c r="DE64" s="8">
        <f>ABS(AG64-VLOOKUP(VK_valitsin!$C$8,tiedot,32,FALSE))</f>
        <v>0</v>
      </c>
      <c r="DJ64" s="8">
        <f>ABS(AL64-VLOOKUP(VK_valitsin!$C$8,tiedot,37,FALSE))</f>
        <v>8.282155019355586E-2</v>
      </c>
      <c r="EB64" s="42">
        <f>ABS(BD64-VLOOKUP(VK_valitsin!$C$8,tiedot,55,FALSE))</f>
        <v>0.17222222222222228</v>
      </c>
      <c r="EF64" s="42">
        <f>ABS(BH64-VLOOKUP(VK_valitsin!$C$8,tiedot,59,FALSE))</f>
        <v>489</v>
      </c>
      <c r="EL64" s="8">
        <f>ABS(BN64-VLOOKUP(VK_valitsin!$C$8,tiedot,65,FALSE))</f>
        <v>3244.6487012767102</v>
      </c>
      <c r="FH64" s="44">
        <f>IF($B64=VK_valitsin!$C$8,100000,VK!CJ64/VK!L$297*VK_valitsin!E$5)</f>
        <v>0.3915332257210547</v>
      </c>
      <c r="FO64" s="44">
        <f>IF($B64=VK_valitsin!$C$8,100000,VK!CQ64/VK!S$297*VK_valitsin!J$5)</f>
        <v>9.5457423481728702E-3</v>
      </c>
      <c r="GC64" s="44">
        <f>IF($B64=VK_valitsin!$C$8,100000,VK!DE64/VK!AG$297*VK_valitsin!I$5)</f>
        <v>0</v>
      </c>
      <c r="GH64" s="44">
        <f>IF($B64=VK_valitsin!$C$8,100000,VK!DJ64/VK!AL$297*VK_valitsin!D$5)</f>
        <v>0.1630987639187253</v>
      </c>
      <c r="GZ64" s="44">
        <f>IF($B64=VK_valitsin!$C$8,100000,VK!EB64/VK!BD$297*VK_valitsin!H$5)</f>
        <v>7.1538812128718196E-2</v>
      </c>
      <c r="HD64" s="44">
        <f>IF($B64=VK_valitsin!$C$8,100000,VK!EF64/VK!BH$297*VK_valitsin!F$5)</f>
        <v>0.18596126564949125</v>
      </c>
      <c r="HJ64" s="44">
        <f>IF($B64=VK_valitsin!$C$8,100000,VK!EL64/VK!BN$297*VK_valitsin!G$5)</f>
        <v>0.12414694152927121</v>
      </c>
      <c r="ID64" s="15">
        <f t="shared" si="2"/>
        <v>0.94582475749543338</v>
      </c>
      <c r="IE64" s="15">
        <f t="shared" si="0"/>
        <v>200</v>
      </c>
      <c r="IF64" s="16">
        <f t="shared" si="3"/>
        <v>6.2000000000000034E-9</v>
      </c>
      <c r="IG64" s="38" t="str">
        <f t="shared" si="1"/>
        <v>Kaavi</v>
      </c>
    </row>
    <row r="65" spans="2:241" x14ac:dyDescent="0.25">
      <c r="B65" t="s">
        <v>155</v>
      </c>
      <c r="C65">
        <v>205</v>
      </c>
      <c r="L65" s="76">
        <v>143</v>
      </c>
      <c r="M65" s="70"/>
      <c r="N65" s="70"/>
      <c r="O65" s="70"/>
      <c r="P65" s="70"/>
      <c r="Q65" s="70"/>
      <c r="R65" s="70"/>
      <c r="S65" s="87" t="s">
        <v>747</v>
      </c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5">
        <v>0</v>
      </c>
      <c r="AH65" s="70"/>
      <c r="AI65" s="70"/>
      <c r="AJ65" s="70"/>
      <c r="AK65" s="70"/>
      <c r="AL65" s="91">
        <v>0.86582694414019712</v>
      </c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91">
        <v>0.74952561669829221</v>
      </c>
      <c r="BE65" s="70"/>
      <c r="BF65" s="70"/>
      <c r="BG65" s="70"/>
      <c r="BH65" s="77">
        <v>1581</v>
      </c>
      <c r="BN65" s="47">
        <v>26000.018760441486</v>
      </c>
      <c r="CJ65" s="8">
        <f>ABS(L65-VLOOKUP(VK_valitsin!$C$8,tiedot,11,FALSE))</f>
        <v>6.6999999999999886</v>
      </c>
      <c r="CQ65" s="8">
        <f>ABS(S65-VLOOKUP(VK_valitsin!$C$8,tiedot,18,FALSE))</f>
        <v>303</v>
      </c>
      <c r="DE65" s="8">
        <f>ABS(AG65-VLOOKUP(VK_valitsin!$C$8,tiedot,32,FALSE))</f>
        <v>0</v>
      </c>
      <c r="DJ65" s="8">
        <f>ABS(AL65-VLOOKUP(VK_valitsin!$C$8,tiedot,37,FALSE))</f>
        <v>0.18998213813268772</v>
      </c>
      <c r="EB65" s="42">
        <f>ABS(BD65-VLOOKUP(VK_valitsin!$C$8,tiedot,55,FALSE))</f>
        <v>7.8252161079485516E-2</v>
      </c>
      <c r="EF65" s="42">
        <f>ABS(BH65-VLOOKUP(VK_valitsin!$C$8,tiedot,59,FALSE))</f>
        <v>1041</v>
      </c>
      <c r="EL65" s="8">
        <f>ABS(BN65-VLOOKUP(VK_valitsin!$C$8,tiedot,65,FALSE))</f>
        <v>707.35216305744689</v>
      </c>
      <c r="FH65" s="44">
        <f>IF($B65=VK_valitsin!$C$8,100000,VK!CJ65/VK!L$297*VK_valitsin!E$5)</f>
        <v>3.5023666386262524E-2</v>
      </c>
      <c r="FO65" s="44">
        <f>IF($B65=VK_valitsin!$C$8,100000,VK!CQ65/VK!S$297*VK_valitsin!J$5)</f>
        <v>8.7647270651405443E-2</v>
      </c>
      <c r="GC65" s="44">
        <f>IF($B65=VK_valitsin!$C$8,100000,VK!DE65/VK!AG$297*VK_valitsin!I$5)</f>
        <v>0</v>
      </c>
      <c r="GH65" s="44">
        <f>IF($B65=VK_valitsin!$C$8,100000,VK!DJ65/VK!AL$297*VK_valitsin!D$5)</f>
        <v>0.37412789091321341</v>
      </c>
      <c r="GZ65" s="44">
        <f>IF($B65=VK_valitsin!$C$8,100000,VK!EB65/VK!BD$297*VK_valitsin!H$5)</f>
        <v>3.2504903129795842E-2</v>
      </c>
      <c r="HD65" s="44">
        <f>IF($B65=VK_valitsin!$C$8,100000,VK!EF65/VK!BH$297*VK_valitsin!F$5)</f>
        <v>0.39588073116793532</v>
      </c>
      <c r="HJ65" s="44">
        <f>IF($B65=VK_valitsin!$C$8,100000,VK!EL65/VK!BN$297*VK_valitsin!G$5)</f>
        <v>2.706475052080138E-2</v>
      </c>
      <c r="ID65" s="15">
        <f t="shared" si="2"/>
        <v>0.95224921906941384</v>
      </c>
      <c r="IE65" s="15">
        <f t="shared" si="0"/>
        <v>201</v>
      </c>
      <c r="IF65" s="16">
        <f t="shared" si="3"/>
        <v>6.3000000000000035E-9</v>
      </c>
      <c r="IG65" s="38" t="str">
        <f t="shared" si="1"/>
        <v>Kajaani</v>
      </c>
    </row>
    <row r="66" spans="2:241" x14ac:dyDescent="0.25">
      <c r="B66" t="s">
        <v>156</v>
      </c>
      <c r="C66">
        <v>208</v>
      </c>
      <c r="L66" s="76">
        <v>148.5</v>
      </c>
      <c r="M66" s="70"/>
      <c r="N66" s="70"/>
      <c r="O66" s="70"/>
      <c r="P66" s="70"/>
      <c r="Q66" s="70"/>
      <c r="R66" s="70"/>
      <c r="S66" s="87" t="s">
        <v>748</v>
      </c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5">
        <v>0</v>
      </c>
      <c r="AH66" s="70"/>
      <c r="AI66" s="70"/>
      <c r="AJ66" s="70"/>
      <c r="AK66" s="70"/>
      <c r="AL66" s="91">
        <v>0.80134228187919465</v>
      </c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91">
        <v>0.66331658291457285</v>
      </c>
      <c r="BE66" s="70"/>
      <c r="BF66" s="70"/>
      <c r="BG66" s="70"/>
      <c r="BH66" s="77">
        <v>597</v>
      </c>
      <c r="BN66" s="47">
        <v>23959.112754607177</v>
      </c>
      <c r="CJ66" s="8">
        <f>ABS(L66-VLOOKUP(VK_valitsin!$C$8,tiedot,11,FALSE))</f>
        <v>12.199999999999989</v>
      </c>
      <c r="CQ66" s="8">
        <f>ABS(S66-VLOOKUP(VK_valitsin!$C$8,tiedot,18,FALSE))</f>
        <v>125</v>
      </c>
      <c r="DE66" s="8">
        <f>ABS(AG66-VLOOKUP(VK_valitsin!$C$8,tiedot,32,FALSE))</f>
        <v>0</v>
      </c>
      <c r="DJ66" s="8">
        <f>ABS(AL66-VLOOKUP(VK_valitsin!$C$8,tiedot,37,FALSE))</f>
        <v>0.12549747587168525</v>
      </c>
      <c r="EB66" s="42">
        <f>ABS(BD66-VLOOKUP(VK_valitsin!$C$8,tiedot,55,FALSE))</f>
        <v>0.16446119486320487</v>
      </c>
      <c r="EF66" s="42">
        <f>ABS(BH66-VLOOKUP(VK_valitsin!$C$8,tiedot,59,FALSE))</f>
        <v>57</v>
      </c>
      <c r="EL66" s="8">
        <f>ABS(BN66-VLOOKUP(VK_valitsin!$C$8,tiedot,65,FALSE))</f>
        <v>2748.2581688917562</v>
      </c>
      <c r="FH66" s="44">
        <f>IF($B66=VK_valitsin!$C$8,100000,VK!CJ66/VK!L$297*VK_valitsin!E$5)</f>
        <v>6.3774437300358672E-2</v>
      </c>
      <c r="FO66" s="44">
        <f>IF($B66=VK_valitsin!$C$8,100000,VK!CQ66/VK!S$297*VK_valitsin!J$5)</f>
        <v>3.6158114955200264E-2</v>
      </c>
      <c r="GC66" s="44">
        <f>IF($B66=VK_valitsin!$C$8,100000,VK!DE66/VK!AG$297*VK_valitsin!I$5)</f>
        <v>0</v>
      </c>
      <c r="GH66" s="44">
        <f>IF($B66=VK_valitsin!$C$8,100000,VK!DJ66/VK!AL$297*VK_valitsin!D$5)</f>
        <v>0.24713958072212611</v>
      </c>
      <c r="GZ66" s="44">
        <f>IF($B66=VK_valitsin!$C$8,100000,VK!EB66/VK!BD$297*VK_valitsin!H$5)</f>
        <v>6.831498496519349E-2</v>
      </c>
      <c r="HD66" s="44">
        <f>IF($B66=VK_valitsin!$C$8,100000,VK!EF66/VK!BH$297*VK_valitsin!F$5)</f>
        <v>2.1676466548100206E-2</v>
      </c>
      <c r="HJ66" s="44">
        <f>IF($B66=VK_valitsin!$C$8,100000,VK!EL66/VK!BN$297*VK_valitsin!G$5)</f>
        <v>0.10515401746466285</v>
      </c>
      <c r="ID66" s="15">
        <f t="shared" si="2"/>
        <v>0.54221760835564148</v>
      </c>
      <c r="IE66" s="15">
        <f t="shared" si="0"/>
        <v>67</v>
      </c>
      <c r="IF66" s="16">
        <f t="shared" si="3"/>
        <v>6.4000000000000035E-9</v>
      </c>
      <c r="IG66" s="38" t="str">
        <f t="shared" si="1"/>
        <v>Kalajoki</v>
      </c>
    </row>
    <row r="67" spans="2:241" x14ac:dyDescent="0.25">
      <c r="B67" t="s">
        <v>157</v>
      </c>
      <c r="C67">
        <v>211</v>
      </c>
      <c r="L67" s="76">
        <v>117.8</v>
      </c>
      <c r="M67" s="70"/>
      <c r="N67" s="70"/>
      <c r="O67" s="70"/>
      <c r="P67" s="70"/>
      <c r="Q67" s="70"/>
      <c r="R67" s="70"/>
      <c r="S67" s="87" t="s">
        <v>749</v>
      </c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5">
        <v>0</v>
      </c>
      <c r="AH67" s="70"/>
      <c r="AI67" s="70"/>
      <c r="AJ67" s="70"/>
      <c r="AK67" s="70"/>
      <c r="AL67" s="91">
        <v>0.85248226950354611</v>
      </c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91">
        <v>0.7687188019966722</v>
      </c>
      <c r="BE67" s="70"/>
      <c r="BF67" s="70"/>
      <c r="BG67" s="70"/>
      <c r="BH67" s="77">
        <v>1803</v>
      </c>
      <c r="BN67" s="47">
        <v>28459.14692438682</v>
      </c>
      <c r="CJ67" s="8">
        <f>ABS(L67-VLOOKUP(VK_valitsin!$C$8,tiedot,11,FALSE))</f>
        <v>18.500000000000014</v>
      </c>
      <c r="CQ67" s="8">
        <f>ABS(S67-VLOOKUP(VK_valitsin!$C$8,tiedot,18,FALSE))</f>
        <v>151</v>
      </c>
      <c r="DE67" s="8">
        <f>ABS(AG67-VLOOKUP(VK_valitsin!$C$8,tiedot,32,FALSE))</f>
        <v>0</v>
      </c>
      <c r="DJ67" s="8">
        <f>ABS(AL67-VLOOKUP(VK_valitsin!$C$8,tiedot,37,FALSE))</f>
        <v>0.17663746349603671</v>
      </c>
      <c r="EB67" s="42">
        <f>ABS(BD67-VLOOKUP(VK_valitsin!$C$8,tiedot,55,FALSE))</f>
        <v>5.9058975781105527E-2</v>
      </c>
      <c r="EF67" s="42">
        <f>ABS(BH67-VLOOKUP(VK_valitsin!$C$8,tiedot,59,FALSE))</f>
        <v>1263</v>
      </c>
      <c r="EL67" s="8">
        <f>ABS(BN67-VLOOKUP(VK_valitsin!$C$8,tiedot,65,FALSE))</f>
        <v>1751.7760008878868</v>
      </c>
      <c r="FH67" s="44">
        <f>IF($B67=VK_valitsin!$C$8,100000,VK!CJ67/VK!L$297*VK_valitsin!E$5)</f>
        <v>9.6707138529232572E-2</v>
      </c>
      <c r="FO67" s="44">
        <f>IF($B67=VK_valitsin!$C$8,100000,VK!CQ67/VK!S$297*VK_valitsin!J$5)</f>
        <v>4.3679002865881923E-2</v>
      </c>
      <c r="GC67" s="44">
        <f>IF($B67=VK_valitsin!$C$8,100000,VK!DE67/VK!AG$297*VK_valitsin!I$5)</f>
        <v>0</v>
      </c>
      <c r="GH67" s="44">
        <f>IF($B67=VK_valitsin!$C$8,100000,VK!DJ67/VK!AL$297*VK_valitsin!D$5)</f>
        <v>0.34784849946196894</v>
      </c>
      <c r="GZ67" s="44">
        <f>IF($B67=VK_valitsin!$C$8,100000,VK!EB67/VK!BD$297*VK_valitsin!H$5)</f>
        <v>2.4532310165336274E-2</v>
      </c>
      <c r="HD67" s="44">
        <f>IF($B67=VK_valitsin!$C$8,100000,VK!EF67/VK!BH$297*VK_valitsin!F$5)</f>
        <v>0.48030486403948353</v>
      </c>
      <c r="HJ67" s="44">
        <f>IF($B67=VK_valitsin!$C$8,100000,VK!EL67/VK!BN$297*VK_valitsin!G$5)</f>
        <v>6.7026557503447298E-2</v>
      </c>
      <c r="ID67" s="15">
        <f t="shared" ref="ID67:ID130" si="4">SUM(FF67:IC67)+IF67</f>
        <v>1.0600983790653506</v>
      </c>
      <c r="IE67" s="15">
        <f t="shared" si="0"/>
        <v>228</v>
      </c>
      <c r="IF67" s="16">
        <f t="shared" si="3"/>
        <v>6.5000000000000036E-9</v>
      </c>
      <c r="IG67" s="38" t="str">
        <f t="shared" si="1"/>
        <v>Kangasala</v>
      </c>
    </row>
    <row r="68" spans="2:241" x14ac:dyDescent="0.25">
      <c r="B68" t="s">
        <v>158</v>
      </c>
      <c r="C68">
        <v>213</v>
      </c>
      <c r="L68" s="76">
        <v>184.3</v>
      </c>
      <c r="M68" s="70"/>
      <c r="N68" s="70"/>
      <c r="O68" s="70"/>
      <c r="P68" s="70"/>
      <c r="Q68" s="70"/>
      <c r="R68" s="70"/>
      <c r="S68" s="87" t="s">
        <v>750</v>
      </c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5">
        <v>0</v>
      </c>
      <c r="AH68" s="70"/>
      <c r="AI68" s="70"/>
      <c r="AJ68" s="70"/>
      <c r="AK68" s="70"/>
      <c r="AL68" s="91">
        <v>0.89830508474576276</v>
      </c>
      <c r="AM68" s="70"/>
      <c r="AN68" s="70"/>
      <c r="AO68" s="70"/>
      <c r="AP68" s="70"/>
      <c r="AQ68" s="70"/>
      <c r="AR68" s="70"/>
      <c r="AS68" s="70"/>
      <c r="AT68" s="70"/>
      <c r="AU68" s="70"/>
      <c r="AV68" s="70"/>
      <c r="AW68" s="70"/>
      <c r="AX68" s="70"/>
      <c r="AY68" s="70"/>
      <c r="AZ68" s="70"/>
      <c r="BA68" s="70"/>
      <c r="BB68" s="70"/>
      <c r="BC68" s="70"/>
      <c r="BD68" s="91">
        <v>1</v>
      </c>
      <c r="BE68" s="70"/>
      <c r="BF68" s="70"/>
      <c r="BG68" s="70"/>
      <c r="BH68" s="77">
        <v>159</v>
      </c>
      <c r="BN68" s="47">
        <v>23933.419632381698</v>
      </c>
      <c r="CJ68" s="8">
        <f>ABS(L68-VLOOKUP(VK_valitsin!$C$8,tiedot,11,FALSE))</f>
        <v>48</v>
      </c>
      <c r="CQ68" s="8">
        <f>ABS(S68-VLOOKUP(VK_valitsin!$C$8,tiedot,18,FALSE))</f>
        <v>226</v>
      </c>
      <c r="DE68" s="8">
        <f>ABS(AG68-VLOOKUP(VK_valitsin!$C$8,tiedot,32,FALSE))</f>
        <v>0</v>
      </c>
      <c r="DJ68" s="8">
        <f>ABS(AL68-VLOOKUP(VK_valitsin!$C$8,tiedot,37,FALSE))</f>
        <v>0.22246027873825336</v>
      </c>
      <c r="EB68" s="42">
        <f>ABS(BD68-VLOOKUP(VK_valitsin!$C$8,tiedot,55,FALSE))</f>
        <v>0.17222222222222228</v>
      </c>
      <c r="EF68" s="42">
        <f>ABS(BH68-VLOOKUP(VK_valitsin!$C$8,tiedot,59,FALSE))</f>
        <v>381</v>
      </c>
      <c r="EL68" s="8">
        <f>ABS(BN68-VLOOKUP(VK_valitsin!$C$8,tiedot,65,FALSE))</f>
        <v>2773.9512911172351</v>
      </c>
      <c r="FH68" s="44">
        <f>IF($B68=VK_valitsin!$C$8,100000,VK!CJ68/VK!L$297*VK_valitsin!E$5)</f>
        <v>0.25091581888665726</v>
      </c>
      <c r="FO68" s="44">
        <f>IF($B68=VK_valitsin!$C$8,100000,VK!CQ68/VK!S$297*VK_valitsin!J$5)</f>
        <v>6.5373871839002076E-2</v>
      </c>
      <c r="GC68" s="44">
        <f>IF($B68=VK_valitsin!$C$8,100000,VK!DE68/VK!AG$297*VK_valitsin!I$5)</f>
        <v>0</v>
      </c>
      <c r="GH68" s="44">
        <f>IF($B68=VK_valitsin!$C$8,100000,VK!DJ68/VK!AL$297*VK_valitsin!D$5)</f>
        <v>0.43808642072540316</v>
      </c>
      <c r="GZ68" s="44">
        <f>IF($B68=VK_valitsin!$C$8,100000,VK!EB68/VK!BD$297*VK_valitsin!H$5)</f>
        <v>7.1538812128718196E-2</v>
      </c>
      <c r="HD68" s="44">
        <f>IF($B68=VK_valitsin!$C$8,100000,VK!EF68/VK!BH$297*VK_valitsin!F$5)</f>
        <v>0.14489006587414349</v>
      </c>
      <c r="HJ68" s="44">
        <f>IF($B68=VK_valitsin!$C$8,100000,VK!EL68/VK!BN$297*VK_valitsin!G$5)</f>
        <v>0.10613708923492131</v>
      </c>
      <c r="ID68" s="15">
        <f t="shared" si="4"/>
        <v>1.0769420852888456</v>
      </c>
      <c r="IE68" s="15">
        <f t="shared" ref="IE68:IE131" si="5">_xlfn.RANK.EQ(ID68,$ID$3:$ID$295,1)</f>
        <v>231</v>
      </c>
      <c r="IF68" s="16">
        <f t="shared" si="3"/>
        <v>6.6000000000000037E-9</v>
      </c>
      <c r="IG68" s="38" t="str">
        <f t="shared" ref="IG68:IG131" si="6">B68</f>
        <v>Kangasniemi</v>
      </c>
    </row>
    <row r="69" spans="2:241" x14ac:dyDescent="0.25">
      <c r="B69" t="s">
        <v>159</v>
      </c>
      <c r="C69">
        <v>214</v>
      </c>
      <c r="L69" s="76">
        <v>158.5</v>
      </c>
      <c r="M69" s="70"/>
      <c r="N69" s="70"/>
      <c r="O69" s="70"/>
      <c r="P69" s="70"/>
      <c r="Q69" s="70"/>
      <c r="R69" s="70"/>
      <c r="S69" s="87" t="s">
        <v>751</v>
      </c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5">
        <v>0</v>
      </c>
      <c r="AH69" s="70"/>
      <c r="AI69" s="70"/>
      <c r="AJ69" s="70"/>
      <c r="AK69" s="70"/>
      <c r="AL69" s="91">
        <v>0.78040540540540537</v>
      </c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70"/>
      <c r="AY69" s="70"/>
      <c r="AZ69" s="70"/>
      <c r="BA69" s="70"/>
      <c r="BB69" s="70"/>
      <c r="BC69" s="70"/>
      <c r="BD69" s="91">
        <v>0.79870129870129869</v>
      </c>
      <c r="BE69" s="70"/>
      <c r="BF69" s="70"/>
      <c r="BG69" s="70"/>
      <c r="BH69" s="77">
        <v>462</v>
      </c>
      <c r="BN69" s="47">
        <v>24446.509117314828</v>
      </c>
      <c r="CJ69" s="8">
        <f>ABS(L69-VLOOKUP(VK_valitsin!$C$8,tiedot,11,FALSE))</f>
        <v>22.199999999999989</v>
      </c>
      <c r="CQ69" s="8">
        <f>ABS(S69-VLOOKUP(VK_valitsin!$C$8,tiedot,18,FALSE))</f>
        <v>189</v>
      </c>
      <c r="DE69" s="8">
        <f>ABS(AG69-VLOOKUP(VK_valitsin!$C$8,tiedot,32,FALSE))</f>
        <v>0</v>
      </c>
      <c r="DJ69" s="8">
        <f>ABS(AL69-VLOOKUP(VK_valitsin!$C$8,tiedot,37,FALSE))</f>
        <v>0.10456059939789597</v>
      </c>
      <c r="EB69" s="42">
        <f>ABS(BD69-VLOOKUP(VK_valitsin!$C$8,tiedot,55,FALSE))</f>
        <v>2.9076479076479034E-2</v>
      </c>
      <c r="EF69" s="42">
        <f>ABS(BH69-VLOOKUP(VK_valitsin!$C$8,tiedot,59,FALSE))</f>
        <v>78</v>
      </c>
      <c r="EL69" s="8">
        <f>ABS(BN69-VLOOKUP(VK_valitsin!$C$8,tiedot,65,FALSE))</f>
        <v>2260.8618061841044</v>
      </c>
      <c r="FH69" s="44">
        <f>IF($B69=VK_valitsin!$C$8,100000,VK!CJ69/VK!L$297*VK_valitsin!E$5)</f>
        <v>0.11604856623507893</v>
      </c>
      <c r="FO69" s="44">
        <f>IF($B69=VK_valitsin!$C$8,100000,VK!CQ69/VK!S$297*VK_valitsin!J$5)</f>
        <v>5.4671069812262801E-2</v>
      </c>
      <c r="GC69" s="44">
        <f>IF($B69=VK_valitsin!$C$8,100000,VK!DE69/VK!AG$297*VK_valitsin!I$5)</f>
        <v>0</v>
      </c>
      <c r="GH69" s="44">
        <f>IF($B69=VK_valitsin!$C$8,100000,VK!DJ69/VK!AL$297*VK_valitsin!D$5)</f>
        <v>0.20590902339479217</v>
      </c>
      <c r="GZ69" s="44">
        <f>IF($B69=VK_valitsin!$C$8,100000,VK!EB69/VK!BD$297*VK_valitsin!H$5)</f>
        <v>1.2077981268484868E-2</v>
      </c>
      <c r="HD69" s="44">
        <f>IF($B69=VK_valitsin!$C$8,100000,VK!EF69/VK!BH$297*VK_valitsin!F$5)</f>
        <v>2.9662533171084495E-2</v>
      </c>
      <c r="HJ69" s="44">
        <f>IF($B69=VK_valitsin!$C$8,100000,VK!EL69/VK!BN$297*VK_valitsin!G$5)</f>
        <v>8.6505228855024707E-2</v>
      </c>
      <c r="ID69" s="15">
        <f t="shared" si="4"/>
        <v>0.50487440943672801</v>
      </c>
      <c r="IE69" s="15">
        <f t="shared" si="5"/>
        <v>48</v>
      </c>
      <c r="IF69" s="16">
        <f t="shared" ref="IF69:IF132" si="7">IF68+0.0000000001</f>
        <v>6.7000000000000037E-9</v>
      </c>
      <c r="IG69" s="38" t="str">
        <f t="shared" si="6"/>
        <v>Kankaanpää</v>
      </c>
    </row>
    <row r="70" spans="2:241" x14ac:dyDescent="0.25">
      <c r="B70" t="s">
        <v>160</v>
      </c>
      <c r="C70">
        <v>216</v>
      </c>
      <c r="L70" s="76">
        <v>197.9</v>
      </c>
      <c r="M70" s="70"/>
      <c r="N70" s="70"/>
      <c r="O70" s="70"/>
      <c r="P70" s="70"/>
      <c r="Q70" s="70"/>
      <c r="R70" s="70"/>
      <c r="S70" s="87" t="s">
        <v>752</v>
      </c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5">
        <v>0</v>
      </c>
      <c r="AH70" s="70"/>
      <c r="AI70" s="70"/>
      <c r="AJ70" s="70"/>
      <c r="AK70" s="70"/>
      <c r="AL70" s="91">
        <v>0.71739130434782605</v>
      </c>
      <c r="AM70" s="70"/>
      <c r="AN70" s="70"/>
      <c r="AO70" s="70"/>
      <c r="AP70" s="70"/>
      <c r="AQ70" s="70"/>
      <c r="AR70" s="70"/>
      <c r="AS70" s="70"/>
      <c r="AT70" s="70"/>
      <c r="AU70" s="70"/>
      <c r="AV70" s="70"/>
      <c r="AW70" s="70"/>
      <c r="AX70" s="70"/>
      <c r="AY70" s="70"/>
      <c r="AZ70" s="70"/>
      <c r="BA70" s="70"/>
      <c r="BB70" s="70"/>
      <c r="BC70" s="70"/>
      <c r="BD70" s="91">
        <v>1</v>
      </c>
      <c r="BE70" s="70"/>
      <c r="BF70" s="70"/>
      <c r="BG70" s="70"/>
      <c r="BH70" s="77">
        <v>33</v>
      </c>
      <c r="BN70" s="47">
        <v>22962.781429745275</v>
      </c>
      <c r="CJ70" s="8">
        <f>ABS(L70-VLOOKUP(VK_valitsin!$C$8,tiedot,11,FALSE))</f>
        <v>61.599999999999994</v>
      </c>
      <c r="CQ70" s="8">
        <f>ABS(S70-VLOOKUP(VK_valitsin!$C$8,tiedot,18,FALSE))</f>
        <v>17</v>
      </c>
      <c r="DE70" s="8">
        <f>ABS(AG70-VLOOKUP(VK_valitsin!$C$8,tiedot,32,FALSE))</f>
        <v>0</v>
      </c>
      <c r="DJ70" s="8">
        <f>ABS(AL70-VLOOKUP(VK_valitsin!$C$8,tiedot,37,FALSE))</f>
        <v>4.1546498340316651E-2</v>
      </c>
      <c r="EB70" s="42">
        <f>ABS(BD70-VLOOKUP(VK_valitsin!$C$8,tiedot,55,FALSE))</f>
        <v>0.17222222222222228</v>
      </c>
      <c r="EF70" s="42">
        <f>ABS(BH70-VLOOKUP(VK_valitsin!$C$8,tiedot,59,FALSE))</f>
        <v>507</v>
      </c>
      <c r="EL70" s="8">
        <f>ABS(BN70-VLOOKUP(VK_valitsin!$C$8,tiedot,65,FALSE))</f>
        <v>3744.5894937536577</v>
      </c>
      <c r="FH70" s="44">
        <f>IF($B70=VK_valitsin!$C$8,100000,VK!CJ70/VK!L$297*VK_valitsin!E$5)</f>
        <v>0.32200863423787679</v>
      </c>
      <c r="FO70" s="44">
        <f>IF($B70=VK_valitsin!$C$8,100000,VK!CQ70/VK!S$297*VK_valitsin!J$5)</f>
        <v>4.9175036339072359E-3</v>
      </c>
      <c r="GC70" s="44">
        <f>IF($B70=VK_valitsin!$C$8,100000,VK!DE70/VK!AG$297*VK_valitsin!I$5)</f>
        <v>0</v>
      </c>
      <c r="GH70" s="44">
        <f>IF($B70=VK_valitsin!$C$8,100000,VK!DJ70/VK!AL$297*VK_valitsin!D$5)</f>
        <v>8.1816658932619885E-2</v>
      </c>
      <c r="GZ70" s="44">
        <f>IF($B70=VK_valitsin!$C$8,100000,VK!EB70/VK!BD$297*VK_valitsin!H$5)</f>
        <v>7.1538812128718196E-2</v>
      </c>
      <c r="HD70" s="44">
        <f>IF($B70=VK_valitsin!$C$8,100000,VK!EF70/VK!BH$297*VK_valitsin!F$5)</f>
        <v>0.1928064656120492</v>
      </c>
      <c r="HJ70" s="44">
        <f>IF($B70=VK_valitsin!$C$8,100000,VK!EL70/VK!BN$297*VK_valitsin!G$5)</f>
        <v>0.14327570585661156</v>
      </c>
      <c r="ID70" s="15">
        <f t="shared" si="4"/>
        <v>0.81636378720178293</v>
      </c>
      <c r="IE70" s="15">
        <f t="shared" si="5"/>
        <v>170</v>
      </c>
      <c r="IF70" s="16">
        <f t="shared" si="7"/>
        <v>6.8000000000000038E-9</v>
      </c>
      <c r="IG70" s="38" t="str">
        <f t="shared" si="6"/>
        <v>Kannonkoski</v>
      </c>
    </row>
    <row r="71" spans="2:241" x14ac:dyDescent="0.25">
      <c r="B71" t="s">
        <v>161</v>
      </c>
      <c r="C71">
        <v>217</v>
      </c>
      <c r="L71" s="76">
        <v>140.5</v>
      </c>
      <c r="M71" s="70"/>
      <c r="N71" s="70"/>
      <c r="O71" s="70"/>
      <c r="P71" s="70"/>
      <c r="Q71" s="70"/>
      <c r="R71" s="70"/>
      <c r="S71" s="87" t="s">
        <v>753</v>
      </c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5">
        <v>1</v>
      </c>
      <c r="AH71" s="70"/>
      <c r="AI71" s="70"/>
      <c r="AJ71" s="70"/>
      <c r="AK71" s="70"/>
      <c r="AL71" s="91">
        <v>0.74509803921568629</v>
      </c>
      <c r="AM71" s="70"/>
      <c r="AN71" s="70"/>
      <c r="AO71" s="70"/>
      <c r="AP71" s="70"/>
      <c r="AQ71" s="70"/>
      <c r="AR71" s="70"/>
      <c r="AS71" s="70"/>
      <c r="AT71" s="70"/>
      <c r="AU71" s="70"/>
      <c r="AV71" s="70"/>
      <c r="AW71" s="70"/>
      <c r="AX71" s="70"/>
      <c r="AY71" s="70"/>
      <c r="AZ71" s="70"/>
      <c r="BA71" s="70"/>
      <c r="BB71" s="70"/>
      <c r="BC71" s="70"/>
      <c r="BD71" s="91">
        <v>1</v>
      </c>
      <c r="BE71" s="70"/>
      <c r="BF71" s="70"/>
      <c r="BG71" s="70"/>
      <c r="BH71" s="77">
        <v>228</v>
      </c>
      <c r="BN71" s="47">
        <v>24215.470453678994</v>
      </c>
      <c r="CJ71" s="8">
        <f>ABS(L71-VLOOKUP(VK_valitsin!$C$8,tiedot,11,FALSE))</f>
        <v>4.1999999999999886</v>
      </c>
      <c r="CQ71" s="8">
        <f>ABS(S71-VLOOKUP(VK_valitsin!$C$8,tiedot,18,FALSE))</f>
        <v>11</v>
      </c>
      <c r="DE71" s="8">
        <f>ABS(AG71-VLOOKUP(VK_valitsin!$C$8,tiedot,32,FALSE))</f>
        <v>1</v>
      </c>
      <c r="DJ71" s="8">
        <f>ABS(AL71-VLOOKUP(VK_valitsin!$C$8,tiedot,37,FALSE))</f>
        <v>6.925323320817689E-2</v>
      </c>
      <c r="EB71" s="42">
        <f>ABS(BD71-VLOOKUP(VK_valitsin!$C$8,tiedot,55,FALSE))</f>
        <v>0.17222222222222228</v>
      </c>
      <c r="EF71" s="42">
        <f>ABS(BH71-VLOOKUP(VK_valitsin!$C$8,tiedot,59,FALSE))</f>
        <v>312</v>
      </c>
      <c r="EL71" s="8">
        <f>ABS(BN71-VLOOKUP(VK_valitsin!$C$8,tiedot,65,FALSE))</f>
        <v>2491.9004698199387</v>
      </c>
      <c r="FH71" s="44">
        <f>IF($B71=VK_valitsin!$C$8,100000,VK!CJ71/VK!L$297*VK_valitsin!E$5)</f>
        <v>2.1955134152582451E-2</v>
      </c>
      <c r="FO71" s="44">
        <f>IF($B71=VK_valitsin!$C$8,100000,VK!CQ71/VK!S$297*VK_valitsin!J$5)</f>
        <v>3.1819141160576232E-3</v>
      </c>
      <c r="GC71" s="44">
        <f>IF($B71=VK_valitsin!$C$8,100000,VK!DE71/VK!AG$297*VK_valitsin!I$5)</f>
        <v>0.10940897735217005</v>
      </c>
      <c r="GH71" s="44">
        <f>IF($B71=VK_valitsin!$C$8,100000,VK!DJ71/VK!AL$297*VK_valitsin!D$5)</f>
        <v>0.13637895822080032</v>
      </c>
      <c r="GZ71" s="44">
        <f>IF($B71=VK_valitsin!$C$8,100000,VK!EB71/VK!BD$297*VK_valitsin!H$5)</f>
        <v>7.1538812128718196E-2</v>
      </c>
      <c r="HD71" s="44">
        <f>IF($B71=VK_valitsin!$C$8,100000,VK!EF71/VK!BH$297*VK_valitsin!F$5)</f>
        <v>0.11865013268433798</v>
      </c>
      <c r="HJ71" s="44">
        <f>IF($B71=VK_valitsin!$C$8,100000,VK!EL71/VK!BN$297*VK_valitsin!G$5)</f>
        <v>9.5345243940205646E-2</v>
      </c>
      <c r="ID71" s="15">
        <f t="shared" si="4"/>
        <v>0.55645917949487234</v>
      </c>
      <c r="IE71" s="15">
        <f t="shared" si="5"/>
        <v>73</v>
      </c>
      <c r="IF71" s="16">
        <f t="shared" si="7"/>
        <v>6.9000000000000039E-9</v>
      </c>
      <c r="IG71" s="38" t="str">
        <f t="shared" si="6"/>
        <v>Kannus</v>
      </c>
    </row>
    <row r="72" spans="2:241" x14ac:dyDescent="0.25">
      <c r="B72" t="s">
        <v>163</v>
      </c>
      <c r="C72">
        <v>218</v>
      </c>
      <c r="L72" s="76">
        <v>166.7</v>
      </c>
      <c r="M72" s="70"/>
      <c r="N72" s="70"/>
      <c r="O72" s="70"/>
      <c r="P72" s="70"/>
      <c r="Q72" s="70"/>
      <c r="R72" s="70"/>
      <c r="S72" s="87" t="s">
        <v>754</v>
      </c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5">
        <v>0</v>
      </c>
      <c r="AH72" s="70"/>
      <c r="AI72" s="70"/>
      <c r="AJ72" s="70"/>
      <c r="AK72" s="70"/>
      <c r="AL72" s="91">
        <v>0.58536585365853655</v>
      </c>
      <c r="AM72" s="70"/>
      <c r="AN72" s="70"/>
      <c r="AO72" s="70"/>
      <c r="AP72" s="70"/>
      <c r="AQ72" s="70"/>
      <c r="AR72" s="70"/>
      <c r="AS72" s="70"/>
      <c r="AT72" s="70"/>
      <c r="AU72" s="70"/>
      <c r="AV72" s="70"/>
      <c r="AW72" s="70"/>
      <c r="AX72" s="70"/>
      <c r="AY72" s="70"/>
      <c r="AZ72" s="70"/>
      <c r="BA72" s="70"/>
      <c r="BB72" s="70"/>
      <c r="BC72" s="70"/>
      <c r="BD72" s="91">
        <v>1</v>
      </c>
      <c r="BE72" s="70"/>
      <c r="BF72" s="70"/>
      <c r="BG72" s="70"/>
      <c r="BH72" s="77">
        <v>24</v>
      </c>
      <c r="BN72" s="47">
        <v>23618.308080808081</v>
      </c>
      <c r="CJ72" s="8">
        <f>ABS(L72-VLOOKUP(VK_valitsin!$C$8,tiedot,11,FALSE))</f>
        <v>30.399999999999977</v>
      </c>
      <c r="CQ72" s="8">
        <f>ABS(S72-VLOOKUP(VK_valitsin!$C$8,tiedot,18,FALSE))</f>
        <v>83</v>
      </c>
      <c r="DE72" s="8">
        <f>ABS(AG72-VLOOKUP(VK_valitsin!$C$8,tiedot,32,FALSE))</f>
        <v>0</v>
      </c>
      <c r="DJ72" s="8">
        <f>ABS(AL72-VLOOKUP(VK_valitsin!$C$8,tiedot,37,FALSE))</f>
        <v>9.0478952348972852E-2</v>
      </c>
      <c r="EB72" s="42">
        <f>ABS(BD72-VLOOKUP(VK_valitsin!$C$8,tiedot,55,FALSE))</f>
        <v>0.17222222222222228</v>
      </c>
      <c r="EF72" s="42">
        <f>ABS(BH72-VLOOKUP(VK_valitsin!$C$8,tiedot,59,FALSE))</f>
        <v>516</v>
      </c>
      <c r="EL72" s="8">
        <f>ABS(BN72-VLOOKUP(VK_valitsin!$C$8,tiedot,65,FALSE))</f>
        <v>3089.0628426908515</v>
      </c>
      <c r="FH72" s="44">
        <f>IF($B72=VK_valitsin!$C$8,100000,VK!CJ72/VK!L$297*VK_valitsin!E$5)</f>
        <v>0.15891335196154949</v>
      </c>
      <c r="FO72" s="44">
        <f>IF($B72=VK_valitsin!$C$8,100000,VK!CQ72/VK!S$297*VK_valitsin!J$5)</f>
        <v>2.4008988330252976E-2</v>
      </c>
      <c r="GC72" s="44">
        <f>IF($B72=VK_valitsin!$C$8,100000,VK!DE72/VK!AG$297*VK_valitsin!I$5)</f>
        <v>0</v>
      </c>
      <c r="GH72" s="44">
        <f>IF($B72=VK_valitsin!$C$8,100000,VK!DJ72/VK!AL$297*VK_valitsin!D$5)</f>
        <v>0.17817832743158346</v>
      </c>
      <c r="GZ72" s="44">
        <f>IF($B72=VK_valitsin!$C$8,100000,VK!EB72/VK!BD$297*VK_valitsin!H$5)</f>
        <v>7.1538812128718196E-2</v>
      </c>
      <c r="HD72" s="44">
        <f>IF($B72=VK_valitsin!$C$8,100000,VK!EF72/VK!BH$297*VK_valitsin!F$5)</f>
        <v>0.1962290655933282</v>
      </c>
      <c r="HJ72" s="44">
        <f>IF($B72=VK_valitsin!$C$8,100000,VK!EL72/VK!BN$297*VK_valitsin!G$5)</f>
        <v>0.11819390615720157</v>
      </c>
      <c r="ID72" s="15">
        <f t="shared" si="4"/>
        <v>0.74706245860263398</v>
      </c>
      <c r="IE72" s="15">
        <f t="shared" si="5"/>
        <v>147</v>
      </c>
      <c r="IF72" s="16">
        <f t="shared" si="7"/>
        <v>7.000000000000004E-9</v>
      </c>
      <c r="IG72" s="38" t="str">
        <f t="shared" si="6"/>
        <v>Karijoki</v>
      </c>
    </row>
    <row r="73" spans="2:241" x14ac:dyDescent="0.25">
      <c r="B73" t="s">
        <v>164</v>
      </c>
      <c r="C73">
        <v>224</v>
      </c>
      <c r="L73" s="76">
        <v>141.30000000000001</v>
      </c>
      <c r="M73" s="70"/>
      <c r="N73" s="70"/>
      <c r="O73" s="70"/>
      <c r="P73" s="70"/>
      <c r="Q73" s="70"/>
      <c r="R73" s="70"/>
      <c r="S73" s="87" t="s">
        <v>698</v>
      </c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5">
        <v>0</v>
      </c>
      <c r="AH73" s="70"/>
      <c r="AI73" s="70"/>
      <c r="AJ73" s="70"/>
      <c r="AK73" s="70"/>
      <c r="AL73" s="91">
        <v>0.77777777777777779</v>
      </c>
      <c r="AM73" s="70"/>
      <c r="AN73" s="70"/>
      <c r="AO73" s="70"/>
      <c r="AP73" s="70"/>
      <c r="AQ73" s="70"/>
      <c r="AR73" s="70"/>
      <c r="AS73" s="70"/>
      <c r="AT73" s="70"/>
      <c r="AU73" s="70"/>
      <c r="AV73" s="70"/>
      <c r="AW73" s="70"/>
      <c r="AX73" s="70"/>
      <c r="AY73" s="70"/>
      <c r="AZ73" s="70"/>
      <c r="BA73" s="70"/>
      <c r="BB73" s="70"/>
      <c r="BC73" s="70"/>
      <c r="BD73" s="91">
        <v>0.78021978021978022</v>
      </c>
      <c r="BE73" s="70"/>
      <c r="BF73" s="70"/>
      <c r="BG73" s="70"/>
      <c r="BH73" s="77">
        <v>273</v>
      </c>
      <c r="BN73" s="47">
        <v>26217.883113856195</v>
      </c>
      <c r="CJ73" s="8">
        <f>ABS(L73-VLOOKUP(VK_valitsin!$C$8,tiedot,11,FALSE))</f>
        <v>5</v>
      </c>
      <c r="CQ73" s="8">
        <f>ABS(S73-VLOOKUP(VK_valitsin!$C$8,tiedot,18,FALSE))</f>
        <v>40</v>
      </c>
      <c r="DE73" s="8">
        <f>ABS(AG73-VLOOKUP(VK_valitsin!$C$8,tiedot,32,FALSE))</f>
        <v>0</v>
      </c>
      <c r="DJ73" s="8">
        <f>ABS(AL73-VLOOKUP(VK_valitsin!$C$8,tiedot,37,FALSE))</f>
        <v>0.10193297177026839</v>
      </c>
      <c r="EB73" s="42">
        <f>ABS(BD73-VLOOKUP(VK_valitsin!$C$8,tiedot,55,FALSE))</f>
        <v>4.75579975579975E-2</v>
      </c>
      <c r="EF73" s="42">
        <f>ABS(BH73-VLOOKUP(VK_valitsin!$C$8,tiedot,59,FALSE))</f>
        <v>267</v>
      </c>
      <c r="EL73" s="8">
        <f>ABS(BN73-VLOOKUP(VK_valitsin!$C$8,tiedot,65,FALSE))</f>
        <v>489.48780964273828</v>
      </c>
      <c r="FH73" s="44">
        <f>IF($B73=VK_valitsin!$C$8,100000,VK!CJ73/VK!L$297*VK_valitsin!E$5)</f>
        <v>2.6137064467360131E-2</v>
      </c>
      <c r="FO73" s="44">
        <f>IF($B73=VK_valitsin!$C$8,100000,VK!CQ73/VK!S$297*VK_valitsin!J$5)</f>
        <v>1.1570596785664085E-2</v>
      </c>
      <c r="GC73" s="44">
        <f>IF($B73=VK_valitsin!$C$8,100000,VK!DE73/VK!AG$297*VK_valitsin!I$5)</f>
        <v>0</v>
      </c>
      <c r="GH73" s="44">
        <f>IF($B73=VK_valitsin!$C$8,100000,VK!DJ73/VK!AL$297*VK_valitsin!D$5)</f>
        <v>0.20073449071455143</v>
      </c>
      <c r="GZ73" s="44">
        <f>IF($B73=VK_valitsin!$C$8,100000,VK!EB73/VK!BD$297*VK_valitsin!H$5)</f>
        <v>1.97549573372107E-2</v>
      </c>
      <c r="HD73" s="44">
        <f>IF($B73=VK_valitsin!$C$8,100000,VK!EF73/VK!BH$297*VK_valitsin!F$5)</f>
        <v>0.10153713277794307</v>
      </c>
      <c r="HJ73" s="44">
        <f>IF($B73=VK_valitsin!$C$8,100000,VK!EL73/VK!BN$297*VK_valitsin!G$5)</f>
        <v>1.8728811676622124E-2</v>
      </c>
      <c r="ID73" s="15">
        <f t="shared" si="4"/>
        <v>0.3784630608593515</v>
      </c>
      <c r="IE73" s="15">
        <f t="shared" si="5"/>
        <v>15</v>
      </c>
      <c r="IF73" s="16">
        <f t="shared" si="7"/>
        <v>7.100000000000004E-9</v>
      </c>
      <c r="IG73" s="38" t="str">
        <f t="shared" si="6"/>
        <v>Karkkila</v>
      </c>
    </row>
    <row r="74" spans="2:241" x14ac:dyDescent="0.25">
      <c r="B74" t="s">
        <v>165</v>
      </c>
      <c r="C74">
        <v>226</v>
      </c>
      <c r="L74" s="76">
        <v>189</v>
      </c>
      <c r="M74" s="70"/>
      <c r="N74" s="70"/>
      <c r="O74" s="70"/>
      <c r="P74" s="70"/>
      <c r="Q74" s="70"/>
      <c r="R74" s="70"/>
      <c r="S74" s="87" t="s">
        <v>755</v>
      </c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5">
        <v>0</v>
      </c>
      <c r="AH74" s="70"/>
      <c r="AI74" s="70"/>
      <c r="AJ74" s="70"/>
      <c r="AK74" s="70"/>
      <c r="AL74" s="91">
        <v>0.78688524590163933</v>
      </c>
      <c r="AM74" s="70"/>
      <c r="AN74" s="70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91">
        <v>1</v>
      </c>
      <c r="BE74" s="70"/>
      <c r="BF74" s="70"/>
      <c r="BG74" s="70"/>
      <c r="BH74" s="77">
        <v>96</v>
      </c>
      <c r="BN74" s="47">
        <v>22958.333793103448</v>
      </c>
      <c r="CJ74" s="8">
        <f>ABS(L74-VLOOKUP(VK_valitsin!$C$8,tiedot,11,FALSE))</f>
        <v>52.699999999999989</v>
      </c>
      <c r="CQ74" s="8">
        <f>ABS(S74-VLOOKUP(VK_valitsin!$C$8,tiedot,18,FALSE))</f>
        <v>108</v>
      </c>
      <c r="DE74" s="8">
        <f>ABS(AG74-VLOOKUP(VK_valitsin!$C$8,tiedot,32,FALSE))</f>
        <v>0</v>
      </c>
      <c r="DJ74" s="8">
        <f>ABS(AL74-VLOOKUP(VK_valitsin!$C$8,tiedot,37,FALSE))</f>
        <v>0.11104043989412993</v>
      </c>
      <c r="EB74" s="42">
        <f>ABS(BD74-VLOOKUP(VK_valitsin!$C$8,tiedot,55,FALSE))</f>
        <v>0.17222222222222228</v>
      </c>
      <c r="EF74" s="42">
        <f>ABS(BH74-VLOOKUP(VK_valitsin!$C$8,tiedot,59,FALSE))</f>
        <v>444</v>
      </c>
      <c r="EL74" s="8">
        <f>ABS(BN74-VLOOKUP(VK_valitsin!$C$8,tiedot,65,FALSE))</f>
        <v>3749.0371303954853</v>
      </c>
      <c r="FH74" s="44">
        <f>IF($B74=VK_valitsin!$C$8,100000,VK!CJ74/VK!L$297*VK_valitsin!E$5)</f>
        <v>0.27548465948597572</v>
      </c>
      <c r="FO74" s="44">
        <f>IF($B74=VK_valitsin!$C$8,100000,VK!CQ74/VK!S$297*VK_valitsin!J$5)</f>
        <v>3.1240611321293032E-2</v>
      </c>
      <c r="GC74" s="44">
        <f>IF($B74=VK_valitsin!$C$8,100000,VK!DE74/VK!AG$297*VK_valitsin!I$5)</f>
        <v>0</v>
      </c>
      <c r="GH74" s="44">
        <f>IF($B74=VK_valitsin!$C$8,100000,VK!DJ74/VK!AL$297*VK_valitsin!D$5)</f>
        <v>0.21866963911444925</v>
      </c>
      <c r="GZ74" s="44">
        <f>IF($B74=VK_valitsin!$C$8,100000,VK!EB74/VK!BD$297*VK_valitsin!H$5)</f>
        <v>7.1538812128718196E-2</v>
      </c>
      <c r="HD74" s="44">
        <f>IF($B74=VK_valitsin!$C$8,100000,VK!EF74/VK!BH$297*VK_valitsin!F$5)</f>
        <v>0.16884826574309633</v>
      </c>
      <c r="HJ74" s="44">
        <f>IF($B74=VK_valitsin!$C$8,100000,VK!EL74/VK!BN$297*VK_valitsin!G$5)</f>
        <v>0.14344588159424967</v>
      </c>
      <c r="ID74" s="15">
        <f t="shared" si="4"/>
        <v>0.90922787658778215</v>
      </c>
      <c r="IE74" s="15">
        <f t="shared" si="5"/>
        <v>192</v>
      </c>
      <c r="IF74" s="16">
        <f t="shared" si="7"/>
        <v>7.2000000000000041E-9</v>
      </c>
      <c r="IG74" s="38" t="str">
        <f t="shared" si="6"/>
        <v>Karstula</v>
      </c>
    </row>
    <row r="75" spans="2:241" x14ac:dyDescent="0.25">
      <c r="B75" t="s">
        <v>166</v>
      </c>
      <c r="C75">
        <v>230</v>
      </c>
      <c r="L75" s="76">
        <v>161.1</v>
      </c>
      <c r="M75" s="70"/>
      <c r="N75" s="70"/>
      <c r="O75" s="70"/>
      <c r="P75" s="70"/>
      <c r="Q75" s="70"/>
      <c r="R75" s="70"/>
      <c r="S75" s="87" t="s">
        <v>756</v>
      </c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5">
        <v>0</v>
      </c>
      <c r="AH75" s="70"/>
      <c r="AI75" s="70"/>
      <c r="AJ75" s="70"/>
      <c r="AK75" s="70"/>
      <c r="AL75" s="91">
        <v>0.68316831683168322</v>
      </c>
      <c r="AM75" s="70"/>
      <c r="AN75" s="70"/>
      <c r="AO75" s="70"/>
      <c r="AP75" s="70"/>
      <c r="AQ75" s="70"/>
      <c r="AR75" s="70"/>
      <c r="AS75" s="70"/>
      <c r="AT75" s="70"/>
      <c r="AU75" s="70"/>
      <c r="AV75" s="70"/>
      <c r="AW75" s="70"/>
      <c r="AX75" s="70"/>
      <c r="AY75" s="70"/>
      <c r="AZ75" s="70"/>
      <c r="BA75" s="70"/>
      <c r="BB75" s="70"/>
      <c r="BC75" s="70"/>
      <c r="BD75" s="91">
        <v>1</v>
      </c>
      <c r="BE75" s="70"/>
      <c r="BF75" s="70"/>
      <c r="BG75" s="70"/>
      <c r="BH75" s="77">
        <v>69</v>
      </c>
      <c r="BN75" s="47">
        <v>23179.812725631768</v>
      </c>
      <c r="CJ75" s="8">
        <f>ABS(L75-VLOOKUP(VK_valitsin!$C$8,tiedot,11,FALSE))</f>
        <v>24.799999999999983</v>
      </c>
      <c r="CQ75" s="8">
        <f>ABS(S75-VLOOKUP(VK_valitsin!$C$8,tiedot,18,FALSE))</f>
        <v>17</v>
      </c>
      <c r="DE75" s="8">
        <f>ABS(AG75-VLOOKUP(VK_valitsin!$C$8,tiedot,32,FALSE))</f>
        <v>0</v>
      </c>
      <c r="DJ75" s="8">
        <f>ABS(AL75-VLOOKUP(VK_valitsin!$C$8,tiedot,37,FALSE))</f>
        <v>7.3235108241738178E-3</v>
      </c>
      <c r="EB75" s="42">
        <f>ABS(BD75-VLOOKUP(VK_valitsin!$C$8,tiedot,55,FALSE))</f>
        <v>0.17222222222222228</v>
      </c>
      <c r="EF75" s="42">
        <f>ABS(BH75-VLOOKUP(VK_valitsin!$C$8,tiedot,59,FALSE))</f>
        <v>471</v>
      </c>
      <c r="EL75" s="8">
        <f>ABS(BN75-VLOOKUP(VK_valitsin!$C$8,tiedot,65,FALSE))</f>
        <v>3527.5581978671653</v>
      </c>
      <c r="FH75" s="44">
        <f>IF($B75=VK_valitsin!$C$8,100000,VK!CJ75/VK!L$297*VK_valitsin!E$5)</f>
        <v>0.12963983975810617</v>
      </c>
      <c r="FO75" s="44">
        <f>IF($B75=VK_valitsin!$C$8,100000,VK!CQ75/VK!S$297*VK_valitsin!J$5)</f>
        <v>4.9175036339072359E-3</v>
      </c>
      <c r="GC75" s="44">
        <f>IF($B75=VK_valitsin!$C$8,100000,VK!DE75/VK!AG$297*VK_valitsin!I$5)</f>
        <v>0</v>
      </c>
      <c r="GH75" s="44">
        <f>IF($B75=VK_valitsin!$C$8,100000,VK!DJ75/VK!AL$297*VK_valitsin!D$5)</f>
        <v>1.4422038227691765E-2</v>
      </c>
      <c r="GZ75" s="44">
        <f>IF($B75=VK_valitsin!$C$8,100000,VK!EB75/VK!BD$297*VK_valitsin!H$5)</f>
        <v>7.1538812128718196E-2</v>
      </c>
      <c r="HD75" s="44">
        <f>IF($B75=VK_valitsin!$C$8,100000,VK!EF75/VK!BH$297*VK_valitsin!F$5)</f>
        <v>0.17911606568693328</v>
      </c>
      <c r="HJ75" s="44">
        <f>IF($B75=VK_valitsin!$C$8,100000,VK!EL75/VK!BN$297*VK_valitsin!G$5)</f>
        <v>0.13497164150910901</v>
      </c>
      <c r="ID75" s="15">
        <f t="shared" si="4"/>
        <v>0.53460590824446574</v>
      </c>
      <c r="IE75" s="15">
        <f t="shared" si="5"/>
        <v>64</v>
      </c>
      <c r="IF75" s="16">
        <f t="shared" si="7"/>
        <v>7.3000000000000042E-9</v>
      </c>
      <c r="IG75" s="38" t="str">
        <f t="shared" si="6"/>
        <v>Karvia</v>
      </c>
    </row>
    <row r="76" spans="2:241" x14ac:dyDescent="0.25">
      <c r="B76" t="s">
        <v>167</v>
      </c>
      <c r="C76">
        <v>231</v>
      </c>
      <c r="L76" s="76">
        <v>186.1</v>
      </c>
      <c r="M76" s="70"/>
      <c r="N76" s="70"/>
      <c r="O76" s="70"/>
      <c r="P76" s="70"/>
      <c r="Q76" s="70"/>
      <c r="R76" s="70"/>
      <c r="S76" s="87" t="s">
        <v>757</v>
      </c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5">
        <v>0</v>
      </c>
      <c r="AH76" s="70"/>
      <c r="AI76" s="70"/>
      <c r="AJ76" s="70"/>
      <c r="AK76" s="70"/>
      <c r="AL76" s="91">
        <v>0.91304347826086951</v>
      </c>
      <c r="AM76" s="70"/>
      <c r="AN76" s="70"/>
      <c r="AO76" s="70"/>
      <c r="AP76" s="70"/>
      <c r="AQ76" s="70"/>
      <c r="AR76" s="70"/>
      <c r="AS76" s="70"/>
      <c r="AT76" s="70"/>
      <c r="AU76" s="70"/>
      <c r="AV76" s="70"/>
      <c r="AW76" s="70"/>
      <c r="AX76" s="70"/>
      <c r="AY76" s="70"/>
      <c r="AZ76" s="70"/>
      <c r="BA76" s="70"/>
      <c r="BB76" s="70"/>
      <c r="BC76" s="70"/>
      <c r="BD76" s="91">
        <v>1</v>
      </c>
      <c r="BE76" s="70"/>
      <c r="BF76" s="70"/>
      <c r="BG76" s="70"/>
      <c r="BH76" s="77">
        <v>42</v>
      </c>
      <c r="BN76" s="47">
        <v>28060.557119205299</v>
      </c>
      <c r="CJ76" s="8">
        <f>ABS(L76-VLOOKUP(VK_valitsin!$C$8,tiedot,11,FALSE))</f>
        <v>49.799999999999983</v>
      </c>
      <c r="CQ76" s="8">
        <f>ABS(S76-VLOOKUP(VK_valitsin!$C$8,tiedot,18,FALSE))</f>
        <v>146</v>
      </c>
      <c r="DE76" s="8">
        <f>ABS(AG76-VLOOKUP(VK_valitsin!$C$8,tiedot,32,FALSE))</f>
        <v>0</v>
      </c>
      <c r="DJ76" s="8">
        <f>ABS(AL76-VLOOKUP(VK_valitsin!$C$8,tiedot,37,FALSE))</f>
        <v>0.23719867225336011</v>
      </c>
      <c r="EB76" s="42">
        <f>ABS(BD76-VLOOKUP(VK_valitsin!$C$8,tiedot,55,FALSE))</f>
        <v>0.17222222222222228</v>
      </c>
      <c r="EF76" s="42">
        <f>ABS(BH76-VLOOKUP(VK_valitsin!$C$8,tiedot,59,FALSE))</f>
        <v>498</v>
      </c>
      <c r="EL76" s="8">
        <f>ABS(BN76-VLOOKUP(VK_valitsin!$C$8,tiedot,65,FALSE))</f>
        <v>1353.1861957063666</v>
      </c>
      <c r="FH76" s="44">
        <f>IF($B76=VK_valitsin!$C$8,100000,VK!CJ76/VK!L$297*VK_valitsin!E$5)</f>
        <v>0.26032516209490686</v>
      </c>
      <c r="FO76" s="44">
        <f>IF($B76=VK_valitsin!$C$8,100000,VK!CQ76/VK!S$297*VK_valitsin!J$5)</f>
        <v>4.2232678267673907E-2</v>
      </c>
      <c r="GC76" s="44">
        <f>IF($B76=VK_valitsin!$C$8,100000,VK!DE76/VK!AG$297*VK_valitsin!I$5)</f>
        <v>0</v>
      </c>
      <c r="GH76" s="44">
        <f>IF($B76=VK_valitsin!$C$8,100000,VK!DJ76/VK!AL$297*VK_valitsin!D$5)</f>
        <v>0.46711043390607782</v>
      </c>
      <c r="GZ76" s="44">
        <f>IF($B76=VK_valitsin!$C$8,100000,VK!EB76/VK!BD$297*VK_valitsin!H$5)</f>
        <v>7.1538812128718196E-2</v>
      </c>
      <c r="HD76" s="44">
        <f>IF($B76=VK_valitsin!$C$8,100000,VK!EF76/VK!BH$297*VK_valitsin!F$5)</f>
        <v>0.18938386563077023</v>
      </c>
      <c r="HJ76" s="44">
        <f>IF($B76=VK_valitsin!$C$8,100000,VK!EL76/VK!BN$297*VK_valitsin!G$5)</f>
        <v>5.1775690678153442E-2</v>
      </c>
      <c r="ID76" s="15">
        <f t="shared" si="4"/>
        <v>1.0823666501063003</v>
      </c>
      <c r="IE76" s="15">
        <f t="shared" si="5"/>
        <v>232</v>
      </c>
      <c r="IF76" s="16">
        <f t="shared" si="7"/>
        <v>7.4000000000000042E-9</v>
      </c>
      <c r="IG76" s="38" t="str">
        <f t="shared" si="6"/>
        <v>Kaskinen</v>
      </c>
    </row>
    <row r="77" spans="2:241" x14ac:dyDescent="0.25">
      <c r="B77" t="s">
        <v>168</v>
      </c>
      <c r="C77">
        <v>232</v>
      </c>
      <c r="L77" s="76">
        <v>154</v>
      </c>
      <c r="M77" s="70"/>
      <c r="N77" s="70"/>
      <c r="O77" s="70"/>
      <c r="P77" s="70"/>
      <c r="Q77" s="70"/>
      <c r="R77" s="70"/>
      <c r="S77" s="87" t="s">
        <v>758</v>
      </c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5">
        <v>0</v>
      </c>
      <c r="AH77" s="70"/>
      <c r="AI77" s="70"/>
      <c r="AJ77" s="70"/>
      <c r="AK77" s="70"/>
      <c r="AL77" s="91">
        <v>0.63951473136915082</v>
      </c>
      <c r="AM77" s="70"/>
      <c r="AN77" s="70"/>
      <c r="AO77" s="70"/>
      <c r="AP77" s="70"/>
      <c r="AQ77" s="70"/>
      <c r="AR77" s="70"/>
      <c r="AS77" s="70"/>
      <c r="AT77" s="70"/>
      <c r="AU77" s="70"/>
      <c r="AV77" s="70"/>
      <c r="AW77" s="70"/>
      <c r="AX77" s="70"/>
      <c r="AY77" s="70"/>
      <c r="AZ77" s="70"/>
      <c r="BA77" s="70"/>
      <c r="BB77" s="70"/>
      <c r="BC77" s="70"/>
      <c r="BD77" s="91">
        <v>0.85365853658536583</v>
      </c>
      <c r="BE77" s="70"/>
      <c r="BF77" s="70"/>
      <c r="BG77" s="70"/>
      <c r="BH77" s="77">
        <v>369</v>
      </c>
      <c r="BN77" s="47">
        <v>23933.434696465367</v>
      </c>
      <c r="CJ77" s="8">
        <f>ABS(L77-VLOOKUP(VK_valitsin!$C$8,tiedot,11,FALSE))</f>
        <v>17.699999999999989</v>
      </c>
      <c r="CQ77" s="8">
        <f>ABS(S77-VLOOKUP(VK_valitsin!$C$8,tiedot,18,FALSE))</f>
        <v>199</v>
      </c>
      <c r="DE77" s="8">
        <f>ABS(AG77-VLOOKUP(VK_valitsin!$C$8,tiedot,32,FALSE))</f>
        <v>0</v>
      </c>
      <c r="DJ77" s="8">
        <f>ABS(AL77-VLOOKUP(VK_valitsin!$C$8,tiedot,37,FALSE))</f>
        <v>3.6330074638358578E-2</v>
      </c>
      <c r="EB77" s="42">
        <f>ABS(BD77-VLOOKUP(VK_valitsin!$C$8,tiedot,55,FALSE))</f>
        <v>2.5880758807588111E-2</v>
      </c>
      <c r="EF77" s="42">
        <f>ABS(BH77-VLOOKUP(VK_valitsin!$C$8,tiedot,59,FALSE))</f>
        <v>171</v>
      </c>
      <c r="EL77" s="8">
        <f>ABS(BN77-VLOOKUP(VK_valitsin!$C$8,tiedot,65,FALSE))</f>
        <v>2773.936227033566</v>
      </c>
      <c r="FH77" s="44">
        <f>IF($B77=VK_valitsin!$C$8,100000,VK!CJ77/VK!L$297*VK_valitsin!E$5)</f>
        <v>9.2525208214454813E-2</v>
      </c>
      <c r="FO77" s="44">
        <f>IF($B77=VK_valitsin!$C$8,100000,VK!CQ77/VK!S$297*VK_valitsin!J$5)</f>
        <v>5.7563719008678821E-2</v>
      </c>
      <c r="GC77" s="44">
        <f>IF($B77=VK_valitsin!$C$8,100000,VK!DE77/VK!AG$297*VK_valitsin!I$5)</f>
        <v>0</v>
      </c>
      <c r="GH77" s="44">
        <f>IF($B77=VK_valitsin!$C$8,100000,VK!DJ77/VK!AL$297*VK_valitsin!D$5)</f>
        <v>7.1544063746012271E-2</v>
      </c>
      <c r="GZ77" s="44">
        <f>IF($B77=VK_valitsin!$C$8,100000,VK!EB77/VK!BD$297*VK_valitsin!H$5)</f>
        <v>1.0750521728233825E-2</v>
      </c>
      <c r="HD77" s="44">
        <f>IF($B77=VK_valitsin!$C$8,100000,VK!EF77/VK!BH$297*VK_valitsin!F$5)</f>
        <v>6.5029399644300614E-2</v>
      </c>
      <c r="HJ77" s="44">
        <f>IF($B77=VK_valitsin!$C$8,100000,VK!EL77/VK!BN$297*VK_valitsin!G$5)</f>
        <v>0.10613651285205628</v>
      </c>
      <c r="ID77" s="15">
        <f t="shared" si="4"/>
        <v>0.40354943269373661</v>
      </c>
      <c r="IE77" s="15">
        <f t="shared" si="5"/>
        <v>18</v>
      </c>
      <c r="IF77" s="16">
        <f t="shared" si="7"/>
        <v>7.5000000000000043E-9</v>
      </c>
      <c r="IG77" s="38" t="str">
        <f t="shared" si="6"/>
        <v>Kauhajoki</v>
      </c>
    </row>
    <row r="78" spans="2:241" x14ac:dyDescent="0.25">
      <c r="B78" t="s">
        <v>169</v>
      </c>
      <c r="C78">
        <v>233</v>
      </c>
      <c r="L78" s="76">
        <v>150.30000000000001</v>
      </c>
      <c r="M78" s="70"/>
      <c r="N78" s="70"/>
      <c r="O78" s="70"/>
      <c r="P78" s="70"/>
      <c r="Q78" s="70"/>
      <c r="R78" s="70"/>
      <c r="S78" s="87" t="s">
        <v>759</v>
      </c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5">
        <v>1</v>
      </c>
      <c r="AH78" s="70"/>
      <c r="AI78" s="70"/>
      <c r="AJ78" s="70"/>
      <c r="AK78" s="70"/>
      <c r="AL78" s="91">
        <v>0.7192982456140351</v>
      </c>
      <c r="AM78" s="70"/>
      <c r="AN78" s="70"/>
      <c r="AO78" s="70"/>
      <c r="AP78" s="70"/>
      <c r="AQ78" s="70"/>
      <c r="AR78" s="70"/>
      <c r="AS78" s="70"/>
      <c r="AT78" s="70"/>
      <c r="AU78" s="70"/>
      <c r="AV78" s="70"/>
      <c r="AW78" s="70"/>
      <c r="AX78" s="70"/>
      <c r="AY78" s="70"/>
      <c r="AZ78" s="70"/>
      <c r="BA78" s="70"/>
      <c r="BB78" s="70"/>
      <c r="BC78" s="70"/>
      <c r="BD78" s="91">
        <v>1</v>
      </c>
      <c r="BE78" s="70"/>
      <c r="BF78" s="70"/>
      <c r="BG78" s="70"/>
      <c r="BH78" s="77">
        <v>492</v>
      </c>
      <c r="BN78" s="47">
        <v>24341.584371909001</v>
      </c>
      <c r="CJ78" s="8">
        <f>ABS(L78-VLOOKUP(VK_valitsin!$C$8,tiedot,11,FALSE))</f>
        <v>14</v>
      </c>
      <c r="CQ78" s="8">
        <f>ABS(S78-VLOOKUP(VK_valitsin!$C$8,tiedot,18,FALSE))</f>
        <v>354</v>
      </c>
      <c r="DE78" s="8">
        <f>ABS(AG78-VLOOKUP(VK_valitsin!$C$8,tiedot,32,FALSE))</f>
        <v>1</v>
      </c>
      <c r="DJ78" s="8">
        <f>ABS(AL78-VLOOKUP(VK_valitsin!$C$8,tiedot,37,FALSE))</f>
        <v>4.3453439606525701E-2</v>
      </c>
      <c r="EB78" s="42">
        <f>ABS(BD78-VLOOKUP(VK_valitsin!$C$8,tiedot,55,FALSE))</f>
        <v>0.17222222222222228</v>
      </c>
      <c r="EF78" s="42">
        <f>ABS(BH78-VLOOKUP(VK_valitsin!$C$8,tiedot,59,FALSE))</f>
        <v>48</v>
      </c>
      <c r="EL78" s="8">
        <f>ABS(BN78-VLOOKUP(VK_valitsin!$C$8,tiedot,65,FALSE))</f>
        <v>2365.7865515899321</v>
      </c>
      <c r="FH78" s="44">
        <f>IF($B78=VK_valitsin!$C$8,100000,VK!CJ78/VK!L$297*VK_valitsin!E$5)</f>
        <v>7.3183780508608381E-2</v>
      </c>
      <c r="FO78" s="44">
        <f>IF($B78=VK_valitsin!$C$8,100000,VK!CQ78/VK!S$297*VK_valitsin!J$5)</f>
        <v>0.10239978155312715</v>
      </c>
      <c r="GC78" s="44">
        <f>IF($B78=VK_valitsin!$C$8,100000,VK!DE78/VK!AG$297*VK_valitsin!I$5)</f>
        <v>0.10940897735217005</v>
      </c>
      <c r="GH78" s="44">
        <f>IF($B78=VK_valitsin!$C$8,100000,VK!DJ78/VK!AL$297*VK_valitsin!D$5)</f>
        <v>8.5571958883628341E-2</v>
      </c>
      <c r="GZ78" s="44">
        <f>IF($B78=VK_valitsin!$C$8,100000,VK!EB78/VK!BD$297*VK_valitsin!H$5)</f>
        <v>7.1538812128718196E-2</v>
      </c>
      <c r="HD78" s="44">
        <f>IF($B78=VK_valitsin!$C$8,100000,VK!EF78/VK!BH$297*VK_valitsin!F$5)</f>
        <v>1.8253866566821226E-2</v>
      </c>
      <c r="HJ78" s="44">
        <f>IF($B78=VK_valitsin!$C$8,100000,VK!EL78/VK!BN$297*VK_valitsin!G$5)</f>
        <v>9.0519865702380589E-2</v>
      </c>
      <c r="ID78" s="15">
        <f t="shared" si="4"/>
        <v>0.55087705029545386</v>
      </c>
      <c r="IE78" s="15">
        <f t="shared" si="5"/>
        <v>70</v>
      </c>
      <c r="IF78" s="16">
        <f t="shared" si="7"/>
        <v>7.6000000000000035E-9</v>
      </c>
      <c r="IG78" s="38" t="str">
        <f t="shared" si="6"/>
        <v>Kauhava</v>
      </c>
    </row>
    <row r="79" spans="2:241" x14ac:dyDescent="0.25">
      <c r="B79" t="s">
        <v>170</v>
      </c>
      <c r="C79">
        <v>235</v>
      </c>
      <c r="L79" s="76">
        <v>130.6</v>
      </c>
      <c r="M79" s="70"/>
      <c r="N79" s="70"/>
      <c r="O79" s="70"/>
      <c r="P79" s="70"/>
      <c r="Q79" s="70"/>
      <c r="R79" s="70"/>
      <c r="S79" s="87" t="s">
        <v>760</v>
      </c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5">
        <v>1</v>
      </c>
      <c r="AH79" s="70"/>
      <c r="AI79" s="70"/>
      <c r="AJ79" s="70"/>
      <c r="AK79" s="70"/>
      <c r="AL79" s="91">
        <v>1</v>
      </c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0"/>
      <c r="AX79" s="70"/>
      <c r="AY79" s="70"/>
      <c r="AZ79" s="70"/>
      <c r="BA79" s="70"/>
      <c r="BB79" s="70"/>
      <c r="BC79" s="70"/>
      <c r="BD79" s="91">
        <v>0.61111111111111116</v>
      </c>
      <c r="BE79" s="70"/>
      <c r="BF79" s="70"/>
      <c r="BG79" s="70"/>
      <c r="BH79" s="77">
        <v>594</v>
      </c>
      <c r="BN79" s="47">
        <v>49480.359591041866</v>
      </c>
      <c r="CJ79" s="8">
        <f>ABS(L79-VLOOKUP(VK_valitsin!$C$8,tiedot,11,FALSE))</f>
        <v>5.7000000000000171</v>
      </c>
      <c r="CQ79" s="8">
        <f>ABS(S79-VLOOKUP(VK_valitsin!$C$8,tiedot,18,FALSE))</f>
        <v>150</v>
      </c>
      <c r="DE79" s="8">
        <f>ABS(AG79-VLOOKUP(VK_valitsin!$C$8,tiedot,32,FALSE))</f>
        <v>1</v>
      </c>
      <c r="DJ79" s="8">
        <f>ABS(AL79-VLOOKUP(VK_valitsin!$C$8,tiedot,37,FALSE))</f>
        <v>0.3241551939924906</v>
      </c>
      <c r="EB79" s="42">
        <f>ABS(BD79-VLOOKUP(VK_valitsin!$C$8,tiedot,55,FALSE))</f>
        <v>0.21666666666666656</v>
      </c>
      <c r="EF79" s="42">
        <f>ABS(BH79-VLOOKUP(VK_valitsin!$C$8,tiedot,59,FALSE))</f>
        <v>54</v>
      </c>
      <c r="EL79" s="8">
        <f>ABS(BN79-VLOOKUP(VK_valitsin!$C$8,tiedot,65,FALSE))</f>
        <v>22772.988667542933</v>
      </c>
      <c r="FH79" s="44">
        <f>IF($B79=VK_valitsin!$C$8,100000,VK!CJ79/VK!L$297*VK_valitsin!E$5)</f>
        <v>2.979625349279064E-2</v>
      </c>
      <c r="FO79" s="44">
        <f>IF($B79=VK_valitsin!$C$8,100000,VK!CQ79/VK!S$297*VK_valitsin!J$5)</f>
        <v>4.338973794624032E-2</v>
      </c>
      <c r="GC79" s="44">
        <f>IF($B79=VK_valitsin!$C$8,100000,VK!DE79/VK!AG$297*VK_valitsin!I$5)</f>
        <v>0.10940897735217005</v>
      </c>
      <c r="GH79" s="44">
        <f>IF($B79=VK_valitsin!$C$8,100000,VK!DJ79/VK!AL$297*VK_valitsin!D$5)</f>
        <v>0.6383521116720593</v>
      </c>
      <c r="GZ79" s="44">
        <f>IF($B79=VK_valitsin!$C$8,100000,VK!EB79/VK!BD$297*VK_valitsin!H$5)</f>
        <v>9.0000441065161529E-2</v>
      </c>
      <c r="HD79" s="44">
        <f>IF($B79=VK_valitsin!$C$8,100000,VK!EF79/VK!BH$297*VK_valitsin!F$5)</f>
        <v>2.053559988767388E-2</v>
      </c>
      <c r="HJ79" s="44">
        <f>IF($B79=VK_valitsin!$C$8,100000,VK!EL79/VK!BN$297*VK_valitsin!G$5)</f>
        <v>0.87134144643879563</v>
      </c>
      <c r="ID79" s="15">
        <f t="shared" si="4"/>
        <v>1.8028245755548913</v>
      </c>
      <c r="IE79" s="15">
        <f t="shared" si="5"/>
        <v>278</v>
      </c>
      <c r="IF79" s="16">
        <f t="shared" si="7"/>
        <v>7.7000000000000028E-9</v>
      </c>
      <c r="IG79" s="38" t="str">
        <f t="shared" si="6"/>
        <v>Kauniainen</v>
      </c>
    </row>
    <row r="80" spans="2:241" x14ac:dyDescent="0.25">
      <c r="B80" t="s">
        <v>103</v>
      </c>
      <c r="C80">
        <v>236</v>
      </c>
      <c r="L80" s="76">
        <v>134.80000000000001</v>
      </c>
      <c r="M80" s="70"/>
      <c r="N80" s="70"/>
      <c r="O80" s="70"/>
      <c r="P80" s="70"/>
      <c r="Q80" s="70"/>
      <c r="R80" s="70"/>
      <c r="S80" s="87" t="s">
        <v>761</v>
      </c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5">
        <v>1</v>
      </c>
      <c r="AH80" s="70"/>
      <c r="AI80" s="70"/>
      <c r="AJ80" s="70"/>
      <c r="AK80" s="70"/>
      <c r="AL80" s="91">
        <v>0.81578947368421051</v>
      </c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91">
        <v>1</v>
      </c>
      <c r="BE80" s="70"/>
      <c r="BF80" s="70"/>
      <c r="BG80" s="70"/>
      <c r="BH80" s="77">
        <v>186</v>
      </c>
      <c r="BN80" s="47">
        <v>24006.919265167995</v>
      </c>
      <c r="CJ80" s="8">
        <f>ABS(L80-VLOOKUP(VK_valitsin!$C$8,tiedot,11,FALSE))</f>
        <v>1.5</v>
      </c>
      <c r="CQ80" s="8">
        <f>ABS(S80-VLOOKUP(VK_valitsin!$C$8,tiedot,18,FALSE))</f>
        <v>57</v>
      </c>
      <c r="DE80" s="8">
        <f>ABS(AG80-VLOOKUP(VK_valitsin!$C$8,tiedot,32,FALSE))</f>
        <v>1</v>
      </c>
      <c r="DJ80" s="8">
        <f>ABS(AL80-VLOOKUP(VK_valitsin!$C$8,tiedot,37,FALSE))</f>
        <v>0.13994466767670111</v>
      </c>
      <c r="EB80" s="42">
        <f>ABS(BD80-VLOOKUP(VK_valitsin!$C$8,tiedot,55,FALSE))</f>
        <v>0.17222222222222228</v>
      </c>
      <c r="EF80" s="42">
        <f>ABS(BH80-VLOOKUP(VK_valitsin!$C$8,tiedot,59,FALSE))</f>
        <v>354</v>
      </c>
      <c r="EL80" s="8">
        <f>ABS(BN80-VLOOKUP(VK_valitsin!$C$8,tiedot,65,FALSE))</f>
        <v>2700.4516583309378</v>
      </c>
      <c r="FH80" s="44">
        <f>IF($B80=VK_valitsin!$C$8,100000,VK!CJ80/VK!L$297*VK_valitsin!E$5)</f>
        <v>7.8411193402080394E-3</v>
      </c>
      <c r="FO80" s="44">
        <f>IF($B80=VK_valitsin!$C$8,100000,VK!CQ80/VK!S$297*VK_valitsin!J$5)</f>
        <v>1.6488100419571321E-2</v>
      </c>
      <c r="GC80" s="44">
        <f>IF($B80=VK_valitsin!$C$8,100000,VK!DE80/VK!AG$297*VK_valitsin!I$5)</f>
        <v>0.10940897735217005</v>
      </c>
      <c r="GH80" s="44">
        <f>IF($B80=VK_valitsin!$C$8,100000,VK!DJ80/VK!AL$297*VK_valitsin!D$5)</f>
        <v>0.27559013640465141</v>
      </c>
      <c r="GZ80" s="44">
        <f>IF($B80=VK_valitsin!$C$8,100000,VK!EB80/VK!BD$297*VK_valitsin!H$5)</f>
        <v>7.1538812128718196E-2</v>
      </c>
      <c r="HD80" s="44">
        <f>IF($B80=VK_valitsin!$C$8,100000,VK!EF80/VK!BH$297*VK_valitsin!F$5)</f>
        <v>0.13462226593030654</v>
      </c>
      <c r="HJ80" s="44">
        <f>IF($B80=VK_valitsin!$C$8,100000,VK!EL80/VK!BN$297*VK_valitsin!G$5)</f>
        <v>0.103324841915095</v>
      </c>
      <c r="ID80" s="15">
        <f t="shared" si="4"/>
        <v>0.71881426129072046</v>
      </c>
      <c r="IE80" s="15">
        <f t="shared" si="5"/>
        <v>137</v>
      </c>
      <c r="IF80" s="16">
        <f t="shared" si="7"/>
        <v>7.800000000000002E-9</v>
      </c>
      <c r="IG80" s="38" t="str">
        <f t="shared" si="6"/>
        <v>Kaustinen</v>
      </c>
    </row>
    <row r="81" spans="2:241" x14ac:dyDescent="0.25">
      <c r="B81" t="s">
        <v>171</v>
      </c>
      <c r="C81">
        <v>239</v>
      </c>
      <c r="L81" s="76">
        <v>186.6</v>
      </c>
      <c r="M81" s="70"/>
      <c r="N81" s="70"/>
      <c r="O81" s="70"/>
      <c r="P81" s="70"/>
      <c r="Q81" s="70"/>
      <c r="R81" s="70"/>
      <c r="S81" s="87" t="s">
        <v>762</v>
      </c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5">
        <v>1</v>
      </c>
      <c r="AH81" s="70"/>
      <c r="AI81" s="70"/>
      <c r="AJ81" s="70"/>
      <c r="AK81" s="70"/>
      <c r="AL81" s="91">
        <v>0.77777777777777779</v>
      </c>
      <c r="AM81" s="70"/>
      <c r="AN81" s="70"/>
      <c r="AO81" s="70"/>
      <c r="AP81" s="70"/>
      <c r="AQ81" s="70"/>
      <c r="AR81" s="70"/>
      <c r="AS81" s="70"/>
      <c r="AT81" s="70"/>
      <c r="AU81" s="70"/>
      <c r="AV81" s="70"/>
      <c r="AW81" s="70"/>
      <c r="AX81" s="70"/>
      <c r="AY81" s="70"/>
      <c r="AZ81" s="70"/>
      <c r="BA81" s="70"/>
      <c r="BB81" s="70"/>
      <c r="BC81" s="70"/>
      <c r="BD81" s="91">
        <v>1</v>
      </c>
      <c r="BE81" s="70"/>
      <c r="BF81" s="70"/>
      <c r="BG81" s="70"/>
      <c r="BH81" s="77">
        <v>63</v>
      </c>
      <c r="BN81" s="47">
        <v>23323.35085995086</v>
      </c>
      <c r="CJ81" s="8">
        <f>ABS(L81-VLOOKUP(VK_valitsin!$C$8,tiedot,11,FALSE))</f>
        <v>50.299999999999983</v>
      </c>
      <c r="CQ81" s="8">
        <f>ABS(S81-VLOOKUP(VK_valitsin!$C$8,tiedot,18,FALSE))</f>
        <v>15</v>
      </c>
      <c r="DE81" s="8">
        <f>ABS(AG81-VLOOKUP(VK_valitsin!$C$8,tiedot,32,FALSE))</f>
        <v>1</v>
      </c>
      <c r="DJ81" s="8">
        <f>ABS(AL81-VLOOKUP(VK_valitsin!$C$8,tiedot,37,FALSE))</f>
        <v>0.10193297177026839</v>
      </c>
      <c r="EB81" s="42">
        <f>ABS(BD81-VLOOKUP(VK_valitsin!$C$8,tiedot,55,FALSE))</f>
        <v>0.17222222222222228</v>
      </c>
      <c r="EF81" s="42">
        <f>ABS(BH81-VLOOKUP(VK_valitsin!$C$8,tiedot,59,FALSE))</f>
        <v>477</v>
      </c>
      <c r="EL81" s="8">
        <f>ABS(BN81-VLOOKUP(VK_valitsin!$C$8,tiedot,65,FALSE))</f>
        <v>3384.0200635480724</v>
      </c>
      <c r="FH81" s="44">
        <f>IF($B81=VK_valitsin!$C$8,100000,VK!CJ81/VK!L$297*VK_valitsin!E$5)</f>
        <v>0.26293886854164289</v>
      </c>
      <c r="FO81" s="44">
        <f>IF($B81=VK_valitsin!$C$8,100000,VK!CQ81/VK!S$297*VK_valitsin!J$5)</f>
        <v>4.3389737946240318E-3</v>
      </c>
      <c r="GC81" s="44">
        <f>IF($B81=VK_valitsin!$C$8,100000,VK!DE81/VK!AG$297*VK_valitsin!I$5)</f>
        <v>0.10940897735217005</v>
      </c>
      <c r="GH81" s="44">
        <f>IF($B81=VK_valitsin!$C$8,100000,VK!DJ81/VK!AL$297*VK_valitsin!D$5)</f>
        <v>0.20073449071455143</v>
      </c>
      <c r="GZ81" s="44">
        <f>IF($B81=VK_valitsin!$C$8,100000,VK!EB81/VK!BD$297*VK_valitsin!H$5)</f>
        <v>7.1538812128718196E-2</v>
      </c>
      <c r="HD81" s="44">
        <f>IF($B81=VK_valitsin!$C$8,100000,VK!EF81/VK!BH$297*VK_valitsin!F$5)</f>
        <v>0.18139779900778594</v>
      </c>
      <c r="HJ81" s="44">
        <f>IF($B81=VK_valitsin!$C$8,100000,VK!EL81/VK!BN$297*VK_valitsin!G$5)</f>
        <v>0.12947957687927056</v>
      </c>
      <c r="ID81" s="15">
        <f t="shared" si="4"/>
        <v>0.95983750631876308</v>
      </c>
      <c r="IE81" s="15">
        <f t="shared" si="5"/>
        <v>204</v>
      </c>
      <c r="IF81" s="16">
        <f t="shared" si="7"/>
        <v>7.9000000000000013E-9</v>
      </c>
      <c r="IG81" s="38" t="str">
        <f t="shared" si="6"/>
        <v>Keitele</v>
      </c>
    </row>
    <row r="82" spans="2:241" x14ac:dyDescent="0.25">
      <c r="B82" t="s">
        <v>172</v>
      </c>
      <c r="C82">
        <v>240</v>
      </c>
      <c r="L82" s="76">
        <v>187.9</v>
      </c>
      <c r="M82" s="70"/>
      <c r="N82" s="70"/>
      <c r="O82" s="70"/>
      <c r="P82" s="70"/>
      <c r="Q82" s="70"/>
      <c r="R82" s="70"/>
      <c r="S82" s="87" t="s">
        <v>763</v>
      </c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5">
        <v>1</v>
      </c>
      <c r="AH82" s="70"/>
      <c r="AI82" s="70"/>
      <c r="AJ82" s="70"/>
      <c r="AK82" s="70"/>
      <c r="AL82" s="91">
        <v>0.76694411414982167</v>
      </c>
      <c r="AM82" s="70"/>
      <c r="AN82" s="70"/>
      <c r="AO82" s="70"/>
      <c r="AP82" s="70"/>
      <c r="AQ82" s="70"/>
      <c r="AR82" s="70"/>
      <c r="AS82" s="70"/>
      <c r="AT82" s="70"/>
      <c r="AU82" s="70"/>
      <c r="AV82" s="70"/>
      <c r="AW82" s="70"/>
      <c r="AX82" s="70"/>
      <c r="AY82" s="70"/>
      <c r="AZ82" s="70"/>
      <c r="BA82" s="70"/>
      <c r="BB82" s="70"/>
      <c r="BC82" s="70"/>
      <c r="BD82" s="91">
        <v>1</v>
      </c>
      <c r="BE82" s="70"/>
      <c r="BF82" s="70"/>
      <c r="BG82" s="70"/>
      <c r="BH82" s="77">
        <v>645</v>
      </c>
      <c r="BN82" s="47">
        <v>27288.770171906457</v>
      </c>
      <c r="CJ82" s="8">
        <f>ABS(L82-VLOOKUP(VK_valitsin!$C$8,tiedot,11,FALSE))</f>
        <v>51.599999999999994</v>
      </c>
      <c r="CQ82" s="8">
        <f>ABS(S82-VLOOKUP(VK_valitsin!$C$8,tiedot,18,FALSE))</f>
        <v>110</v>
      </c>
      <c r="DE82" s="8">
        <f>ABS(AG82-VLOOKUP(VK_valitsin!$C$8,tiedot,32,FALSE))</f>
        <v>1</v>
      </c>
      <c r="DJ82" s="8">
        <f>ABS(AL82-VLOOKUP(VK_valitsin!$C$8,tiedot,37,FALSE))</f>
        <v>9.1099308142312263E-2</v>
      </c>
      <c r="EB82" s="42">
        <f>ABS(BD82-VLOOKUP(VK_valitsin!$C$8,tiedot,55,FALSE))</f>
        <v>0.17222222222222228</v>
      </c>
      <c r="EF82" s="42">
        <f>ABS(BH82-VLOOKUP(VK_valitsin!$C$8,tiedot,59,FALSE))</f>
        <v>105</v>
      </c>
      <c r="EL82" s="8">
        <f>ABS(BN82-VLOOKUP(VK_valitsin!$C$8,tiedot,65,FALSE))</f>
        <v>581.39924840752428</v>
      </c>
      <c r="FH82" s="44">
        <f>IF($B82=VK_valitsin!$C$8,100000,VK!CJ82/VK!L$297*VK_valitsin!E$5)</f>
        <v>0.26973450530315657</v>
      </c>
      <c r="FO82" s="44">
        <f>IF($B82=VK_valitsin!$C$8,100000,VK!CQ82/VK!S$297*VK_valitsin!J$5)</f>
        <v>3.1819141160576235E-2</v>
      </c>
      <c r="GC82" s="44">
        <f>IF($B82=VK_valitsin!$C$8,100000,VK!DE82/VK!AG$297*VK_valitsin!I$5)</f>
        <v>0.10940897735217005</v>
      </c>
      <c r="GH82" s="44">
        <f>IF($B82=VK_valitsin!$C$8,100000,VK!DJ82/VK!AL$297*VK_valitsin!D$5)</f>
        <v>0.17939998125051124</v>
      </c>
      <c r="GZ82" s="44">
        <f>IF($B82=VK_valitsin!$C$8,100000,VK!EB82/VK!BD$297*VK_valitsin!H$5)</f>
        <v>7.1538812128718196E-2</v>
      </c>
      <c r="HD82" s="44">
        <f>IF($B82=VK_valitsin!$C$8,100000,VK!EF82/VK!BH$297*VK_valitsin!F$5)</f>
        <v>3.9930333114921439E-2</v>
      </c>
      <c r="HJ82" s="44">
        <f>IF($B82=VK_valitsin!$C$8,100000,VK!EL82/VK!BN$297*VK_valitsin!G$5)</f>
        <v>2.2245532611530498E-2</v>
      </c>
      <c r="ID82" s="15">
        <f t="shared" si="4"/>
        <v>0.72407729092158413</v>
      </c>
      <c r="IE82" s="15">
        <f t="shared" si="5"/>
        <v>141</v>
      </c>
      <c r="IF82" s="16">
        <f t="shared" si="7"/>
        <v>8.0000000000000005E-9</v>
      </c>
      <c r="IG82" s="38" t="str">
        <f t="shared" si="6"/>
        <v>Kemi</v>
      </c>
    </row>
    <row r="83" spans="2:241" x14ac:dyDescent="0.25">
      <c r="B83" t="s">
        <v>174</v>
      </c>
      <c r="C83">
        <v>241</v>
      </c>
      <c r="L83" s="76">
        <v>143.5</v>
      </c>
      <c r="M83" s="70"/>
      <c r="N83" s="70"/>
      <c r="O83" s="70"/>
      <c r="P83" s="70"/>
      <c r="Q83" s="70"/>
      <c r="R83" s="70"/>
      <c r="S83" s="87" t="s">
        <v>764</v>
      </c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5">
        <v>1</v>
      </c>
      <c r="AH83" s="70"/>
      <c r="AI83" s="70"/>
      <c r="AJ83" s="70"/>
      <c r="AK83" s="70"/>
      <c r="AL83" s="91">
        <v>0.770573566084788</v>
      </c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91">
        <v>0.82524271844660191</v>
      </c>
      <c r="BE83" s="70"/>
      <c r="BF83" s="70"/>
      <c r="BG83" s="70"/>
      <c r="BH83" s="77">
        <v>309</v>
      </c>
      <c r="BN83" s="47">
        <v>28867.370302951502</v>
      </c>
      <c r="CJ83" s="8">
        <f>ABS(L83-VLOOKUP(VK_valitsin!$C$8,tiedot,11,FALSE))</f>
        <v>7.1999999999999886</v>
      </c>
      <c r="CQ83" s="8">
        <f>ABS(S83-VLOOKUP(VK_valitsin!$C$8,tiedot,18,FALSE))</f>
        <v>1</v>
      </c>
      <c r="DE83" s="8">
        <f>ABS(AG83-VLOOKUP(VK_valitsin!$C$8,tiedot,32,FALSE))</f>
        <v>1</v>
      </c>
      <c r="DJ83" s="8">
        <f>ABS(AL83-VLOOKUP(VK_valitsin!$C$8,tiedot,37,FALSE))</f>
        <v>9.4728760077278595E-2</v>
      </c>
      <c r="EB83" s="42">
        <f>ABS(BD83-VLOOKUP(VK_valitsin!$C$8,tiedot,55,FALSE))</f>
        <v>2.5350593311758152E-3</v>
      </c>
      <c r="EF83" s="42">
        <f>ABS(BH83-VLOOKUP(VK_valitsin!$C$8,tiedot,59,FALSE))</f>
        <v>231</v>
      </c>
      <c r="EL83" s="8">
        <f>ABS(BN83-VLOOKUP(VK_valitsin!$C$8,tiedot,65,FALSE))</f>
        <v>2159.999379452569</v>
      </c>
      <c r="FH83" s="44">
        <f>IF($B83=VK_valitsin!$C$8,100000,VK!CJ83/VK!L$297*VK_valitsin!E$5)</f>
        <v>3.7637372832998534E-2</v>
      </c>
      <c r="FO83" s="44">
        <f>IF($B83=VK_valitsin!$C$8,100000,VK!CQ83/VK!S$297*VK_valitsin!J$5)</f>
        <v>2.8926491964160214E-4</v>
      </c>
      <c r="GC83" s="44">
        <f>IF($B83=VK_valitsin!$C$8,100000,VK!DE83/VK!AG$297*VK_valitsin!I$5)</f>
        <v>0.10940897735217005</v>
      </c>
      <c r="GH83" s="44">
        <f>IF($B83=VK_valitsin!$C$8,100000,VK!DJ83/VK!AL$297*VK_valitsin!D$5)</f>
        <v>0.18654738579572938</v>
      </c>
      <c r="GZ83" s="44">
        <f>IF($B83=VK_valitsin!$C$8,100000,VK!EB83/VK!BD$297*VK_valitsin!H$5)</f>
        <v>1.0530298058408162E-3</v>
      </c>
      <c r="HD83" s="44">
        <f>IF($B83=VK_valitsin!$C$8,100000,VK!EF83/VK!BH$297*VK_valitsin!F$5)</f>
        <v>8.7846732852827153E-2</v>
      </c>
      <c r="HJ83" s="44">
        <f>IF($B83=VK_valitsin!$C$8,100000,VK!EL83/VK!BN$297*VK_valitsin!G$5)</f>
        <v>8.2646024686322789E-2</v>
      </c>
      <c r="ID83" s="15">
        <f t="shared" si="4"/>
        <v>0.50542879634553028</v>
      </c>
      <c r="IE83" s="15">
        <f t="shared" si="5"/>
        <v>49</v>
      </c>
      <c r="IF83" s="16">
        <f t="shared" si="7"/>
        <v>8.0999999999999997E-9</v>
      </c>
      <c r="IG83" s="38" t="str">
        <f t="shared" si="6"/>
        <v>Keminmaa</v>
      </c>
    </row>
    <row r="84" spans="2:241" x14ac:dyDescent="0.25">
      <c r="B84" t="s">
        <v>176</v>
      </c>
      <c r="C84">
        <v>244</v>
      </c>
      <c r="L84" s="76">
        <v>126</v>
      </c>
      <c r="M84" s="70"/>
      <c r="N84" s="70"/>
      <c r="O84" s="70"/>
      <c r="P84" s="70"/>
      <c r="Q84" s="70"/>
      <c r="R84" s="70"/>
      <c r="S84" s="87" t="s">
        <v>765</v>
      </c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5">
        <v>1</v>
      </c>
      <c r="AH84" s="70"/>
      <c r="AI84" s="70"/>
      <c r="AJ84" s="70"/>
      <c r="AK84" s="70"/>
      <c r="AL84" s="91">
        <v>0.80276381909547734</v>
      </c>
      <c r="AM84" s="70"/>
      <c r="AN84" s="70"/>
      <c r="AO84" s="70"/>
      <c r="AP84" s="70"/>
      <c r="AQ84" s="70"/>
      <c r="AR84" s="70"/>
      <c r="AS84" s="70"/>
      <c r="AT84" s="70"/>
      <c r="AU84" s="70"/>
      <c r="AV84" s="70"/>
      <c r="AW84" s="70"/>
      <c r="AX84" s="70"/>
      <c r="AY84" s="70"/>
      <c r="AZ84" s="70"/>
      <c r="BA84" s="70"/>
      <c r="BB84" s="70"/>
      <c r="BC84" s="70"/>
      <c r="BD84" s="91">
        <v>0.76525821596244137</v>
      </c>
      <c r="BE84" s="70"/>
      <c r="BF84" s="70"/>
      <c r="BG84" s="70"/>
      <c r="BH84" s="77">
        <v>1278</v>
      </c>
      <c r="BN84" s="47">
        <v>27271.204109869836</v>
      </c>
      <c r="CJ84" s="8">
        <f>ABS(L84-VLOOKUP(VK_valitsin!$C$8,tiedot,11,FALSE))</f>
        <v>10.300000000000011</v>
      </c>
      <c r="CQ84" s="8">
        <f>ABS(S84-VLOOKUP(VK_valitsin!$C$8,tiedot,18,FALSE))</f>
        <v>106</v>
      </c>
      <c r="DE84" s="8">
        <f>ABS(AG84-VLOOKUP(VK_valitsin!$C$8,tiedot,32,FALSE))</f>
        <v>1</v>
      </c>
      <c r="DJ84" s="8">
        <f>ABS(AL84-VLOOKUP(VK_valitsin!$C$8,tiedot,37,FALSE))</f>
        <v>0.12691901308796794</v>
      </c>
      <c r="EB84" s="42">
        <f>ABS(BD84-VLOOKUP(VK_valitsin!$C$8,tiedot,55,FALSE))</f>
        <v>6.2519561815336355E-2</v>
      </c>
      <c r="EF84" s="42">
        <f>ABS(BH84-VLOOKUP(VK_valitsin!$C$8,tiedot,59,FALSE))</f>
        <v>738</v>
      </c>
      <c r="EL84" s="8">
        <f>ABS(BN84-VLOOKUP(VK_valitsin!$C$8,tiedot,65,FALSE))</f>
        <v>563.83318637090269</v>
      </c>
      <c r="FH84" s="44">
        <f>IF($B84=VK_valitsin!$C$8,100000,VK!CJ84/VK!L$297*VK_valitsin!E$5)</f>
        <v>5.3842352802761936E-2</v>
      </c>
      <c r="FO84" s="44">
        <f>IF($B84=VK_valitsin!$C$8,100000,VK!CQ84/VK!S$297*VK_valitsin!J$5)</f>
        <v>3.0662081482009825E-2</v>
      </c>
      <c r="GC84" s="44">
        <f>IF($B84=VK_valitsin!$C$8,100000,VK!DE84/VK!AG$297*VK_valitsin!I$5)</f>
        <v>0.10940897735217005</v>
      </c>
      <c r="GH84" s="44">
        <f>IF($B84=VK_valitsin!$C$8,100000,VK!DJ84/VK!AL$297*VK_valitsin!D$5)</f>
        <v>0.24993898452824095</v>
      </c>
      <c r="GZ84" s="44">
        <f>IF($B84=VK_valitsin!$C$8,100000,VK!EB84/VK!BD$297*VK_valitsin!H$5)</f>
        <v>2.5969791408834948E-2</v>
      </c>
      <c r="HD84" s="44">
        <f>IF($B84=VK_valitsin!$C$8,100000,VK!EF84/VK!BH$297*VK_valitsin!F$5)</f>
        <v>0.28065319846487635</v>
      </c>
      <c r="HJ84" s="44">
        <f>IF($B84=VK_valitsin!$C$8,100000,VK!EL84/VK!BN$297*VK_valitsin!G$5)</f>
        <v>2.157341890143858E-2</v>
      </c>
      <c r="ID84" s="15">
        <f t="shared" si="4"/>
        <v>0.77204881314033269</v>
      </c>
      <c r="IE84" s="15">
        <f t="shared" si="5"/>
        <v>158</v>
      </c>
      <c r="IF84" s="16">
        <f t="shared" si="7"/>
        <v>8.199999999999999E-9</v>
      </c>
      <c r="IG84" s="38" t="str">
        <f t="shared" si="6"/>
        <v>Kempele</v>
      </c>
    </row>
    <row r="85" spans="2:241" x14ac:dyDescent="0.25">
      <c r="B85" t="s">
        <v>177</v>
      </c>
      <c r="C85">
        <v>245</v>
      </c>
      <c r="L85" s="76">
        <v>116.1</v>
      </c>
      <c r="M85" s="70"/>
      <c r="N85" s="70"/>
      <c r="O85" s="70"/>
      <c r="P85" s="70"/>
      <c r="Q85" s="70"/>
      <c r="R85" s="70"/>
      <c r="S85" s="87" t="s">
        <v>766</v>
      </c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5">
        <v>0</v>
      </c>
      <c r="AH85" s="70"/>
      <c r="AI85" s="70"/>
      <c r="AJ85" s="70"/>
      <c r="AK85" s="70"/>
      <c r="AL85" s="91">
        <v>0.820627802690583</v>
      </c>
      <c r="AM85" s="70"/>
      <c r="AN85" s="70"/>
      <c r="AO85" s="70"/>
      <c r="AP85" s="70"/>
      <c r="AQ85" s="70"/>
      <c r="AR85" s="70"/>
      <c r="AS85" s="70"/>
      <c r="AT85" s="70"/>
      <c r="AU85" s="70"/>
      <c r="AV85" s="70"/>
      <c r="AW85" s="70"/>
      <c r="AX85" s="70"/>
      <c r="AY85" s="70"/>
      <c r="AZ85" s="70"/>
      <c r="BA85" s="70"/>
      <c r="BB85" s="70"/>
      <c r="BC85" s="70"/>
      <c r="BD85" s="91">
        <v>0.72295081967213115</v>
      </c>
      <c r="BE85" s="70"/>
      <c r="BF85" s="70"/>
      <c r="BG85" s="70"/>
      <c r="BH85" s="77">
        <v>1830</v>
      </c>
      <c r="BN85" s="47">
        <v>29523.815655177827</v>
      </c>
      <c r="CJ85" s="8">
        <f>ABS(L85-VLOOKUP(VK_valitsin!$C$8,tiedot,11,FALSE))</f>
        <v>20.200000000000017</v>
      </c>
      <c r="CQ85" s="8">
        <f>ABS(S85-VLOOKUP(VK_valitsin!$C$8,tiedot,18,FALSE))</f>
        <v>125</v>
      </c>
      <c r="DE85" s="8">
        <f>ABS(AG85-VLOOKUP(VK_valitsin!$C$8,tiedot,32,FALSE))</f>
        <v>0</v>
      </c>
      <c r="DJ85" s="8">
        <f>ABS(AL85-VLOOKUP(VK_valitsin!$C$8,tiedot,37,FALSE))</f>
        <v>0.14478299668307359</v>
      </c>
      <c r="EB85" s="42">
        <f>ABS(BD85-VLOOKUP(VK_valitsin!$C$8,tiedot,55,FALSE))</f>
        <v>0.10482695810564657</v>
      </c>
      <c r="EF85" s="42">
        <f>ABS(BH85-VLOOKUP(VK_valitsin!$C$8,tiedot,59,FALSE))</f>
        <v>1290</v>
      </c>
      <c r="EL85" s="8">
        <f>ABS(BN85-VLOOKUP(VK_valitsin!$C$8,tiedot,65,FALSE))</f>
        <v>2816.4447316788937</v>
      </c>
      <c r="FH85" s="44">
        <f>IF($B85=VK_valitsin!$C$8,100000,VK!CJ85/VK!L$297*VK_valitsin!E$5)</f>
        <v>0.10559374044813503</v>
      </c>
      <c r="FO85" s="44">
        <f>IF($B85=VK_valitsin!$C$8,100000,VK!CQ85/VK!S$297*VK_valitsin!J$5)</f>
        <v>3.6158114955200264E-2</v>
      </c>
      <c r="GC85" s="44">
        <f>IF($B85=VK_valitsin!$C$8,100000,VK!DE85/VK!AG$297*VK_valitsin!I$5)</f>
        <v>0</v>
      </c>
      <c r="GH85" s="44">
        <f>IF($B85=VK_valitsin!$C$8,100000,VK!DJ85/VK!AL$297*VK_valitsin!D$5)</f>
        <v>0.28511815753595438</v>
      </c>
      <c r="GZ85" s="44">
        <f>IF($B85=VK_valitsin!$C$8,100000,VK!EB85/VK!BD$297*VK_valitsin!H$5)</f>
        <v>4.3543719069357251E-2</v>
      </c>
      <c r="HD85" s="44">
        <f>IF($B85=VK_valitsin!$C$8,100000,VK!EF85/VK!BH$297*VK_valitsin!F$5)</f>
        <v>0.49057266398332044</v>
      </c>
      <c r="HJ85" s="44">
        <f>IF($B85=VK_valitsin!$C$8,100000,VK!EL85/VK!BN$297*VK_valitsin!G$5)</f>
        <v>0.10776297578427564</v>
      </c>
      <c r="ID85" s="15">
        <f t="shared" si="4"/>
        <v>1.0687493800762431</v>
      </c>
      <c r="IE85" s="15">
        <f t="shared" si="5"/>
        <v>230</v>
      </c>
      <c r="IF85" s="16">
        <f t="shared" si="7"/>
        <v>8.2999999999999982E-9</v>
      </c>
      <c r="IG85" s="38" t="str">
        <f t="shared" si="6"/>
        <v>Kerava</v>
      </c>
    </row>
    <row r="86" spans="2:241" x14ac:dyDescent="0.25">
      <c r="B86" t="s">
        <v>178</v>
      </c>
      <c r="C86">
        <v>249</v>
      </c>
      <c r="L86" s="76">
        <v>178.4</v>
      </c>
      <c r="M86" s="70"/>
      <c r="N86" s="70"/>
      <c r="O86" s="70"/>
      <c r="P86" s="70"/>
      <c r="Q86" s="70"/>
      <c r="R86" s="70"/>
      <c r="S86" s="87" t="s">
        <v>767</v>
      </c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5">
        <v>0</v>
      </c>
      <c r="AH86" s="70"/>
      <c r="AI86" s="70"/>
      <c r="AJ86" s="70"/>
      <c r="AK86" s="70"/>
      <c r="AL86" s="91">
        <v>0.69886363636363635</v>
      </c>
      <c r="AM86" s="70"/>
      <c r="AN86" s="70"/>
      <c r="AO86" s="70"/>
      <c r="AP86" s="70"/>
      <c r="AQ86" s="70"/>
      <c r="AR86" s="70"/>
      <c r="AS86" s="70"/>
      <c r="AT86" s="70"/>
      <c r="AU86" s="70"/>
      <c r="AV86" s="70"/>
      <c r="AW86" s="70"/>
      <c r="AX86" s="70"/>
      <c r="AY86" s="70"/>
      <c r="AZ86" s="70"/>
      <c r="BA86" s="70"/>
      <c r="BB86" s="70"/>
      <c r="BC86" s="70"/>
      <c r="BD86" s="91">
        <v>0.8902439024390244</v>
      </c>
      <c r="BE86" s="70"/>
      <c r="BF86" s="70"/>
      <c r="BG86" s="70"/>
      <c r="BH86" s="77">
        <v>246</v>
      </c>
      <c r="BN86" s="47">
        <v>24670.435213414636</v>
      </c>
      <c r="CJ86" s="8">
        <f>ABS(L86-VLOOKUP(VK_valitsin!$C$8,tiedot,11,FALSE))</f>
        <v>42.099999999999994</v>
      </c>
      <c r="CQ86" s="8">
        <f>ABS(S86-VLOOKUP(VK_valitsin!$C$8,tiedot,18,FALSE))</f>
        <v>210</v>
      </c>
      <c r="DE86" s="8">
        <f>ABS(AG86-VLOOKUP(VK_valitsin!$C$8,tiedot,32,FALSE))</f>
        <v>0</v>
      </c>
      <c r="DJ86" s="8">
        <f>ABS(AL86-VLOOKUP(VK_valitsin!$C$8,tiedot,37,FALSE))</f>
        <v>2.3018830356126951E-2</v>
      </c>
      <c r="EB86" s="42">
        <f>ABS(BD86-VLOOKUP(VK_valitsin!$C$8,tiedot,55,FALSE))</f>
        <v>6.246612466124668E-2</v>
      </c>
      <c r="EF86" s="42">
        <f>ABS(BH86-VLOOKUP(VK_valitsin!$C$8,tiedot,59,FALSE))</f>
        <v>294</v>
      </c>
      <c r="EL86" s="8">
        <f>ABS(BN86-VLOOKUP(VK_valitsin!$C$8,tiedot,65,FALSE))</f>
        <v>2036.9357100842972</v>
      </c>
      <c r="FH86" s="44">
        <f>IF($B86=VK_valitsin!$C$8,100000,VK!CJ86/VK!L$297*VK_valitsin!E$5)</f>
        <v>0.22007408281517229</v>
      </c>
      <c r="FO86" s="44">
        <f>IF($B86=VK_valitsin!$C$8,100000,VK!CQ86/VK!S$297*VK_valitsin!J$5)</f>
        <v>6.0745633124736444E-2</v>
      </c>
      <c r="GC86" s="44">
        <f>IF($B86=VK_valitsin!$C$8,100000,VK!DE86/VK!AG$297*VK_valitsin!I$5)</f>
        <v>0</v>
      </c>
      <c r="GH86" s="44">
        <f>IF($B86=VK_valitsin!$C$8,100000,VK!DJ86/VK!AL$297*VK_valitsin!D$5)</f>
        <v>4.5330505999527322E-2</v>
      </c>
      <c r="GZ86" s="44">
        <f>IF($B86=VK_valitsin!$C$8,100000,VK!EB86/VK!BD$297*VK_valitsin!H$5)</f>
        <v>2.5947594328354927E-2</v>
      </c>
      <c r="HD86" s="44">
        <f>IF($B86=VK_valitsin!$C$8,100000,VK!EF86/VK!BH$297*VK_valitsin!F$5)</f>
        <v>0.11180493272178002</v>
      </c>
      <c r="HJ86" s="44">
        <f>IF($B86=VK_valitsin!$C$8,100000,VK!EL86/VK!BN$297*VK_valitsin!G$5)</f>
        <v>7.7937355251807797E-2</v>
      </c>
      <c r="ID86" s="15">
        <f t="shared" si="4"/>
        <v>0.54184011264137877</v>
      </c>
      <c r="IE86" s="15">
        <f t="shared" si="5"/>
        <v>66</v>
      </c>
      <c r="IF86" s="16">
        <f t="shared" si="7"/>
        <v>8.3999999999999975E-9</v>
      </c>
      <c r="IG86" s="38" t="str">
        <f t="shared" si="6"/>
        <v>Keuruu</v>
      </c>
    </row>
    <row r="87" spans="2:241" x14ac:dyDescent="0.25">
      <c r="B87" t="s">
        <v>179</v>
      </c>
      <c r="C87">
        <v>250</v>
      </c>
      <c r="L87" s="76">
        <v>167.1</v>
      </c>
      <c r="M87" s="70"/>
      <c r="N87" s="70"/>
      <c r="O87" s="70"/>
      <c r="P87" s="70"/>
      <c r="Q87" s="70"/>
      <c r="R87" s="70"/>
      <c r="S87" s="87" t="s">
        <v>768</v>
      </c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5">
        <v>0</v>
      </c>
      <c r="AH87" s="70"/>
      <c r="AI87" s="70"/>
      <c r="AJ87" s="70"/>
      <c r="AK87" s="70"/>
      <c r="AL87" s="91">
        <v>0.7</v>
      </c>
      <c r="AM87" s="70"/>
      <c r="AN87" s="70"/>
      <c r="AO87" s="70"/>
      <c r="AP87" s="70"/>
      <c r="AQ87" s="70"/>
      <c r="AR87" s="70"/>
      <c r="AS87" s="70"/>
      <c r="AT87" s="70"/>
      <c r="AU87" s="70"/>
      <c r="AV87" s="70"/>
      <c r="AW87" s="70"/>
      <c r="AX87" s="70"/>
      <c r="AY87" s="70"/>
      <c r="AZ87" s="70"/>
      <c r="BA87" s="70"/>
      <c r="BB87" s="70"/>
      <c r="BC87" s="70"/>
      <c r="BD87" s="91">
        <v>1</v>
      </c>
      <c r="BE87" s="70"/>
      <c r="BF87" s="70"/>
      <c r="BG87" s="70"/>
      <c r="BH87" s="77">
        <v>42</v>
      </c>
      <c r="BN87" s="47">
        <v>22503.63807890223</v>
      </c>
      <c r="CJ87" s="8">
        <f>ABS(L87-VLOOKUP(VK_valitsin!$C$8,tiedot,11,FALSE))</f>
        <v>30.799999999999983</v>
      </c>
      <c r="CQ87" s="8">
        <f>ABS(S87-VLOOKUP(VK_valitsin!$C$8,tiedot,18,FALSE))</f>
        <v>28</v>
      </c>
      <c r="DE87" s="8">
        <f>ABS(AG87-VLOOKUP(VK_valitsin!$C$8,tiedot,32,FALSE))</f>
        <v>0</v>
      </c>
      <c r="DJ87" s="8">
        <f>ABS(AL87-VLOOKUP(VK_valitsin!$C$8,tiedot,37,FALSE))</f>
        <v>2.4155193992490553E-2</v>
      </c>
      <c r="EB87" s="42">
        <f>ABS(BD87-VLOOKUP(VK_valitsin!$C$8,tiedot,55,FALSE))</f>
        <v>0.17222222222222228</v>
      </c>
      <c r="EF87" s="42">
        <f>ABS(BH87-VLOOKUP(VK_valitsin!$C$8,tiedot,59,FALSE))</f>
        <v>498</v>
      </c>
      <c r="EL87" s="8">
        <f>ABS(BN87-VLOOKUP(VK_valitsin!$C$8,tiedot,65,FALSE))</f>
        <v>4203.7328445967032</v>
      </c>
      <c r="FH87" s="44">
        <f>IF($B87=VK_valitsin!$C$8,100000,VK!CJ87/VK!L$297*VK_valitsin!E$5)</f>
        <v>0.16100431711893834</v>
      </c>
      <c r="FO87" s="44">
        <f>IF($B87=VK_valitsin!$C$8,100000,VK!CQ87/VK!S$297*VK_valitsin!J$5)</f>
        <v>8.0994177499648604E-3</v>
      </c>
      <c r="GC87" s="44">
        <f>IF($B87=VK_valitsin!$C$8,100000,VK!DE87/VK!AG$297*VK_valitsin!I$5)</f>
        <v>0</v>
      </c>
      <c r="GH87" s="44">
        <f>IF($B87=VK_valitsin!$C$8,100000,VK!DJ87/VK!AL$297*VK_valitsin!D$5)</f>
        <v>4.7568323379423599E-2</v>
      </c>
      <c r="GZ87" s="44">
        <f>IF($B87=VK_valitsin!$C$8,100000,VK!EB87/VK!BD$297*VK_valitsin!H$5)</f>
        <v>7.1538812128718196E-2</v>
      </c>
      <c r="HD87" s="44">
        <f>IF($B87=VK_valitsin!$C$8,100000,VK!EF87/VK!BH$297*VK_valitsin!F$5)</f>
        <v>0.18938386563077023</v>
      </c>
      <c r="HJ87" s="44">
        <f>IF($B87=VK_valitsin!$C$8,100000,VK!EL87/VK!BN$297*VK_valitsin!G$5)</f>
        <v>0.16084347604641247</v>
      </c>
      <c r="ID87" s="15">
        <f t="shared" si="4"/>
        <v>0.63843822055422772</v>
      </c>
      <c r="IE87" s="15">
        <f t="shared" si="5"/>
        <v>104</v>
      </c>
      <c r="IF87" s="16">
        <f t="shared" si="7"/>
        <v>8.4999999999999967E-9</v>
      </c>
      <c r="IG87" s="38" t="str">
        <f t="shared" si="6"/>
        <v>Kihniö</v>
      </c>
    </row>
    <row r="88" spans="2:241" x14ac:dyDescent="0.25">
      <c r="B88" t="s">
        <v>180</v>
      </c>
      <c r="C88">
        <v>256</v>
      </c>
      <c r="L88" s="76">
        <v>209.6</v>
      </c>
      <c r="M88" s="70"/>
      <c r="N88" s="70"/>
      <c r="O88" s="70"/>
      <c r="P88" s="70"/>
      <c r="Q88" s="70"/>
      <c r="R88" s="70"/>
      <c r="S88" s="87" t="s">
        <v>769</v>
      </c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5">
        <v>1</v>
      </c>
      <c r="AH88" s="70"/>
      <c r="AI88" s="70"/>
      <c r="AJ88" s="70"/>
      <c r="AK88" s="70"/>
      <c r="AL88" s="91">
        <v>0.84848484848484851</v>
      </c>
      <c r="AM88" s="70"/>
      <c r="AN88" s="70"/>
      <c r="AO88" s="70"/>
      <c r="AP88" s="70"/>
      <c r="AQ88" s="70"/>
      <c r="AR88" s="70"/>
      <c r="AS88" s="70"/>
      <c r="AT88" s="70"/>
      <c r="AU88" s="70"/>
      <c r="AV88" s="70"/>
      <c r="AW88" s="70"/>
      <c r="AX88" s="70"/>
      <c r="AY88" s="70"/>
      <c r="AZ88" s="70"/>
      <c r="BA88" s="70"/>
      <c r="BB88" s="70"/>
      <c r="BC88" s="70"/>
      <c r="BD88" s="91">
        <v>1</v>
      </c>
      <c r="BE88" s="70"/>
      <c r="BF88" s="70"/>
      <c r="BG88" s="70"/>
      <c r="BH88" s="77">
        <v>84</v>
      </c>
      <c r="BN88" s="47">
        <v>21410.718319107025</v>
      </c>
      <c r="CJ88" s="8">
        <f>ABS(L88-VLOOKUP(VK_valitsin!$C$8,tiedot,11,FALSE))</f>
        <v>73.299999999999983</v>
      </c>
      <c r="CQ88" s="8">
        <f>ABS(S88-VLOOKUP(VK_valitsin!$C$8,tiedot,18,FALSE))</f>
        <v>71</v>
      </c>
      <c r="DE88" s="8">
        <f>ABS(AG88-VLOOKUP(VK_valitsin!$C$8,tiedot,32,FALSE))</f>
        <v>1</v>
      </c>
      <c r="DJ88" s="8">
        <f>ABS(AL88-VLOOKUP(VK_valitsin!$C$8,tiedot,37,FALSE))</f>
        <v>0.17264004247733911</v>
      </c>
      <c r="EB88" s="42">
        <f>ABS(BD88-VLOOKUP(VK_valitsin!$C$8,tiedot,55,FALSE))</f>
        <v>0.17222222222222228</v>
      </c>
      <c r="EF88" s="42">
        <f>ABS(BH88-VLOOKUP(VK_valitsin!$C$8,tiedot,59,FALSE))</f>
        <v>456</v>
      </c>
      <c r="EL88" s="8">
        <f>ABS(BN88-VLOOKUP(VK_valitsin!$C$8,tiedot,65,FALSE))</f>
        <v>5296.6526043919075</v>
      </c>
      <c r="FH88" s="44">
        <f>IF($B88=VK_valitsin!$C$8,100000,VK!CJ88/VK!L$297*VK_valitsin!E$5)</f>
        <v>0.38316936509149946</v>
      </c>
      <c r="FO88" s="44">
        <f>IF($B88=VK_valitsin!$C$8,100000,VK!CQ88/VK!S$297*VK_valitsin!J$5)</f>
        <v>2.053780929455375E-2</v>
      </c>
      <c r="GC88" s="44">
        <f>IF($B88=VK_valitsin!$C$8,100000,VK!DE88/VK!AG$297*VK_valitsin!I$5)</f>
        <v>0.10940897735217005</v>
      </c>
      <c r="GH88" s="44">
        <f>IF($B88=VK_valitsin!$C$8,100000,VK!DJ88/VK!AL$297*VK_valitsin!D$5)</f>
        <v>0.33997646101921297</v>
      </c>
      <c r="GZ88" s="44">
        <f>IF($B88=VK_valitsin!$C$8,100000,VK!EB88/VK!BD$297*VK_valitsin!H$5)</f>
        <v>7.1538812128718196E-2</v>
      </c>
      <c r="HD88" s="44">
        <f>IF($B88=VK_valitsin!$C$8,100000,VK!EF88/VK!BH$297*VK_valitsin!F$5)</f>
        <v>0.17341173238480165</v>
      </c>
      <c r="HJ88" s="44">
        <f>IF($B88=VK_valitsin!$C$8,100000,VK!EL88/VK!BN$297*VK_valitsin!G$5)</f>
        <v>0.20266083687875516</v>
      </c>
      <c r="ID88" s="15">
        <f t="shared" si="4"/>
        <v>1.3007040027497112</v>
      </c>
      <c r="IE88" s="15">
        <f t="shared" si="5"/>
        <v>264</v>
      </c>
      <c r="IF88" s="16">
        <f t="shared" si="7"/>
        <v>8.5999999999999959E-9</v>
      </c>
      <c r="IG88" s="38" t="str">
        <f t="shared" si="6"/>
        <v>Kinnula</v>
      </c>
    </row>
    <row r="89" spans="2:241" x14ac:dyDescent="0.25">
      <c r="B89" t="s">
        <v>181</v>
      </c>
      <c r="C89">
        <v>257</v>
      </c>
      <c r="L89" s="76">
        <v>106.8</v>
      </c>
      <c r="M89" s="70"/>
      <c r="N89" s="70"/>
      <c r="O89" s="70"/>
      <c r="P89" s="70"/>
      <c r="Q89" s="70"/>
      <c r="R89" s="70"/>
      <c r="S89" s="87" t="s">
        <v>770</v>
      </c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5">
        <v>1</v>
      </c>
      <c r="AH89" s="70"/>
      <c r="AI89" s="70"/>
      <c r="AJ89" s="70"/>
      <c r="AK89" s="70"/>
      <c r="AL89" s="91">
        <v>0.87250996015936255</v>
      </c>
      <c r="AM89" s="70"/>
      <c r="AN89" s="70"/>
      <c r="AO89" s="70"/>
      <c r="AP89" s="70"/>
      <c r="AQ89" s="70"/>
      <c r="AR89" s="70"/>
      <c r="AS89" s="70"/>
      <c r="AT89" s="70"/>
      <c r="AU89" s="70"/>
      <c r="AV89" s="70"/>
      <c r="AW89" s="70"/>
      <c r="AX89" s="70"/>
      <c r="AY89" s="70"/>
      <c r="AZ89" s="70"/>
      <c r="BA89" s="70"/>
      <c r="BB89" s="70"/>
      <c r="BC89" s="70"/>
      <c r="BD89" s="91">
        <v>0.74109589041095891</v>
      </c>
      <c r="BE89" s="70"/>
      <c r="BF89" s="70"/>
      <c r="BG89" s="70"/>
      <c r="BH89" s="77">
        <v>2190</v>
      </c>
      <c r="BN89" s="47">
        <v>33759.951377751859</v>
      </c>
      <c r="CJ89" s="8">
        <f>ABS(L89-VLOOKUP(VK_valitsin!$C$8,tiedot,11,FALSE))</f>
        <v>29.500000000000014</v>
      </c>
      <c r="CQ89" s="8">
        <f>ABS(S89-VLOOKUP(VK_valitsin!$C$8,tiedot,18,FALSE))</f>
        <v>41</v>
      </c>
      <c r="DE89" s="8">
        <f>ABS(AG89-VLOOKUP(VK_valitsin!$C$8,tiedot,32,FALSE))</f>
        <v>1</v>
      </c>
      <c r="DJ89" s="8">
        <f>ABS(AL89-VLOOKUP(VK_valitsin!$C$8,tiedot,37,FALSE))</f>
        <v>0.19666515415185315</v>
      </c>
      <c r="EB89" s="42">
        <f>ABS(BD89-VLOOKUP(VK_valitsin!$C$8,tiedot,55,FALSE))</f>
        <v>8.6681887366818811E-2</v>
      </c>
      <c r="EF89" s="42">
        <f>ABS(BH89-VLOOKUP(VK_valitsin!$C$8,tiedot,59,FALSE))</f>
        <v>1650</v>
      </c>
      <c r="EL89" s="8">
        <f>ABS(BN89-VLOOKUP(VK_valitsin!$C$8,tiedot,65,FALSE))</f>
        <v>7052.5804542529258</v>
      </c>
      <c r="FH89" s="44">
        <f>IF($B89=VK_valitsin!$C$8,100000,VK!CJ89/VK!L$297*VK_valitsin!E$5)</f>
        <v>0.15420868035742485</v>
      </c>
      <c r="FO89" s="44">
        <f>IF($B89=VK_valitsin!$C$8,100000,VK!CQ89/VK!S$297*VK_valitsin!J$5)</f>
        <v>1.1859861705305686E-2</v>
      </c>
      <c r="GC89" s="44">
        <f>IF($B89=VK_valitsin!$C$8,100000,VK!DE89/VK!AG$297*VK_valitsin!I$5)</f>
        <v>0.10940897735217005</v>
      </c>
      <c r="GH89" s="44">
        <f>IF($B89=VK_valitsin!$C$8,100000,VK!DJ89/VK!AL$297*VK_valitsin!D$5)</f>
        <v>0.38728861598328984</v>
      </c>
      <c r="GZ89" s="44">
        <f>IF($B89=VK_valitsin!$C$8,100000,VK!EB89/VK!BD$297*VK_valitsin!H$5)</f>
        <v>3.6006498901727767E-2</v>
      </c>
      <c r="HD89" s="44">
        <f>IF($B89=VK_valitsin!$C$8,100000,VK!EF89/VK!BH$297*VK_valitsin!F$5)</f>
        <v>0.62747666323447959</v>
      </c>
      <c r="HJ89" s="44">
        <f>IF($B89=VK_valitsin!$C$8,100000,VK!EL89/VK!BN$297*VK_valitsin!G$5)</f>
        <v>0.26984625267447393</v>
      </c>
      <c r="ID89" s="15">
        <f t="shared" si="4"/>
        <v>1.5960955589088719</v>
      </c>
      <c r="IE89" s="15">
        <f t="shared" si="5"/>
        <v>274</v>
      </c>
      <c r="IF89" s="16">
        <f t="shared" si="7"/>
        <v>8.6999999999999952E-9</v>
      </c>
      <c r="IG89" s="38" t="str">
        <f t="shared" si="6"/>
        <v>Kirkkonummi</v>
      </c>
    </row>
    <row r="90" spans="2:241" x14ac:dyDescent="0.25">
      <c r="B90" t="s">
        <v>182</v>
      </c>
      <c r="C90">
        <v>260</v>
      </c>
      <c r="L90" s="76">
        <v>209.7</v>
      </c>
      <c r="M90" s="70"/>
      <c r="N90" s="70"/>
      <c r="O90" s="70"/>
      <c r="P90" s="70"/>
      <c r="Q90" s="70"/>
      <c r="R90" s="70"/>
      <c r="S90" s="87" t="s">
        <v>771</v>
      </c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5">
        <v>0</v>
      </c>
      <c r="AH90" s="70"/>
      <c r="AI90" s="70"/>
      <c r="AJ90" s="70"/>
      <c r="AK90" s="70"/>
      <c r="AL90" s="91">
        <v>0.83881578947368418</v>
      </c>
      <c r="AM90" s="70"/>
      <c r="AN90" s="70"/>
      <c r="AO90" s="70"/>
      <c r="AP90" s="70"/>
      <c r="AQ90" s="70"/>
      <c r="AR90" s="70"/>
      <c r="AS90" s="70"/>
      <c r="AT90" s="70"/>
      <c r="AU90" s="70"/>
      <c r="AV90" s="70"/>
      <c r="AW90" s="70"/>
      <c r="AX90" s="70"/>
      <c r="AY90" s="70"/>
      <c r="AZ90" s="70"/>
      <c r="BA90" s="70"/>
      <c r="BB90" s="70"/>
      <c r="BC90" s="70"/>
      <c r="BD90" s="91">
        <v>0.94117647058823528</v>
      </c>
      <c r="BE90" s="70"/>
      <c r="BF90" s="70"/>
      <c r="BG90" s="70"/>
      <c r="BH90" s="77">
        <v>255</v>
      </c>
      <c r="BN90" s="47">
        <v>22726.519558261945</v>
      </c>
      <c r="CJ90" s="8">
        <f>ABS(L90-VLOOKUP(VK_valitsin!$C$8,tiedot,11,FALSE))</f>
        <v>73.399999999999977</v>
      </c>
      <c r="CQ90" s="8">
        <f>ABS(S90-VLOOKUP(VK_valitsin!$C$8,tiedot,18,FALSE))</f>
        <v>365</v>
      </c>
      <c r="DE90" s="8">
        <f>ABS(AG90-VLOOKUP(VK_valitsin!$C$8,tiedot,32,FALSE))</f>
        <v>0</v>
      </c>
      <c r="DJ90" s="8">
        <f>ABS(AL90-VLOOKUP(VK_valitsin!$C$8,tiedot,37,FALSE))</f>
        <v>0.16297098346617478</v>
      </c>
      <c r="EB90" s="42">
        <f>ABS(BD90-VLOOKUP(VK_valitsin!$C$8,tiedot,55,FALSE))</f>
        <v>0.11339869281045756</v>
      </c>
      <c r="EF90" s="42">
        <f>ABS(BH90-VLOOKUP(VK_valitsin!$C$8,tiedot,59,FALSE))</f>
        <v>285</v>
      </c>
      <c r="EL90" s="8">
        <f>ABS(BN90-VLOOKUP(VK_valitsin!$C$8,tiedot,65,FALSE))</f>
        <v>3980.8513652369875</v>
      </c>
      <c r="FH90" s="44">
        <f>IF($B90=VK_valitsin!$C$8,100000,VK!CJ90/VK!L$297*VK_valitsin!E$5)</f>
        <v>0.38369210638084661</v>
      </c>
      <c r="FO90" s="44">
        <f>IF($B90=VK_valitsin!$C$8,100000,VK!CQ90/VK!S$297*VK_valitsin!J$5)</f>
        <v>0.10558169566918478</v>
      </c>
      <c r="GC90" s="44">
        <f>IF($B90=VK_valitsin!$C$8,100000,VK!DE90/VK!AG$297*VK_valitsin!I$5)</f>
        <v>0</v>
      </c>
      <c r="GH90" s="44">
        <f>IF($B90=VK_valitsin!$C$8,100000,VK!DJ90/VK!AL$297*VK_valitsin!D$5)</f>
        <v>0.32093538331307736</v>
      </c>
      <c r="GZ90" s="44">
        <f>IF($B90=VK_valitsin!$C$8,100000,VK!EB90/VK!BD$297*VK_valitsin!H$5)</f>
        <v>4.7104303242248985E-2</v>
      </c>
      <c r="HD90" s="44">
        <f>IF($B90=VK_valitsin!$C$8,100000,VK!EF90/VK!BH$297*VK_valitsin!F$5)</f>
        <v>0.10838233274050103</v>
      </c>
      <c r="HJ90" s="44">
        <f>IF($B90=VK_valitsin!$C$8,100000,VK!EL90/VK!BN$297*VK_valitsin!G$5)</f>
        <v>0.15231557163101597</v>
      </c>
      <c r="ID90" s="15">
        <f t="shared" si="4"/>
        <v>1.118011401776875</v>
      </c>
      <c r="IE90" s="15">
        <f t="shared" si="5"/>
        <v>242</v>
      </c>
      <c r="IF90" s="16">
        <f t="shared" si="7"/>
        <v>8.7999999999999944E-9</v>
      </c>
      <c r="IG90" s="38" t="str">
        <f t="shared" si="6"/>
        <v>Kitee</v>
      </c>
    </row>
    <row r="91" spans="2:241" x14ac:dyDescent="0.25">
      <c r="B91" t="s">
        <v>183</v>
      </c>
      <c r="C91">
        <v>261</v>
      </c>
      <c r="L91" s="76">
        <v>99.3</v>
      </c>
      <c r="M91" s="70"/>
      <c r="N91" s="70"/>
      <c r="O91" s="70"/>
      <c r="P91" s="70"/>
      <c r="Q91" s="70"/>
      <c r="R91" s="70"/>
      <c r="S91" s="87" t="s">
        <v>772</v>
      </c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5">
        <v>1</v>
      </c>
      <c r="AH91" s="70"/>
      <c r="AI91" s="70"/>
      <c r="AJ91" s="70"/>
      <c r="AK91" s="70"/>
      <c r="AL91" s="91">
        <v>0.84166666666666667</v>
      </c>
      <c r="AM91" s="70"/>
      <c r="AN91" s="70"/>
      <c r="AO91" s="70"/>
      <c r="AP91" s="70"/>
      <c r="AQ91" s="70"/>
      <c r="AR91" s="70"/>
      <c r="AS91" s="70"/>
      <c r="AT91" s="70"/>
      <c r="AU91" s="70"/>
      <c r="AV91" s="70"/>
      <c r="AW91" s="70"/>
      <c r="AX91" s="70"/>
      <c r="AY91" s="70"/>
      <c r="AZ91" s="70"/>
      <c r="BA91" s="70"/>
      <c r="BB91" s="70"/>
      <c r="BC91" s="70"/>
      <c r="BD91" s="91">
        <v>1</v>
      </c>
      <c r="BE91" s="70"/>
      <c r="BF91" s="70"/>
      <c r="BG91" s="70"/>
      <c r="BH91" s="77">
        <v>303</v>
      </c>
      <c r="BN91" s="47">
        <v>27666.012019935504</v>
      </c>
      <c r="CJ91" s="8">
        <f>ABS(L91-VLOOKUP(VK_valitsin!$C$8,tiedot,11,FALSE))</f>
        <v>37.000000000000014</v>
      </c>
      <c r="CQ91" s="8">
        <f>ABS(S91-VLOOKUP(VK_valitsin!$C$8,tiedot,18,FALSE))</f>
        <v>549</v>
      </c>
      <c r="DE91" s="8">
        <f>ABS(AG91-VLOOKUP(VK_valitsin!$C$8,tiedot,32,FALSE))</f>
        <v>1</v>
      </c>
      <c r="DJ91" s="8">
        <f>ABS(AL91-VLOOKUP(VK_valitsin!$C$8,tiedot,37,FALSE))</f>
        <v>0.16582186065915727</v>
      </c>
      <c r="EB91" s="42">
        <f>ABS(BD91-VLOOKUP(VK_valitsin!$C$8,tiedot,55,FALSE))</f>
        <v>0.17222222222222228</v>
      </c>
      <c r="EF91" s="42">
        <f>ABS(BH91-VLOOKUP(VK_valitsin!$C$8,tiedot,59,FALSE))</f>
        <v>237</v>
      </c>
      <c r="EL91" s="8">
        <f>ABS(BN91-VLOOKUP(VK_valitsin!$C$8,tiedot,65,FALSE))</f>
        <v>958.64109643657139</v>
      </c>
      <c r="FH91" s="44">
        <f>IF($B91=VK_valitsin!$C$8,100000,VK!CJ91/VK!L$297*VK_valitsin!E$5)</f>
        <v>0.19341427705846506</v>
      </c>
      <c r="FO91" s="44">
        <f>IF($B91=VK_valitsin!$C$8,100000,VK!CQ91/VK!S$297*VK_valitsin!J$5)</f>
        <v>0.15880644088323956</v>
      </c>
      <c r="GC91" s="44">
        <f>IF($B91=VK_valitsin!$C$8,100000,VK!DE91/VK!AG$297*VK_valitsin!I$5)</f>
        <v>0.10940897735217005</v>
      </c>
      <c r="GH91" s="44">
        <f>IF($B91=VK_valitsin!$C$8,100000,VK!DJ91/VK!AL$297*VK_valitsin!D$5)</f>
        <v>0.32654955673983493</v>
      </c>
      <c r="GZ91" s="44">
        <f>IF($B91=VK_valitsin!$C$8,100000,VK!EB91/VK!BD$297*VK_valitsin!H$5)</f>
        <v>7.1538812128718196E-2</v>
      </c>
      <c r="HD91" s="44">
        <f>IF($B91=VK_valitsin!$C$8,100000,VK!EF91/VK!BH$297*VK_valitsin!F$5)</f>
        <v>9.0128466173679797E-2</v>
      </c>
      <c r="HJ91" s="44">
        <f>IF($B91=VK_valitsin!$C$8,100000,VK!EL91/VK!BN$297*VK_valitsin!G$5)</f>
        <v>3.6679582630944993E-2</v>
      </c>
      <c r="ID91" s="15">
        <f t="shared" si="4"/>
        <v>0.98652612186705246</v>
      </c>
      <c r="IE91" s="15">
        <f t="shared" si="5"/>
        <v>212</v>
      </c>
      <c r="IF91" s="16">
        <f t="shared" si="7"/>
        <v>8.8999999999999937E-9</v>
      </c>
      <c r="IG91" s="38" t="str">
        <f t="shared" si="6"/>
        <v>Kittilä</v>
      </c>
    </row>
    <row r="92" spans="2:241" x14ac:dyDescent="0.25">
      <c r="B92" t="s">
        <v>184</v>
      </c>
      <c r="C92">
        <v>263</v>
      </c>
      <c r="L92" s="76">
        <v>173.5</v>
      </c>
      <c r="M92" s="70"/>
      <c r="N92" s="70"/>
      <c r="O92" s="70"/>
      <c r="P92" s="70"/>
      <c r="Q92" s="70"/>
      <c r="R92" s="70"/>
      <c r="S92" s="87" t="s">
        <v>773</v>
      </c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5">
        <v>0</v>
      </c>
      <c r="AH92" s="70"/>
      <c r="AI92" s="70"/>
      <c r="AJ92" s="70"/>
      <c r="AK92" s="70"/>
      <c r="AL92" s="91">
        <v>0.63565891472868219</v>
      </c>
      <c r="AM92" s="70"/>
      <c r="AN92" s="70"/>
      <c r="AO92" s="70"/>
      <c r="AP92" s="70"/>
      <c r="AQ92" s="70"/>
      <c r="AR92" s="70"/>
      <c r="AS92" s="70"/>
      <c r="AT92" s="70"/>
      <c r="AU92" s="70"/>
      <c r="AV92" s="70"/>
      <c r="AW92" s="70"/>
      <c r="AX92" s="70"/>
      <c r="AY92" s="70"/>
      <c r="AZ92" s="70"/>
      <c r="BA92" s="70"/>
      <c r="BB92" s="70"/>
      <c r="BC92" s="70"/>
      <c r="BD92" s="91">
        <v>0.67073170731707321</v>
      </c>
      <c r="BE92" s="70"/>
      <c r="BF92" s="70"/>
      <c r="BG92" s="70"/>
      <c r="BH92" s="77">
        <v>246</v>
      </c>
      <c r="BN92" s="47">
        <v>22733.175919732443</v>
      </c>
      <c r="CJ92" s="8">
        <f>ABS(L92-VLOOKUP(VK_valitsin!$C$8,tiedot,11,FALSE))</f>
        <v>37.199999999999989</v>
      </c>
      <c r="CQ92" s="8">
        <f>ABS(S92-VLOOKUP(VK_valitsin!$C$8,tiedot,18,FALSE))</f>
        <v>313</v>
      </c>
      <c r="DE92" s="8">
        <f>ABS(AG92-VLOOKUP(VK_valitsin!$C$8,tiedot,32,FALSE))</f>
        <v>0</v>
      </c>
      <c r="DJ92" s="8">
        <f>ABS(AL92-VLOOKUP(VK_valitsin!$C$8,tiedot,37,FALSE))</f>
        <v>4.0185891278827213E-2</v>
      </c>
      <c r="EB92" s="42">
        <f>ABS(BD92-VLOOKUP(VK_valitsin!$C$8,tiedot,55,FALSE))</f>
        <v>0.15704607046070451</v>
      </c>
      <c r="EF92" s="42">
        <f>ABS(BH92-VLOOKUP(VK_valitsin!$C$8,tiedot,59,FALSE))</f>
        <v>294</v>
      </c>
      <c r="EL92" s="8">
        <f>ABS(BN92-VLOOKUP(VK_valitsin!$C$8,tiedot,65,FALSE))</f>
        <v>3974.1950037664901</v>
      </c>
      <c r="FH92" s="44">
        <f>IF($B92=VK_valitsin!$C$8,100000,VK!CJ92/VK!L$297*VK_valitsin!E$5)</f>
        <v>0.19445975963715934</v>
      </c>
      <c r="FO92" s="44">
        <f>IF($B92=VK_valitsin!$C$8,100000,VK!CQ92/VK!S$297*VK_valitsin!J$5)</f>
        <v>9.0539919847821462E-2</v>
      </c>
      <c r="GC92" s="44">
        <f>IF($B92=VK_valitsin!$C$8,100000,VK!DE92/VK!AG$297*VK_valitsin!I$5)</f>
        <v>0</v>
      </c>
      <c r="GH92" s="44">
        <f>IF($B92=VK_valitsin!$C$8,100000,VK!DJ92/VK!AL$297*VK_valitsin!D$5)</f>
        <v>7.9137243618738418E-2</v>
      </c>
      <c r="GZ92" s="44">
        <f>IF($B92=VK_valitsin!$C$8,100000,VK!EB92/VK!BD$297*VK_valitsin!H$5)</f>
        <v>6.5234841272371599E-2</v>
      </c>
      <c r="HD92" s="44">
        <f>IF($B92=VK_valitsin!$C$8,100000,VK!EF92/VK!BH$297*VK_valitsin!F$5)</f>
        <v>0.11180493272178002</v>
      </c>
      <c r="HJ92" s="44">
        <f>IF($B92=VK_valitsin!$C$8,100000,VK!EL92/VK!BN$297*VK_valitsin!G$5)</f>
        <v>0.15206088553265643</v>
      </c>
      <c r="ID92" s="15">
        <f t="shared" si="4"/>
        <v>0.69323759163052723</v>
      </c>
      <c r="IE92" s="15">
        <f t="shared" si="5"/>
        <v>125</v>
      </c>
      <c r="IF92" s="16">
        <f t="shared" si="7"/>
        <v>8.9999999999999929E-9</v>
      </c>
      <c r="IG92" s="38" t="str">
        <f t="shared" si="6"/>
        <v>Kiuruvesi</v>
      </c>
    </row>
    <row r="93" spans="2:241" x14ac:dyDescent="0.25">
      <c r="B93" t="s">
        <v>185</v>
      </c>
      <c r="C93">
        <v>265</v>
      </c>
      <c r="L93" s="76">
        <v>212</v>
      </c>
      <c r="M93" s="70"/>
      <c r="N93" s="70"/>
      <c r="O93" s="70"/>
      <c r="P93" s="70"/>
      <c r="Q93" s="70"/>
      <c r="R93" s="70"/>
      <c r="S93" s="87" t="s">
        <v>774</v>
      </c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5">
        <v>0</v>
      </c>
      <c r="AH93" s="70"/>
      <c r="AI93" s="70"/>
      <c r="AJ93" s="70"/>
      <c r="AK93" s="70"/>
      <c r="AL93" s="91">
        <v>0.55102040816326525</v>
      </c>
      <c r="AM93" s="70"/>
      <c r="AN93" s="70"/>
      <c r="AO93" s="70"/>
      <c r="AP93" s="70"/>
      <c r="AQ93" s="70"/>
      <c r="AR93" s="70"/>
      <c r="AS93" s="70"/>
      <c r="AT93" s="70"/>
      <c r="AU93" s="70"/>
      <c r="AV93" s="70"/>
      <c r="AW93" s="70"/>
      <c r="AX93" s="70"/>
      <c r="AY93" s="70"/>
      <c r="AZ93" s="70"/>
      <c r="BA93" s="70"/>
      <c r="BB93" s="70"/>
      <c r="BC93" s="70"/>
      <c r="BD93" s="91">
        <v>1</v>
      </c>
      <c r="BE93" s="70"/>
      <c r="BF93" s="70"/>
      <c r="BG93" s="70"/>
      <c r="BH93" s="77">
        <v>27</v>
      </c>
      <c r="BN93" s="47">
        <v>21753.47922705314</v>
      </c>
      <c r="CJ93" s="8">
        <f>ABS(L93-VLOOKUP(VK_valitsin!$C$8,tiedot,11,FALSE))</f>
        <v>75.699999999999989</v>
      </c>
      <c r="CQ93" s="8">
        <f>ABS(S93-VLOOKUP(VK_valitsin!$C$8,tiedot,18,FALSE))</f>
        <v>45</v>
      </c>
      <c r="DE93" s="8">
        <f>ABS(AG93-VLOOKUP(VK_valitsin!$C$8,tiedot,32,FALSE))</f>
        <v>0</v>
      </c>
      <c r="DJ93" s="8">
        <f>ABS(AL93-VLOOKUP(VK_valitsin!$C$8,tiedot,37,FALSE))</f>
        <v>0.12482439784424415</v>
      </c>
      <c r="EB93" s="42">
        <f>ABS(BD93-VLOOKUP(VK_valitsin!$C$8,tiedot,55,FALSE))</f>
        <v>0.17222222222222228</v>
      </c>
      <c r="EF93" s="42">
        <f>ABS(BH93-VLOOKUP(VK_valitsin!$C$8,tiedot,59,FALSE))</f>
        <v>513</v>
      </c>
      <c r="EL93" s="8">
        <f>ABS(BN93-VLOOKUP(VK_valitsin!$C$8,tiedot,65,FALSE))</f>
        <v>4953.8916964457931</v>
      </c>
      <c r="FH93" s="44">
        <f>IF($B93=VK_valitsin!$C$8,100000,VK!CJ93/VK!L$297*VK_valitsin!E$5)</f>
        <v>0.39571515603583235</v>
      </c>
      <c r="FO93" s="44">
        <f>IF($B93=VK_valitsin!$C$8,100000,VK!CQ93/VK!S$297*VK_valitsin!J$5)</f>
        <v>1.3016921383872095E-2</v>
      </c>
      <c r="GC93" s="44">
        <f>IF($B93=VK_valitsin!$C$8,100000,VK!DE93/VK!AG$297*VK_valitsin!I$5)</f>
        <v>0</v>
      </c>
      <c r="GH93" s="44">
        <f>IF($B93=VK_valitsin!$C$8,100000,VK!DJ93/VK!AL$297*VK_valitsin!D$5)</f>
        <v>0.24581410209923213</v>
      </c>
      <c r="GZ93" s="44">
        <f>IF($B93=VK_valitsin!$C$8,100000,VK!EB93/VK!BD$297*VK_valitsin!H$5)</f>
        <v>7.1538812128718196E-2</v>
      </c>
      <c r="HD93" s="44">
        <f>IF($B93=VK_valitsin!$C$8,100000,VK!EF93/VK!BH$297*VK_valitsin!F$5)</f>
        <v>0.19508819893290186</v>
      </c>
      <c r="HJ93" s="44">
        <f>IF($B93=VK_valitsin!$C$8,100000,VK!EL93/VK!BN$297*VK_valitsin!G$5)</f>
        <v>0.18954609863896901</v>
      </c>
      <c r="ID93" s="15">
        <f t="shared" si="4"/>
        <v>1.1107192983195258</v>
      </c>
      <c r="IE93" s="15">
        <f t="shared" si="5"/>
        <v>239</v>
      </c>
      <c r="IF93" s="16">
        <f t="shared" si="7"/>
        <v>9.0999999999999922E-9</v>
      </c>
      <c r="IG93" s="38" t="str">
        <f t="shared" si="6"/>
        <v>Kivijärvi</v>
      </c>
    </row>
    <row r="94" spans="2:241" x14ac:dyDescent="0.25">
      <c r="B94" t="s">
        <v>186</v>
      </c>
      <c r="C94">
        <v>271</v>
      </c>
      <c r="L94" s="76">
        <v>156.80000000000001</v>
      </c>
      <c r="M94" s="70"/>
      <c r="N94" s="70"/>
      <c r="O94" s="70"/>
      <c r="P94" s="70"/>
      <c r="Q94" s="70"/>
      <c r="R94" s="70"/>
      <c r="S94" s="87" t="s">
        <v>775</v>
      </c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5">
        <v>0</v>
      </c>
      <c r="AH94" s="70"/>
      <c r="AI94" s="70"/>
      <c r="AJ94" s="70"/>
      <c r="AK94" s="70"/>
      <c r="AL94" s="91">
        <v>0.81355932203389836</v>
      </c>
      <c r="AM94" s="70"/>
      <c r="AN94" s="70"/>
      <c r="AO94" s="70"/>
      <c r="AP94" s="70"/>
      <c r="AQ94" s="70"/>
      <c r="AR94" s="70"/>
      <c r="AS94" s="70"/>
      <c r="AT94" s="70"/>
      <c r="AU94" s="70"/>
      <c r="AV94" s="70"/>
      <c r="AW94" s="70"/>
      <c r="AX94" s="70"/>
      <c r="AY94" s="70"/>
      <c r="AZ94" s="70"/>
      <c r="BA94" s="70"/>
      <c r="BB94" s="70"/>
      <c r="BC94" s="70"/>
      <c r="BD94" s="91">
        <v>1</v>
      </c>
      <c r="BE94" s="70"/>
      <c r="BF94" s="70"/>
      <c r="BG94" s="70"/>
      <c r="BH94" s="77">
        <v>240</v>
      </c>
      <c r="BN94" s="47">
        <v>25428.983151049364</v>
      </c>
      <c r="CJ94" s="8">
        <f>ABS(L94-VLOOKUP(VK_valitsin!$C$8,tiedot,11,FALSE))</f>
        <v>20.5</v>
      </c>
      <c r="CQ94" s="8">
        <f>ABS(S94-VLOOKUP(VK_valitsin!$C$8,tiedot,18,FALSE))</f>
        <v>80</v>
      </c>
      <c r="DE94" s="8">
        <f>ABS(AG94-VLOOKUP(VK_valitsin!$C$8,tiedot,32,FALSE))</f>
        <v>0</v>
      </c>
      <c r="DJ94" s="8">
        <f>ABS(AL94-VLOOKUP(VK_valitsin!$C$8,tiedot,37,FALSE))</f>
        <v>0.13771451602638896</v>
      </c>
      <c r="EB94" s="42">
        <f>ABS(BD94-VLOOKUP(VK_valitsin!$C$8,tiedot,55,FALSE))</f>
        <v>0.17222222222222228</v>
      </c>
      <c r="EF94" s="42">
        <f>ABS(BH94-VLOOKUP(VK_valitsin!$C$8,tiedot,59,FALSE))</f>
        <v>300</v>
      </c>
      <c r="EL94" s="8">
        <f>ABS(BN94-VLOOKUP(VK_valitsin!$C$8,tiedot,65,FALSE))</f>
        <v>1278.3877724495687</v>
      </c>
      <c r="FH94" s="44">
        <f>IF($B94=VK_valitsin!$C$8,100000,VK!CJ94/VK!L$297*VK_valitsin!E$5)</f>
        <v>0.10716196431617654</v>
      </c>
      <c r="FO94" s="44">
        <f>IF($B94=VK_valitsin!$C$8,100000,VK!CQ94/VK!S$297*VK_valitsin!J$5)</f>
        <v>2.314119357132817E-2</v>
      </c>
      <c r="GC94" s="44">
        <f>IF($B94=VK_valitsin!$C$8,100000,VK!DE94/VK!AG$297*VK_valitsin!I$5)</f>
        <v>0</v>
      </c>
      <c r="GH94" s="44">
        <f>IF($B94=VK_valitsin!$C$8,100000,VK!DJ94/VK!AL$297*VK_valitsin!D$5)</f>
        <v>0.27119834493652312</v>
      </c>
      <c r="GZ94" s="44">
        <f>IF($B94=VK_valitsin!$C$8,100000,VK!EB94/VK!BD$297*VK_valitsin!H$5)</f>
        <v>7.1538812128718196E-2</v>
      </c>
      <c r="HD94" s="44">
        <f>IF($B94=VK_valitsin!$C$8,100000,VK!EF94/VK!BH$297*VK_valitsin!F$5)</f>
        <v>0.11408666604263268</v>
      </c>
      <c r="HJ94" s="44">
        <f>IF($B94=VK_valitsin!$C$8,100000,VK!EL94/VK!BN$297*VK_valitsin!G$5)</f>
        <v>4.8913748960121073E-2</v>
      </c>
      <c r="ID94" s="15">
        <f t="shared" si="4"/>
        <v>0.63604073915549975</v>
      </c>
      <c r="IE94" s="15">
        <f t="shared" si="5"/>
        <v>103</v>
      </c>
      <c r="IF94" s="16">
        <f t="shared" si="7"/>
        <v>9.1999999999999914E-9</v>
      </c>
      <c r="IG94" s="38" t="str">
        <f t="shared" si="6"/>
        <v>Kokemäki</v>
      </c>
    </row>
    <row r="95" spans="2:241" x14ac:dyDescent="0.25">
      <c r="B95" t="s">
        <v>162</v>
      </c>
      <c r="C95">
        <v>272</v>
      </c>
      <c r="L95" s="76">
        <v>136.1</v>
      </c>
      <c r="M95" s="70"/>
      <c r="N95" s="70"/>
      <c r="O95" s="70"/>
      <c r="P95" s="70"/>
      <c r="Q95" s="70"/>
      <c r="R95" s="70"/>
      <c r="S95" s="87" t="s">
        <v>776</v>
      </c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0"/>
      <c r="AG95" s="75">
        <v>1</v>
      </c>
      <c r="AH95" s="70"/>
      <c r="AI95" s="70"/>
      <c r="AJ95" s="70"/>
      <c r="AK95" s="70"/>
      <c r="AL95" s="91">
        <v>0.76647286821705429</v>
      </c>
      <c r="AM95" s="70"/>
      <c r="AN95" s="70"/>
      <c r="AO95" s="70"/>
      <c r="AP95" s="70"/>
      <c r="AQ95" s="70"/>
      <c r="AR95" s="70"/>
      <c r="AS95" s="70"/>
      <c r="AT95" s="70"/>
      <c r="AU95" s="70"/>
      <c r="AV95" s="70"/>
      <c r="AW95" s="70"/>
      <c r="AX95" s="70"/>
      <c r="AY95" s="70"/>
      <c r="AZ95" s="70"/>
      <c r="BA95" s="70"/>
      <c r="BB95" s="70"/>
      <c r="BC95" s="70"/>
      <c r="BD95" s="91">
        <v>0.92920353982300885</v>
      </c>
      <c r="BE95" s="70"/>
      <c r="BF95" s="70"/>
      <c r="BG95" s="70"/>
      <c r="BH95" s="77">
        <v>2373</v>
      </c>
      <c r="BN95" s="47">
        <v>25769.643420643959</v>
      </c>
      <c r="CJ95" s="8">
        <f>ABS(L95-VLOOKUP(VK_valitsin!$C$8,tiedot,11,FALSE))</f>
        <v>0.20000000000001705</v>
      </c>
      <c r="CQ95" s="8">
        <f>ABS(S95-VLOOKUP(VK_valitsin!$C$8,tiedot,18,FALSE))</f>
        <v>247</v>
      </c>
      <c r="DE95" s="8">
        <f>ABS(AG95-VLOOKUP(VK_valitsin!$C$8,tiedot,32,FALSE))</f>
        <v>1</v>
      </c>
      <c r="DJ95" s="8">
        <f>ABS(AL95-VLOOKUP(VK_valitsin!$C$8,tiedot,37,FALSE))</f>
        <v>9.0628062209544891E-2</v>
      </c>
      <c r="EB95" s="42">
        <f>ABS(BD95-VLOOKUP(VK_valitsin!$C$8,tiedot,55,FALSE))</f>
        <v>0.10142576204523113</v>
      </c>
      <c r="EF95" s="42">
        <f>ABS(BH95-VLOOKUP(VK_valitsin!$C$8,tiedot,59,FALSE))</f>
        <v>1833</v>
      </c>
      <c r="EL95" s="8">
        <f>ABS(BN95-VLOOKUP(VK_valitsin!$C$8,tiedot,65,FALSE))</f>
        <v>937.72750285497386</v>
      </c>
      <c r="FH95" s="44">
        <f>IF($B95=VK_valitsin!$C$8,100000,VK!CJ95/VK!L$297*VK_valitsin!E$5)</f>
        <v>1.0454825786944946E-3</v>
      </c>
      <c r="FO95" s="44">
        <f>IF($B95=VK_valitsin!$C$8,100000,VK!CQ95/VK!S$297*VK_valitsin!J$5)</f>
        <v>7.1448435151475725E-2</v>
      </c>
      <c r="GC95" s="44">
        <f>IF($B95=VK_valitsin!$C$8,100000,VK!DE95/VK!AG$297*VK_valitsin!I$5)</f>
        <v>0.10940897735217005</v>
      </c>
      <c r="GH95" s="44">
        <f>IF($B95=VK_valitsin!$C$8,100000,VK!DJ95/VK!AL$297*VK_valitsin!D$5)</f>
        <v>0.17847196639258522</v>
      </c>
      <c r="GZ95" s="44">
        <f>IF($B95=VK_valitsin!$C$8,100000,VK!EB95/VK!BD$297*VK_valitsin!H$5)</f>
        <v>4.2130907628188892E-2</v>
      </c>
      <c r="HD95" s="44">
        <f>IF($B95=VK_valitsin!$C$8,100000,VK!EF95/VK!BH$297*VK_valitsin!F$5)</f>
        <v>0.69706952952048562</v>
      </c>
      <c r="HJ95" s="44">
        <f>IF($B95=VK_valitsin!$C$8,100000,VK!EL95/VK!BN$297*VK_valitsin!G$5)</f>
        <v>3.5879385469840964E-2</v>
      </c>
      <c r="ID95" s="15">
        <f t="shared" si="4"/>
        <v>1.1354546933934411</v>
      </c>
      <c r="IE95" s="15">
        <f t="shared" si="5"/>
        <v>245</v>
      </c>
      <c r="IF95" s="16">
        <f t="shared" si="7"/>
        <v>9.2999999999999906E-9</v>
      </c>
      <c r="IG95" s="38" t="str">
        <f t="shared" si="6"/>
        <v>Kokkola</v>
      </c>
    </row>
    <row r="96" spans="2:241" x14ac:dyDescent="0.25">
      <c r="B96" t="s">
        <v>187</v>
      </c>
      <c r="C96">
        <v>273</v>
      </c>
      <c r="L96" s="76">
        <v>124.8</v>
      </c>
      <c r="M96" s="70"/>
      <c r="N96" s="70"/>
      <c r="O96" s="70"/>
      <c r="P96" s="70"/>
      <c r="Q96" s="70"/>
      <c r="R96" s="70"/>
      <c r="S96" s="87" t="s">
        <v>777</v>
      </c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5">
        <v>1</v>
      </c>
      <c r="AH96" s="70"/>
      <c r="AI96" s="70"/>
      <c r="AJ96" s="70"/>
      <c r="AK96" s="70"/>
      <c r="AL96" s="91">
        <v>0.9242424242424242</v>
      </c>
      <c r="AM96" s="70"/>
      <c r="AN96" s="70"/>
      <c r="AO96" s="70"/>
      <c r="AP96" s="70"/>
      <c r="AQ96" s="70"/>
      <c r="AR96" s="70"/>
      <c r="AS96" s="70"/>
      <c r="AT96" s="70"/>
      <c r="AU96" s="70"/>
      <c r="AV96" s="70"/>
      <c r="AW96" s="70"/>
      <c r="AX96" s="70"/>
      <c r="AY96" s="70"/>
      <c r="AZ96" s="70"/>
      <c r="BA96" s="70"/>
      <c r="BB96" s="70"/>
      <c r="BC96" s="70"/>
      <c r="BD96" s="91">
        <v>1</v>
      </c>
      <c r="BE96" s="70"/>
      <c r="BF96" s="70"/>
      <c r="BG96" s="70"/>
      <c r="BH96" s="77">
        <v>183</v>
      </c>
      <c r="BN96" s="47">
        <v>25398.859636000998</v>
      </c>
      <c r="CJ96" s="8">
        <f>ABS(L96-VLOOKUP(VK_valitsin!$C$8,tiedot,11,FALSE))</f>
        <v>11.500000000000014</v>
      </c>
      <c r="CQ96" s="8">
        <f>ABS(S96-VLOOKUP(VK_valitsin!$C$8,tiedot,18,FALSE))</f>
        <v>266</v>
      </c>
      <c r="DE96" s="8">
        <f>ABS(AG96-VLOOKUP(VK_valitsin!$C$8,tiedot,32,FALSE))</f>
        <v>1</v>
      </c>
      <c r="DJ96" s="8">
        <f>ABS(AL96-VLOOKUP(VK_valitsin!$C$8,tiedot,37,FALSE))</f>
        <v>0.2483976182349148</v>
      </c>
      <c r="EB96" s="42">
        <f>ABS(BD96-VLOOKUP(VK_valitsin!$C$8,tiedot,55,FALSE))</f>
        <v>0.17222222222222228</v>
      </c>
      <c r="EF96" s="42">
        <f>ABS(BH96-VLOOKUP(VK_valitsin!$C$8,tiedot,59,FALSE))</f>
        <v>357</v>
      </c>
      <c r="EL96" s="8">
        <f>ABS(BN96-VLOOKUP(VK_valitsin!$C$8,tiedot,65,FALSE))</f>
        <v>1308.511287497935</v>
      </c>
      <c r="FH96" s="44">
        <f>IF($B96=VK_valitsin!$C$8,100000,VK!CJ96/VK!L$297*VK_valitsin!E$5)</f>
        <v>6.0115248274928382E-2</v>
      </c>
      <c r="FO96" s="44">
        <f>IF($B96=VK_valitsin!$C$8,100000,VK!CQ96/VK!S$297*VK_valitsin!J$5)</f>
        <v>7.6944468624666168E-2</v>
      </c>
      <c r="GC96" s="44">
        <f>IF($B96=VK_valitsin!$C$8,100000,VK!DE96/VK!AG$297*VK_valitsin!I$5)</f>
        <v>0.10940897735217005</v>
      </c>
      <c r="GH96" s="44">
        <f>IF($B96=VK_valitsin!$C$8,100000,VK!DJ96/VK!AL$297*VK_valitsin!D$5)</f>
        <v>0.48916428634563597</v>
      </c>
      <c r="GZ96" s="44">
        <f>IF($B96=VK_valitsin!$C$8,100000,VK!EB96/VK!BD$297*VK_valitsin!H$5)</f>
        <v>7.1538812128718196E-2</v>
      </c>
      <c r="HD96" s="44">
        <f>IF($B96=VK_valitsin!$C$8,100000,VK!EF96/VK!BH$297*VK_valitsin!F$5)</f>
        <v>0.13576313259073289</v>
      </c>
      <c r="HJ96" s="44">
        <f>IF($B96=VK_valitsin!$C$8,100000,VK!EL96/VK!BN$297*VK_valitsin!G$5)</f>
        <v>5.0066336683992109E-2</v>
      </c>
      <c r="ID96" s="15">
        <f t="shared" si="4"/>
        <v>0.99300127140084371</v>
      </c>
      <c r="IE96" s="15">
        <f t="shared" si="5"/>
        <v>215</v>
      </c>
      <c r="IF96" s="16">
        <f t="shared" si="7"/>
        <v>9.3999999999999899E-9</v>
      </c>
      <c r="IG96" s="38" t="str">
        <f t="shared" si="6"/>
        <v>Kolari</v>
      </c>
    </row>
    <row r="97" spans="2:241" x14ac:dyDescent="0.25">
      <c r="B97" t="s">
        <v>188</v>
      </c>
      <c r="C97">
        <v>275</v>
      </c>
      <c r="L97" s="76">
        <v>166.2</v>
      </c>
      <c r="M97" s="70"/>
      <c r="N97" s="70"/>
      <c r="O97" s="70"/>
      <c r="P97" s="70"/>
      <c r="Q97" s="70"/>
      <c r="R97" s="70"/>
      <c r="S97" s="87" t="s">
        <v>778</v>
      </c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5">
        <v>0</v>
      </c>
      <c r="AH97" s="70"/>
      <c r="AI97" s="70"/>
      <c r="AJ97" s="70"/>
      <c r="AK97" s="70"/>
      <c r="AL97" s="91">
        <v>0.50495049504950495</v>
      </c>
      <c r="AM97" s="70"/>
      <c r="AN97" s="70"/>
      <c r="AO97" s="70"/>
      <c r="AP97" s="70"/>
      <c r="AQ97" s="70"/>
      <c r="AR97" s="70"/>
      <c r="AS97" s="70"/>
      <c r="AT97" s="70"/>
      <c r="AU97" s="70"/>
      <c r="AV97" s="70"/>
      <c r="AW97" s="70"/>
      <c r="AX97" s="70"/>
      <c r="AY97" s="70"/>
      <c r="AZ97" s="70"/>
      <c r="BA97" s="70"/>
      <c r="BB97" s="70"/>
      <c r="BC97" s="70"/>
      <c r="BD97" s="91">
        <v>1</v>
      </c>
      <c r="BE97" s="70"/>
      <c r="BF97" s="70"/>
      <c r="BG97" s="70"/>
      <c r="BH97" s="77">
        <v>51</v>
      </c>
      <c r="BN97" s="47">
        <v>23415.421768707482</v>
      </c>
      <c r="CJ97" s="8">
        <f>ABS(L97-VLOOKUP(VK_valitsin!$C$8,tiedot,11,FALSE))</f>
        <v>29.899999999999977</v>
      </c>
      <c r="CQ97" s="8">
        <f>ABS(S97-VLOOKUP(VK_valitsin!$C$8,tiedot,18,FALSE))</f>
        <v>1</v>
      </c>
      <c r="DE97" s="8">
        <f>ABS(AG97-VLOOKUP(VK_valitsin!$C$8,tiedot,32,FALSE))</f>
        <v>0</v>
      </c>
      <c r="DJ97" s="8">
        <f>ABS(AL97-VLOOKUP(VK_valitsin!$C$8,tiedot,37,FALSE))</f>
        <v>0.17089431095800445</v>
      </c>
      <c r="EB97" s="42">
        <f>ABS(BD97-VLOOKUP(VK_valitsin!$C$8,tiedot,55,FALSE))</f>
        <v>0.17222222222222228</v>
      </c>
      <c r="EF97" s="42">
        <f>ABS(BH97-VLOOKUP(VK_valitsin!$C$8,tiedot,59,FALSE))</f>
        <v>489</v>
      </c>
      <c r="EL97" s="8">
        <f>ABS(BN97-VLOOKUP(VK_valitsin!$C$8,tiedot,65,FALSE))</f>
        <v>3291.9491547914513</v>
      </c>
      <c r="FH97" s="44">
        <f>IF($B97=VK_valitsin!$C$8,100000,VK!CJ97/VK!L$297*VK_valitsin!E$5)</f>
        <v>0.15629964551481348</v>
      </c>
      <c r="FO97" s="44">
        <f>IF($B97=VK_valitsin!$C$8,100000,VK!CQ97/VK!S$297*VK_valitsin!J$5)</f>
        <v>2.8926491964160214E-4</v>
      </c>
      <c r="GC97" s="44">
        <f>IF($B97=VK_valitsin!$C$8,100000,VK!DE97/VK!AG$297*VK_valitsin!I$5)</f>
        <v>0</v>
      </c>
      <c r="GH97" s="44">
        <f>IF($B97=VK_valitsin!$C$8,100000,VK!DJ97/VK!AL$297*VK_valitsin!D$5)</f>
        <v>0.33653862808476503</v>
      </c>
      <c r="GZ97" s="44">
        <f>IF($B97=VK_valitsin!$C$8,100000,VK!EB97/VK!BD$297*VK_valitsin!H$5)</f>
        <v>7.1538812128718196E-2</v>
      </c>
      <c r="HD97" s="44">
        <f>IF($B97=VK_valitsin!$C$8,100000,VK!EF97/VK!BH$297*VK_valitsin!F$5)</f>
        <v>0.18596126564949125</v>
      </c>
      <c r="HJ97" s="44">
        <f>IF($B97=VK_valitsin!$C$8,100000,VK!EL97/VK!BN$297*VK_valitsin!G$5)</f>
        <v>0.12595675429405279</v>
      </c>
      <c r="ID97" s="15">
        <f t="shared" si="4"/>
        <v>0.87658438009148221</v>
      </c>
      <c r="IE97" s="15">
        <f t="shared" si="5"/>
        <v>186</v>
      </c>
      <c r="IF97" s="16">
        <f t="shared" si="7"/>
        <v>9.4999999999999891E-9</v>
      </c>
      <c r="IG97" s="38" t="str">
        <f t="shared" si="6"/>
        <v>Konnevesi</v>
      </c>
    </row>
    <row r="98" spans="2:241" x14ac:dyDescent="0.25">
      <c r="B98" t="s">
        <v>190</v>
      </c>
      <c r="C98">
        <v>276</v>
      </c>
      <c r="L98" s="76">
        <v>124.5</v>
      </c>
      <c r="M98" s="70"/>
      <c r="N98" s="70"/>
      <c r="O98" s="70"/>
      <c r="P98" s="70"/>
      <c r="Q98" s="70"/>
      <c r="R98" s="70"/>
      <c r="S98" s="87" t="s">
        <v>779</v>
      </c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5">
        <v>0</v>
      </c>
      <c r="AH98" s="70"/>
      <c r="AI98" s="70"/>
      <c r="AJ98" s="70"/>
      <c r="AK98" s="70"/>
      <c r="AL98" s="91">
        <v>0.76577437858508601</v>
      </c>
      <c r="AM98" s="70"/>
      <c r="AN98" s="70"/>
      <c r="AO98" s="70"/>
      <c r="AP98" s="70"/>
      <c r="AQ98" s="70"/>
      <c r="AR98" s="70"/>
      <c r="AS98" s="70"/>
      <c r="AT98" s="70"/>
      <c r="AU98" s="70"/>
      <c r="AV98" s="70"/>
      <c r="AW98" s="70"/>
      <c r="AX98" s="70"/>
      <c r="AY98" s="70"/>
      <c r="AZ98" s="70"/>
      <c r="BA98" s="70"/>
      <c r="BB98" s="70"/>
      <c r="BC98" s="70"/>
      <c r="BD98" s="91">
        <v>0.8314606741573034</v>
      </c>
      <c r="BE98" s="70"/>
      <c r="BF98" s="70"/>
      <c r="BG98" s="70"/>
      <c r="BH98" s="77">
        <v>801</v>
      </c>
      <c r="BN98" s="47">
        <v>26078.01288319239</v>
      </c>
      <c r="CJ98" s="8">
        <f>ABS(L98-VLOOKUP(VK_valitsin!$C$8,tiedot,11,FALSE))</f>
        <v>11.800000000000011</v>
      </c>
      <c r="CQ98" s="8">
        <f>ABS(S98-VLOOKUP(VK_valitsin!$C$8,tiedot,18,FALSE))</f>
        <v>126</v>
      </c>
      <c r="DE98" s="8">
        <f>ABS(AG98-VLOOKUP(VK_valitsin!$C$8,tiedot,32,FALSE))</f>
        <v>0</v>
      </c>
      <c r="DJ98" s="8">
        <f>ABS(AL98-VLOOKUP(VK_valitsin!$C$8,tiedot,37,FALSE))</f>
        <v>8.9929572577576611E-2</v>
      </c>
      <c r="EB98" s="42">
        <f>ABS(BD98-VLOOKUP(VK_valitsin!$C$8,tiedot,55,FALSE))</f>
        <v>3.6828963795256797E-3</v>
      </c>
      <c r="EF98" s="42">
        <f>ABS(BH98-VLOOKUP(VK_valitsin!$C$8,tiedot,59,FALSE))</f>
        <v>261</v>
      </c>
      <c r="EL98" s="8">
        <f>ABS(BN98-VLOOKUP(VK_valitsin!$C$8,tiedot,65,FALSE))</f>
        <v>629.35804030654253</v>
      </c>
      <c r="FH98" s="44">
        <f>IF($B98=VK_valitsin!$C$8,100000,VK!CJ98/VK!L$297*VK_valitsin!E$5)</f>
        <v>6.1683472142969972E-2</v>
      </c>
      <c r="FO98" s="44">
        <f>IF($B98=VK_valitsin!$C$8,100000,VK!CQ98/VK!S$297*VK_valitsin!J$5)</f>
        <v>3.6447379874841868E-2</v>
      </c>
      <c r="GC98" s="44">
        <f>IF($B98=VK_valitsin!$C$8,100000,VK!DE98/VK!AG$297*VK_valitsin!I$5)</f>
        <v>0</v>
      </c>
      <c r="GH98" s="44">
        <f>IF($B98=VK_valitsin!$C$8,100000,VK!DJ98/VK!AL$297*VK_valitsin!D$5)</f>
        <v>0.17709644522306073</v>
      </c>
      <c r="GZ98" s="44">
        <f>IF($B98=VK_valitsin!$C$8,100000,VK!EB98/VK!BD$297*VK_valitsin!H$5)</f>
        <v>1.5298259933289131E-3</v>
      </c>
      <c r="HD98" s="44">
        <f>IF($B98=VK_valitsin!$C$8,100000,VK!EF98/VK!BH$297*VK_valitsin!F$5)</f>
        <v>9.9255399457090415E-2</v>
      </c>
      <c r="HJ98" s="44">
        <f>IF($B98=VK_valitsin!$C$8,100000,VK!EL98/VK!BN$297*VK_valitsin!G$5)</f>
        <v>2.4080534758714918E-2</v>
      </c>
      <c r="ID98" s="15">
        <f t="shared" si="4"/>
        <v>0.40009306705000686</v>
      </c>
      <c r="IE98" s="15">
        <f t="shared" si="5"/>
        <v>17</v>
      </c>
      <c r="IF98" s="16">
        <f t="shared" si="7"/>
        <v>9.5999999999999884E-9</v>
      </c>
      <c r="IG98" s="38" t="str">
        <f t="shared" si="6"/>
        <v>Kontiolahti</v>
      </c>
    </row>
    <row r="99" spans="2:241" x14ac:dyDescent="0.25">
      <c r="B99" t="s">
        <v>191</v>
      </c>
      <c r="C99">
        <v>280</v>
      </c>
      <c r="L99" s="76">
        <v>133.4</v>
      </c>
      <c r="M99" s="70"/>
      <c r="N99" s="70"/>
      <c r="O99" s="70"/>
      <c r="P99" s="70"/>
      <c r="Q99" s="70"/>
      <c r="R99" s="70"/>
      <c r="S99" s="87" t="s">
        <v>780</v>
      </c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5">
        <v>0</v>
      </c>
      <c r="AH99" s="70"/>
      <c r="AI99" s="70"/>
      <c r="AJ99" s="70"/>
      <c r="AK99" s="70"/>
      <c r="AL99" s="91">
        <v>0.89655172413793105</v>
      </c>
      <c r="AM99" s="70"/>
      <c r="AN99" s="70"/>
      <c r="AO99" s="70"/>
      <c r="AP99" s="70"/>
      <c r="AQ99" s="70"/>
      <c r="AR99" s="70"/>
      <c r="AS99" s="70"/>
      <c r="AT99" s="70"/>
      <c r="AU99" s="70"/>
      <c r="AV99" s="70"/>
      <c r="AW99" s="70"/>
      <c r="AX99" s="70"/>
      <c r="AY99" s="70"/>
      <c r="AZ99" s="70"/>
      <c r="BA99" s="70"/>
      <c r="BB99" s="70"/>
      <c r="BC99" s="70"/>
      <c r="BD99" s="91">
        <v>1</v>
      </c>
      <c r="BE99" s="70"/>
      <c r="BF99" s="70"/>
      <c r="BG99" s="70"/>
      <c r="BH99" s="77">
        <v>78</v>
      </c>
      <c r="BN99" s="47">
        <v>24226.798511166253</v>
      </c>
      <c r="CJ99" s="8">
        <f>ABS(L99-VLOOKUP(VK_valitsin!$C$8,tiedot,11,FALSE))</f>
        <v>2.9000000000000057</v>
      </c>
      <c r="CQ99" s="8">
        <f>ABS(S99-VLOOKUP(VK_valitsin!$C$8,tiedot,18,FALSE))</f>
        <v>69</v>
      </c>
      <c r="DE99" s="8">
        <f>ABS(AG99-VLOOKUP(VK_valitsin!$C$8,tiedot,32,FALSE))</f>
        <v>0</v>
      </c>
      <c r="DJ99" s="8">
        <f>ABS(AL99-VLOOKUP(VK_valitsin!$C$8,tiedot,37,FALSE))</f>
        <v>0.22070691813042165</v>
      </c>
      <c r="EB99" s="42">
        <f>ABS(BD99-VLOOKUP(VK_valitsin!$C$8,tiedot,55,FALSE))</f>
        <v>0.17222222222222228</v>
      </c>
      <c r="EF99" s="42">
        <f>ABS(BH99-VLOOKUP(VK_valitsin!$C$8,tiedot,59,FALSE))</f>
        <v>462</v>
      </c>
      <c r="EL99" s="8">
        <f>ABS(BN99-VLOOKUP(VK_valitsin!$C$8,tiedot,65,FALSE))</f>
        <v>2480.57241233268</v>
      </c>
      <c r="FH99" s="44">
        <f>IF($B99=VK_valitsin!$C$8,100000,VK!CJ99/VK!L$297*VK_valitsin!E$5)</f>
        <v>1.5159497391068907E-2</v>
      </c>
      <c r="FO99" s="44">
        <f>IF($B99=VK_valitsin!$C$8,100000,VK!CQ99/VK!S$297*VK_valitsin!J$5)</f>
        <v>1.9959279455270547E-2</v>
      </c>
      <c r="GC99" s="44">
        <f>IF($B99=VK_valitsin!$C$8,100000,VK!DE99/VK!AG$297*VK_valitsin!I$5)</f>
        <v>0</v>
      </c>
      <c r="GH99" s="44">
        <f>IF($B99=VK_valitsin!$C$8,100000,VK!DJ99/VK!AL$297*VK_valitsin!D$5)</f>
        <v>0.43463356398494352</v>
      </c>
      <c r="GZ99" s="44">
        <f>IF($B99=VK_valitsin!$C$8,100000,VK!EB99/VK!BD$297*VK_valitsin!H$5)</f>
        <v>7.1538812128718196E-2</v>
      </c>
      <c r="HD99" s="44">
        <f>IF($B99=VK_valitsin!$C$8,100000,VK!EF99/VK!BH$297*VK_valitsin!F$5)</f>
        <v>0.17569346570565431</v>
      </c>
      <c r="HJ99" s="44">
        <f>IF($B99=VK_valitsin!$C$8,100000,VK!EL99/VK!BN$297*VK_valitsin!G$5)</f>
        <v>9.4911809131082062E-2</v>
      </c>
      <c r="ID99" s="15">
        <f t="shared" si="4"/>
        <v>0.81189643749673757</v>
      </c>
      <c r="IE99" s="15">
        <f t="shared" si="5"/>
        <v>168</v>
      </c>
      <c r="IF99" s="16">
        <f t="shared" si="7"/>
        <v>9.6999999999999876E-9</v>
      </c>
      <c r="IG99" s="38" t="str">
        <f t="shared" si="6"/>
        <v>Korsnäs</v>
      </c>
    </row>
    <row r="100" spans="2:241" x14ac:dyDescent="0.25">
      <c r="B100" t="s">
        <v>193</v>
      </c>
      <c r="C100">
        <v>284</v>
      </c>
      <c r="L100" s="76">
        <v>155.69999999999999</v>
      </c>
      <c r="M100" s="70"/>
      <c r="N100" s="70"/>
      <c r="O100" s="70"/>
      <c r="P100" s="70"/>
      <c r="Q100" s="70"/>
      <c r="R100" s="70"/>
      <c r="S100" s="87" t="s">
        <v>781</v>
      </c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5">
        <v>0</v>
      </c>
      <c r="AH100" s="70"/>
      <c r="AI100" s="70"/>
      <c r="AJ100" s="70"/>
      <c r="AK100" s="70"/>
      <c r="AL100" s="91">
        <v>0.7978723404255319</v>
      </c>
      <c r="AM100" s="70"/>
      <c r="AN100" s="70"/>
      <c r="AO100" s="70"/>
      <c r="AP100" s="70"/>
      <c r="AQ100" s="70"/>
      <c r="AR100" s="70"/>
      <c r="AS100" s="70"/>
      <c r="AT100" s="70"/>
      <c r="AU100" s="70"/>
      <c r="AV100" s="70"/>
      <c r="AW100" s="70"/>
      <c r="AX100" s="70"/>
      <c r="AY100" s="70"/>
      <c r="AZ100" s="70"/>
      <c r="BA100" s="70"/>
      <c r="BB100" s="70"/>
      <c r="BC100" s="70"/>
      <c r="BD100" s="91">
        <v>1</v>
      </c>
      <c r="BE100" s="70"/>
      <c r="BF100" s="70"/>
      <c r="BG100" s="70"/>
      <c r="BH100" s="77">
        <v>75</v>
      </c>
      <c r="BN100" s="47">
        <v>24657.376982328955</v>
      </c>
      <c r="CJ100" s="8">
        <f>ABS(L100-VLOOKUP(VK_valitsin!$C$8,tiedot,11,FALSE))</f>
        <v>19.399999999999977</v>
      </c>
      <c r="CQ100" s="8">
        <f>ABS(S100-VLOOKUP(VK_valitsin!$C$8,tiedot,18,FALSE))</f>
        <v>68</v>
      </c>
      <c r="DE100" s="8">
        <f>ABS(AG100-VLOOKUP(VK_valitsin!$C$8,tiedot,32,FALSE))</f>
        <v>0</v>
      </c>
      <c r="DJ100" s="8">
        <f>ABS(AL100-VLOOKUP(VK_valitsin!$C$8,tiedot,37,FALSE))</f>
        <v>0.1220275344180225</v>
      </c>
      <c r="EB100" s="42">
        <f>ABS(BD100-VLOOKUP(VK_valitsin!$C$8,tiedot,55,FALSE))</f>
        <v>0.17222222222222228</v>
      </c>
      <c r="EF100" s="42">
        <f>ABS(BH100-VLOOKUP(VK_valitsin!$C$8,tiedot,59,FALSE))</f>
        <v>465</v>
      </c>
      <c r="EL100" s="8">
        <f>ABS(BN100-VLOOKUP(VK_valitsin!$C$8,tiedot,65,FALSE))</f>
        <v>2049.9939411699779</v>
      </c>
      <c r="FH100" s="44">
        <f>IF($B100=VK_valitsin!$C$8,100000,VK!CJ100/VK!L$297*VK_valitsin!E$5)</f>
        <v>0.10141181013335719</v>
      </c>
      <c r="FO100" s="44">
        <f>IF($B100=VK_valitsin!$C$8,100000,VK!CQ100/VK!S$297*VK_valitsin!J$5)</f>
        <v>1.9670014535628944E-2</v>
      </c>
      <c r="GC100" s="44">
        <f>IF($B100=VK_valitsin!$C$8,100000,VK!DE100/VK!AG$297*VK_valitsin!I$5)</f>
        <v>0</v>
      </c>
      <c r="GH100" s="44">
        <f>IF($B100=VK_valitsin!$C$8,100000,VK!DJ100/VK!AL$297*VK_valitsin!D$5)</f>
        <v>0.24030629686496432</v>
      </c>
      <c r="GZ100" s="44">
        <f>IF($B100=VK_valitsin!$C$8,100000,VK!EB100/VK!BD$297*VK_valitsin!H$5)</f>
        <v>7.1538812128718196E-2</v>
      </c>
      <c r="HD100" s="44">
        <f>IF($B100=VK_valitsin!$C$8,100000,VK!EF100/VK!BH$297*VK_valitsin!F$5)</f>
        <v>0.17683433236608062</v>
      </c>
      <c r="HJ100" s="44">
        <f>IF($B100=VK_valitsin!$C$8,100000,VK!EL100/VK!BN$297*VK_valitsin!G$5)</f>
        <v>7.8436990066027237E-2</v>
      </c>
      <c r="ID100" s="15">
        <f t="shared" si="4"/>
        <v>0.68819826589477651</v>
      </c>
      <c r="IE100" s="15">
        <f t="shared" si="5"/>
        <v>122</v>
      </c>
      <c r="IF100" s="16">
        <f t="shared" si="7"/>
        <v>9.7999999999999868E-9</v>
      </c>
      <c r="IG100" s="38" t="str">
        <f t="shared" si="6"/>
        <v>Koski Tl</v>
      </c>
    </row>
    <row r="101" spans="2:241" x14ac:dyDescent="0.25">
      <c r="B101" t="s">
        <v>194</v>
      </c>
      <c r="C101">
        <v>285</v>
      </c>
      <c r="L101" s="76">
        <v>158.69999999999999</v>
      </c>
      <c r="M101" s="70"/>
      <c r="N101" s="70"/>
      <c r="O101" s="70"/>
      <c r="P101" s="70"/>
      <c r="Q101" s="70"/>
      <c r="R101" s="70"/>
      <c r="S101" s="87" t="s">
        <v>782</v>
      </c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70"/>
      <c r="AF101" s="70"/>
      <c r="AG101" s="75">
        <v>0</v>
      </c>
      <c r="AH101" s="70"/>
      <c r="AI101" s="70"/>
      <c r="AJ101" s="70"/>
      <c r="AK101" s="70"/>
      <c r="AL101" s="91">
        <v>0.79756097560975614</v>
      </c>
      <c r="AM101" s="70"/>
      <c r="AN101" s="70"/>
      <c r="AO101" s="70"/>
      <c r="AP101" s="70"/>
      <c r="AQ101" s="70"/>
      <c r="AR101" s="70"/>
      <c r="AS101" s="70"/>
      <c r="AT101" s="70"/>
      <c r="AU101" s="70"/>
      <c r="AV101" s="70"/>
      <c r="AW101" s="70"/>
      <c r="AX101" s="70"/>
      <c r="AY101" s="70"/>
      <c r="AZ101" s="70"/>
      <c r="BA101" s="70"/>
      <c r="BB101" s="70"/>
      <c r="BC101" s="70"/>
      <c r="BD101" s="91">
        <v>0.9027522935779817</v>
      </c>
      <c r="BE101" s="70"/>
      <c r="BF101" s="70"/>
      <c r="BG101" s="70"/>
      <c r="BH101" s="77">
        <v>1635</v>
      </c>
      <c r="BN101" s="47">
        <v>27530.883584158415</v>
      </c>
      <c r="CJ101" s="8">
        <f>ABS(L101-VLOOKUP(VK_valitsin!$C$8,tiedot,11,FALSE))</f>
        <v>22.399999999999977</v>
      </c>
      <c r="CQ101" s="8">
        <f>ABS(S101-VLOOKUP(VK_valitsin!$C$8,tiedot,18,FALSE))</f>
        <v>49</v>
      </c>
      <c r="DE101" s="8">
        <f>ABS(AG101-VLOOKUP(VK_valitsin!$C$8,tiedot,32,FALSE))</f>
        <v>0</v>
      </c>
      <c r="DJ101" s="8">
        <f>ABS(AL101-VLOOKUP(VK_valitsin!$C$8,tiedot,37,FALSE))</f>
        <v>0.12171616960224674</v>
      </c>
      <c r="EB101" s="42">
        <f>ABS(BD101-VLOOKUP(VK_valitsin!$C$8,tiedot,55,FALSE))</f>
        <v>7.4974515800203978E-2</v>
      </c>
      <c r="EF101" s="42">
        <f>ABS(BH101-VLOOKUP(VK_valitsin!$C$8,tiedot,59,FALSE))</f>
        <v>1095</v>
      </c>
      <c r="EL101" s="8">
        <f>ABS(BN101-VLOOKUP(VK_valitsin!$C$8,tiedot,65,FALSE))</f>
        <v>823.51266065948221</v>
      </c>
      <c r="FH101" s="44">
        <f>IF($B101=VK_valitsin!$C$8,100000,VK!CJ101/VK!L$297*VK_valitsin!E$5)</f>
        <v>0.11709404881377328</v>
      </c>
      <c r="FO101" s="44">
        <f>IF($B101=VK_valitsin!$C$8,100000,VK!CQ101/VK!S$297*VK_valitsin!J$5)</f>
        <v>1.4173981062438504E-2</v>
      </c>
      <c r="GC101" s="44">
        <f>IF($B101=VK_valitsin!$C$8,100000,VK!DE101/VK!AG$297*VK_valitsin!I$5)</f>
        <v>0</v>
      </c>
      <c r="GH101" s="44">
        <f>IF($B101=VK_valitsin!$C$8,100000,VK!DJ101/VK!AL$297*VK_valitsin!D$5)</f>
        <v>0.23969313258028083</v>
      </c>
      <c r="GZ101" s="44">
        <f>IF($B101=VK_valitsin!$C$8,100000,VK!EB101/VK!BD$297*VK_valitsin!H$5)</f>
        <v>3.1143413033839766E-2</v>
      </c>
      <c r="HD101" s="44">
        <f>IF($B101=VK_valitsin!$C$8,100000,VK!EF101/VK!BH$297*VK_valitsin!F$5)</f>
        <v>0.41641633105560921</v>
      </c>
      <c r="HJ101" s="44">
        <f>IF($B101=VK_valitsin!$C$8,100000,VK!EL101/VK!BN$297*VK_valitsin!G$5)</f>
        <v>3.1509290386746359E-2</v>
      </c>
      <c r="ID101" s="15">
        <f t="shared" si="4"/>
        <v>0.85003020683268793</v>
      </c>
      <c r="IE101" s="15">
        <f t="shared" si="5"/>
        <v>177</v>
      </c>
      <c r="IF101" s="16">
        <f t="shared" si="7"/>
        <v>9.8999999999999861E-9</v>
      </c>
      <c r="IG101" s="38" t="str">
        <f t="shared" si="6"/>
        <v>Kotka</v>
      </c>
    </row>
    <row r="102" spans="2:241" x14ac:dyDescent="0.25">
      <c r="B102" t="s">
        <v>195</v>
      </c>
      <c r="C102">
        <v>286</v>
      </c>
      <c r="L102" s="76">
        <v>153.19999999999999</v>
      </c>
      <c r="M102" s="70"/>
      <c r="N102" s="70"/>
      <c r="O102" s="70"/>
      <c r="P102" s="70"/>
      <c r="Q102" s="70"/>
      <c r="R102" s="70"/>
      <c r="S102" s="87" t="s">
        <v>783</v>
      </c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70"/>
      <c r="AF102" s="70"/>
      <c r="AG102" s="75">
        <v>1</v>
      </c>
      <c r="AH102" s="70"/>
      <c r="AI102" s="70"/>
      <c r="AJ102" s="70"/>
      <c r="AK102" s="70"/>
      <c r="AL102" s="91">
        <v>0.81592649310872889</v>
      </c>
      <c r="AM102" s="70"/>
      <c r="AN102" s="70"/>
      <c r="AO102" s="70"/>
      <c r="AP102" s="70"/>
      <c r="AQ102" s="70"/>
      <c r="AR102" s="70"/>
      <c r="AS102" s="70"/>
      <c r="AT102" s="70"/>
      <c r="AU102" s="70"/>
      <c r="AV102" s="70"/>
      <c r="AW102" s="70"/>
      <c r="AX102" s="70"/>
      <c r="AY102" s="70"/>
      <c r="AZ102" s="70"/>
      <c r="BA102" s="70"/>
      <c r="BB102" s="70"/>
      <c r="BC102" s="70"/>
      <c r="BD102" s="91">
        <v>0.77364864864864868</v>
      </c>
      <c r="BE102" s="70"/>
      <c r="BF102" s="70"/>
      <c r="BG102" s="70"/>
      <c r="BH102" s="77">
        <v>2664</v>
      </c>
      <c r="BN102" s="47">
        <v>27446.922096855982</v>
      </c>
      <c r="CJ102" s="8">
        <f>ABS(L102-VLOOKUP(VK_valitsin!$C$8,tiedot,11,FALSE))</f>
        <v>16.899999999999977</v>
      </c>
      <c r="CQ102" s="8">
        <f>ABS(S102-VLOOKUP(VK_valitsin!$C$8,tiedot,18,FALSE))</f>
        <v>835</v>
      </c>
      <c r="DE102" s="8">
        <f>ABS(AG102-VLOOKUP(VK_valitsin!$C$8,tiedot,32,FALSE))</f>
        <v>1</v>
      </c>
      <c r="DJ102" s="8">
        <f>ABS(AL102-VLOOKUP(VK_valitsin!$C$8,tiedot,37,FALSE))</f>
        <v>0.14008168710121949</v>
      </c>
      <c r="EB102" s="42">
        <f>ABS(BD102-VLOOKUP(VK_valitsin!$C$8,tiedot,55,FALSE))</f>
        <v>5.4129129129129039E-2</v>
      </c>
      <c r="EF102" s="42">
        <f>ABS(BH102-VLOOKUP(VK_valitsin!$C$8,tiedot,59,FALSE))</f>
        <v>2124</v>
      </c>
      <c r="EL102" s="8">
        <f>ABS(BN102-VLOOKUP(VK_valitsin!$C$8,tiedot,65,FALSE))</f>
        <v>739.55117335704927</v>
      </c>
      <c r="FH102" s="44">
        <f>IF($B102=VK_valitsin!$C$8,100000,VK!CJ102/VK!L$297*VK_valitsin!E$5)</f>
        <v>8.8343277899677136E-2</v>
      </c>
      <c r="FO102" s="44">
        <f>IF($B102=VK_valitsin!$C$8,100000,VK!CQ102/VK!S$297*VK_valitsin!J$5)</f>
        <v>0.24153620790073779</v>
      </c>
      <c r="GC102" s="44">
        <f>IF($B102=VK_valitsin!$C$8,100000,VK!DE102/VK!AG$297*VK_valitsin!I$5)</f>
        <v>0.10940897735217005</v>
      </c>
      <c r="GH102" s="44">
        <f>IF($B102=VK_valitsin!$C$8,100000,VK!DJ102/VK!AL$297*VK_valitsin!D$5)</f>
        <v>0.27585996592027356</v>
      </c>
      <c r="GZ102" s="44">
        <f>IF($B102=VK_valitsin!$C$8,100000,VK!EB102/VK!BD$297*VK_valitsin!H$5)</f>
        <v>2.2484517674283222E-2</v>
      </c>
      <c r="HD102" s="44">
        <f>IF($B102=VK_valitsin!$C$8,100000,VK!EF102/VK!BH$297*VK_valitsin!F$5)</f>
        <v>0.80773359558183921</v>
      </c>
      <c r="HJ102" s="44">
        <f>IF($B102=VK_valitsin!$C$8,100000,VK!EL102/VK!BN$297*VK_valitsin!G$5)</f>
        <v>2.8296750967380463E-2</v>
      </c>
      <c r="ID102" s="15">
        <f t="shared" si="4"/>
        <v>1.5736633032963612</v>
      </c>
      <c r="IE102" s="15">
        <f t="shared" si="5"/>
        <v>273</v>
      </c>
      <c r="IF102" s="16">
        <f t="shared" si="7"/>
        <v>9.9999999999999853E-9</v>
      </c>
      <c r="IG102" s="38" t="str">
        <f t="shared" si="6"/>
        <v>Kouvola</v>
      </c>
    </row>
    <row r="103" spans="2:241" x14ac:dyDescent="0.25">
      <c r="B103" t="s">
        <v>196</v>
      </c>
      <c r="C103">
        <v>287</v>
      </c>
      <c r="L103" s="76">
        <v>152.69999999999999</v>
      </c>
      <c r="M103" s="70"/>
      <c r="N103" s="70"/>
      <c r="O103" s="70"/>
      <c r="P103" s="70"/>
      <c r="Q103" s="70"/>
      <c r="R103" s="70"/>
      <c r="S103" s="87" t="s">
        <v>784</v>
      </c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5">
        <v>0</v>
      </c>
      <c r="AH103" s="70"/>
      <c r="AI103" s="70"/>
      <c r="AJ103" s="70"/>
      <c r="AK103" s="70"/>
      <c r="AL103" s="91">
        <v>0.74427480916030531</v>
      </c>
      <c r="AM103" s="70"/>
      <c r="AN103" s="70"/>
      <c r="AO103" s="70"/>
      <c r="AP103" s="70"/>
      <c r="AQ103" s="70"/>
      <c r="AR103" s="70"/>
      <c r="AS103" s="70"/>
      <c r="AT103" s="70"/>
      <c r="AU103" s="70"/>
      <c r="AV103" s="70"/>
      <c r="AW103" s="70"/>
      <c r="AX103" s="70"/>
      <c r="AY103" s="70"/>
      <c r="AZ103" s="70"/>
      <c r="BA103" s="70"/>
      <c r="BB103" s="70"/>
      <c r="BC103" s="70"/>
      <c r="BD103" s="91">
        <v>1</v>
      </c>
      <c r="BE103" s="70"/>
      <c r="BF103" s="70"/>
      <c r="BG103" s="70"/>
      <c r="BH103" s="77">
        <v>195</v>
      </c>
      <c r="BN103" s="47">
        <v>26203.070495241169</v>
      </c>
      <c r="CJ103" s="8">
        <f>ABS(L103-VLOOKUP(VK_valitsin!$C$8,tiedot,11,FALSE))</f>
        <v>16.399999999999977</v>
      </c>
      <c r="CQ103" s="8">
        <f>ABS(S103-VLOOKUP(VK_valitsin!$C$8,tiedot,18,FALSE))</f>
        <v>77</v>
      </c>
      <c r="DE103" s="8">
        <f>ABS(AG103-VLOOKUP(VK_valitsin!$C$8,tiedot,32,FALSE))</f>
        <v>0</v>
      </c>
      <c r="DJ103" s="8">
        <f>ABS(AL103-VLOOKUP(VK_valitsin!$C$8,tiedot,37,FALSE))</f>
        <v>6.8430003152795904E-2</v>
      </c>
      <c r="EB103" s="42">
        <f>ABS(BD103-VLOOKUP(VK_valitsin!$C$8,tiedot,55,FALSE))</f>
        <v>0.17222222222222228</v>
      </c>
      <c r="EF103" s="42">
        <f>ABS(BH103-VLOOKUP(VK_valitsin!$C$8,tiedot,59,FALSE))</f>
        <v>345</v>
      </c>
      <c r="EL103" s="8">
        <f>ABS(BN103-VLOOKUP(VK_valitsin!$C$8,tiedot,65,FALSE))</f>
        <v>504.300428257764</v>
      </c>
      <c r="FH103" s="44">
        <f>IF($B103=VK_valitsin!$C$8,100000,VK!CJ103/VK!L$297*VK_valitsin!E$5)</f>
        <v>8.572957145294112E-2</v>
      </c>
      <c r="FO103" s="44">
        <f>IF($B103=VK_valitsin!$C$8,100000,VK!CQ103/VK!S$297*VK_valitsin!J$5)</f>
        <v>2.2273398812403367E-2</v>
      </c>
      <c r="GC103" s="44">
        <f>IF($B103=VK_valitsin!$C$8,100000,VK!DE103/VK!AG$297*VK_valitsin!I$5)</f>
        <v>0</v>
      </c>
      <c r="GH103" s="44">
        <f>IF($B103=VK_valitsin!$C$8,100000,VK!DJ103/VK!AL$297*VK_valitsin!D$5)</f>
        <v>0.13475778831828586</v>
      </c>
      <c r="GZ103" s="44">
        <f>IF($B103=VK_valitsin!$C$8,100000,VK!EB103/VK!BD$297*VK_valitsin!H$5)</f>
        <v>7.1538812128718196E-2</v>
      </c>
      <c r="HD103" s="44">
        <f>IF($B103=VK_valitsin!$C$8,100000,VK!EF103/VK!BH$297*VK_valitsin!F$5)</f>
        <v>0.13119966594902754</v>
      </c>
      <c r="HJ103" s="44">
        <f>IF($B103=VK_valitsin!$C$8,100000,VK!EL103/VK!BN$297*VK_valitsin!G$5)</f>
        <v>1.9295572970802109E-2</v>
      </c>
      <c r="ID103" s="15">
        <f t="shared" si="4"/>
        <v>0.46479481973217818</v>
      </c>
      <c r="IE103" s="15">
        <f t="shared" si="5"/>
        <v>37</v>
      </c>
      <c r="IF103" s="16">
        <f t="shared" si="7"/>
        <v>1.0099999999999985E-8</v>
      </c>
      <c r="IG103" s="38" t="str">
        <f t="shared" si="6"/>
        <v>Kristiinankaupunki</v>
      </c>
    </row>
    <row r="104" spans="2:241" x14ac:dyDescent="0.25">
      <c r="B104" t="s">
        <v>197</v>
      </c>
      <c r="C104">
        <v>288</v>
      </c>
      <c r="L104" s="76">
        <v>128.80000000000001</v>
      </c>
      <c r="M104" s="70"/>
      <c r="N104" s="70"/>
      <c r="O104" s="70"/>
      <c r="P104" s="70"/>
      <c r="Q104" s="70"/>
      <c r="R104" s="70"/>
      <c r="S104" s="87" t="s">
        <v>785</v>
      </c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5">
        <v>1</v>
      </c>
      <c r="AH104" s="70"/>
      <c r="AI104" s="70"/>
      <c r="AJ104" s="70"/>
      <c r="AK104" s="70"/>
      <c r="AL104" s="91">
        <v>0.75</v>
      </c>
      <c r="AM104" s="70"/>
      <c r="AN104" s="70"/>
      <c r="AO104" s="70"/>
      <c r="AP104" s="70"/>
      <c r="AQ104" s="70"/>
      <c r="AR104" s="70"/>
      <c r="AS104" s="70"/>
      <c r="AT104" s="70"/>
      <c r="AU104" s="70"/>
      <c r="AV104" s="70"/>
      <c r="AW104" s="70"/>
      <c r="AX104" s="70"/>
      <c r="AY104" s="70"/>
      <c r="AZ104" s="70"/>
      <c r="BA104" s="70"/>
      <c r="BB104" s="70"/>
      <c r="BC104" s="70"/>
      <c r="BD104" s="91">
        <v>1</v>
      </c>
      <c r="BE104" s="70"/>
      <c r="BF104" s="70"/>
      <c r="BG104" s="70"/>
      <c r="BH104" s="77">
        <v>276</v>
      </c>
      <c r="BN104" s="47">
        <v>24720.483197236183</v>
      </c>
      <c r="CJ104" s="8">
        <f>ABS(L104-VLOOKUP(VK_valitsin!$C$8,tiedot,11,FALSE))</f>
        <v>7.5</v>
      </c>
      <c r="CQ104" s="8">
        <f>ABS(S104-VLOOKUP(VK_valitsin!$C$8,tiedot,18,FALSE))</f>
        <v>92</v>
      </c>
      <c r="DE104" s="8">
        <f>ABS(AG104-VLOOKUP(VK_valitsin!$C$8,tiedot,32,FALSE))</f>
        <v>1</v>
      </c>
      <c r="DJ104" s="8">
        <f>ABS(AL104-VLOOKUP(VK_valitsin!$C$8,tiedot,37,FALSE))</f>
        <v>7.4155193992490598E-2</v>
      </c>
      <c r="EB104" s="42">
        <f>ABS(BD104-VLOOKUP(VK_valitsin!$C$8,tiedot,55,FALSE))</f>
        <v>0.17222222222222228</v>
      </c>
      <c r="EF104" s="42">
        <f>ABS(BH104-VLOOKUP(VK_valitsin!$C$8,tiedot,59,FALSE))</f>
        <v>264</v>
      </c>
      <c r="EL104" s="8">
        <f>ABS(BN104-VLOOKUP(VK_valitsin!$C$8,tiedot,65,FALSE))</f>
        <v>1986.8877262627502</v>
      </c>
      <c r="FH104" s="44">
        <f>IF($B104=VK_valitsin!$C$8,100000,VK!CJ104/VK!L$297*VK_valitsin!E$5)</f>
        <v>3.92055967010402E-2</v>
      </c>
      <c r="FO104" s="44">
        <f>IF($B104=VK_valitsin!$C$8,100000,VK!CQ104/VK!S$297*VK_valitsin!J$5)</f>
        <v>2.6612372607027396E-2</v>
      </c>
      <c r="GC104" s="44">
        <f>IF($B104=VK_valitsin!$C$8,100000,VK!DE104/VK!AG$297*VK_valitsin!I$5)</f>
        <v>0.10940897735217005</v>
      </c>
      <c r="GH104" s="44">
        <f>IF($B104=VK_valitsin!$C$8,100000,VK!DJ104/VK!AL$297*VK_valitsin!D$5)</f>
        <v>0.14603228809486293</v>
      </c>
      <c r="GZ104" s="44">
        <f>IF($B104=VK_valitsin!$C$8,100000,VK!EB104/VK!BD$297*VK_valitsin!H$5)</f>
        <v>7.1538812128718196E-2</v>
      </c>
      <c r="HD104" s="44">
        <f>IF($B104=VK_valitsin!$C$8,100000,VK!EF104/VK!BH$297*VK_valitsin!F$5)</f>
        <v>0.10039626611751676</v>
      </c>
      <c r="HJ104" s="44">
        <f>IF($B104=VK_valitsin!$C$8,100000,VK!EL104/VK!BN$297*VK_valitsin!G$5)</f>
        <v>7.6022416319063965E-2</v>
      </c>
      <c r="ID104" s="15">
        <f t="shared" si="4"/>
        <v>0.56921673952039942</v>
      </c>
      <c r="IE104" s="15">
        <f t="shared" si="5"/>
        <v>79</v>
      </c>
      <c r="IF104" s="16">
        <f t="shared" si="7"/>
        <v>1.0199999999999984E-8</v>
      </c>
      <c r="IG104" s="38" t="str">
        <f t="shared" si="6"/>
        <v>Kruunupyy</v>
      </c>
    </row>
    <row r="105" spans="2:241" x14ac:dyDescent="0.25">
      <c r="B105" t="s">
        <v>198</v>
      </c>
      <c r="C105">
        <v>290</v>
      </c>
      <c r="L105" s="76">
        <v>193.9</v>
      </c>
      <c r="M105" s="70"/>
      <c r="N105" s="70"/>
      <c r="O105" s="70"/>
      <c r="P105" s="70"/>
      <c r="Q105" s="70"/>
      <c r="R105" s="70"/>
      <c r="S105" s="87" t="s">
        <v>786</v>
      </c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70"/>
      <c r="AF105" s="70"/>
      <c r="AG105" s="75">
        <v>1</v>
      </c>
      <c r="AH105" s="70"/>
      <c r="AI105" s="70"/>
      <c r="AJ105" s="70"/>
      <c r="AK105" s="70"/>
      <c r="AL105" s="91">
        <v>0.75</v>
      </c>
      <c r="AM105" s="70"/>
      <c r="AN105" s="70"/>
      <c r="AO105" s="70"/>
      <c r="AP105" s="70"/>
      <c r="AQ105" s="70"/>
      <c r="AR105" s="70"/>
      <c r="AS105" s="70"/>
      <c r="AT105" s="70"/>
      <c r="AU105" s="70"/>
      <c r="AV105" s="70"/>
      <c r="AW105" s="70"/>
      <c r="AX105" s="70"/>
      <c r="AY105" s="70"/>
      <c r="AZ105" s="70"/>
      <c r="BA105" s="70"/>
      <c r="BB105" s="70"/>
      <c r="BC105" s="70"/>
      <c r="BD105" s="91">
        <v>1</v>
      </c>
      <c r="BE105" s="70"/>
      <c r="BF105" s="70"/>
      <c r="BG105" s="70"/>
      <c r="BH105" s="77">
        <v>168</v>
      </c>
      <c r="BN105" s="47">
        <v>24121.188736481141</v>
      </c>
      <c r="CJ105" s="8">
        <f>ABS(L105-VLOOKUP(VK_valitsin!$C$8,tiedot,11,FALSE))</f>
        <v>57.599999999999994</v>
      </c>
      <c r="CQ105" s="8">
        <f>ABS(S105-VLOOKUP(VK_valitsin!$C$8,tiedot,18,FALSE))</f>
        <v>784</v>
      </c>
      <c r="DE105" s="8">
        <f>ABS(AG105-VLOOKUP(VK_valitsin!$C$8,tiedot,32,FALSE))</f>
        <v>1</v>
      </c>
      <c r="DJ105" s="8">
        <f>ABS(AL105-VLOOKUP(VK_valitsin!$C$8,tiedot,37,FALSE))</f>
        <v>7.4155193992490598E-2</v>
      </c>
      <c r="EB105" s="42">
        <f>ABS(BD105-VLOOKUP(VK_valitsin!$C$8,tiedot,55,FALSE))</f>
        <v>0.17222222222222228</v>
      </c>
      <c r="EF105" s="42">
        <f>ABS(BH105-VLOOKUP(VK_valitsin!$C$8,tiedot,59,FALSE))</f>
        <v>372</v>
      </c>
      <c r="EL105" s="8">
        <f>ABS(BN105-VLOOKUP(VK_valitsin!$C$8,tiedot,65,FALSE))</f>
        <v>2586.1821870177919</v>
      </c>
      <c r="FH105" s="44">
        <f>IF($B105=VK_valitsin!$C$8,100000,VK!CJ105/VK!L$297*VK_valitsin!E$5)</f>
        <v>0.30109898266398871</v>
      </c>
      <c r="FO105" s="44">
        <f>IF($B105=VK_valitsin!$C$8,100000,VK!CQ105/VK!S$297*VK_valitsin!J$5)</f>
        <v>0.22678369699901607</v>
      </c>
      <c r="GC105" s="44">
        <f>IF($B105=VK_valitsin!$C$8,100000,VK!DE105/VK!AG$297*VK_valitsin!I$5)</f>
        <v>0.10940897735217005</v>
      </c>
      <c r="GH105" s="44">
        <f>IF($B105=VK_valitsin!$C$8,100000,VK!DJ105/VK!AL$297*VK_valitsin!D$5)</f>
        <v>0.14603228809486293</v>
      </c>
      <c r="GZ105" s="44">
        <f>IF($B105=VK_valitsin!$C$8,100000,VK!EB105/VK!BD$297*VK_valitsin!H$5)</f>
        <v>7.1538812128718196E-2</v>
      </c>
      <c r="HD105" s="44">
        <f>IF($B105=VK_valitsin!$C$8,100000,VK!EF105/VK!BH$297*VK_valitsin!F$5)</f>
        <v>0.14146746589286449</v>
      </c>
      <c r="HJ105" s="44">
        <f>IF($B105=VK_valitsin!$C$8,100000,VK!EL105/VK!BN$297*VK_valitsin!G$5)</f>
        <v>9.8952656609452558E-2</v>
      </c>
      <c r="ID105" s="15">
        <f t="shared" si="4"/>
        <v>1.0952828900410729</v>
      </c>
      <c r="IE105" s="15">
        <f t="shared" si="5"/>
        <v>235</v>
      </c>
      <c r="IF105" s="16">
        <f t="shared" si="7"/>
        <v>1.0299999999999983E-8</v>
      </c>
      <c r="IG105" s="38" t="str">
        <f t="shared" si="6"/>
        <v>Kuhmo</v>
      </c>
    </row>
    <row r="106" spans="2:241" x14ac:dyDescent="0.25">
      <c r="B106" t="s">
        <v>199</v>
      </c>
      <c r="C106">
        <v>291</v>
      </c>
      <c r="L106" s="76">
        <v>209.8</v>
      </c>
      <c r="M106" s="70"/>
      <c r="N106" s="70"/>
      <c r="O106" s="70"/>
      <c r="P106" s="70"/>
      <c r="Q106" s="70"/>
      <c r="R106" s="70"/>
      <c r="S106" s="87" t="s">
        <v>787</v>
      </c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5">
        <v>1</v>
      </c>
      <c r="AH106" s="70"/>
      <c r="AI106" s="70"/>
      <c r="AJ106" s="70"/>
      <c r="AK106" s="70"/>
      <c r="AL106" s="91">
        <v>0.83333333333333337</v>
      </c>
      <c r="AM106" s="70"/>
      <c r="AN106" s="70"/>
      <c r="AO106" s="70"/>
      <c r="AP106" s="70"/>
      <c r="AQ106" s="70"/>
      <c r="AR106" s="70"/>
      <c r="AS106" s="70"/>
      <c r="AT106" s="70"/>
      <c r="AU106" s="70"/>
      <c r="AV106" s="70"/>
      <c r="AW106" s="70"/>
      <c r="AX106" s="70"/>
      <c r="AY106" s="70"/>
      <c r="AZ106" s="70"/>
      <c r="BA106" s="70"/>
      <c r="BB106" s="70"/>
      <c r="BC106" s="70"/>
      <c r="BD106" s="91">
        <v>1</v>
      </c>
      <c r="BE106" s="70"/>
      <c r="BF106" s="70"/>
      <c r="BG106" s="70"/>
      <c r="BH106" s="77">
        <v>45</v>
      </c>
      <c r="BN106" s="47">
        <v>24332.904875717017</v>
      </c>
      <c r="CJ106" s="8">
        <f>ABS(L106-VLOOKUP(VK_valitsin!$C$8,tiedot,11,FALSE))</f>
        <v>73.5</v>
      </c>
      <c r="CQ106" s="8">
        <f>ABS(S106-VLOOKUP(VK_valitsin!$C$8,tiedot,18,FALSE))</f>
        <v>44</v>
      </c>
      <c r="DE106" s="8">
        <f>ABS(AG106-VLOOKUP(VK_valitsin!$C$8,tiedot,32,FALSE))</f>
        <v>1</v>
      </c>
      <c r="DJ106" s="8">
        <f>ABS(AL106-VLOOKUP(VK_valitsin!$C$8,tiedot,37,FALSE))</f>
        <v>0.15748852732582397</v>
      </c>
      <c r="EB106" s="42">
        <f>ABS(BD106-VLOOKUP(VK_valitsin!$C$8,tiedot,55,FALSE))</f>
        <v>0.17222222222222228</v>
      </c>
      <c r="EF106" s="42">
        <f>ABS(BH106-VLOOKUP(VK_valitsin!$C$8,tiedot,59,FALSE))</f>
        <v>495</v>
      </c>
      <c r="EL106" s="8">
        <f>ABS(BN106-VLOOKUP(VK_valitsin!$C$8,tiedot,65,FALSE))</f>
        <v>2374.4660477819161</v>
      </c>
      <c r="FH106" s="44">
        <f>IF($B106=VK_valitsin!$C$8,100000,VK!CJ106/VK!L$297*VK_valitsin!E$5)</f>
        <v>0.38421484767019393</v>
      </c>
      <c r="FO106" s="44">
        <f>IF($B106=VK_valitsin!$C$8,100000,VK!CQ106/VK!S$297*VK_valitsin!J$5)</f>
        <v>1.2727656464230493E-2</v>
      </c>
      <c r="GC106" s="44">
        <f>IF($B106=VK_valitsin!$C$8,100000,VK!DE106/VK!AG$297*VK_valitsin!I$5)</f>
        <v>0.10940897735217005</v>
      </c>
      <c r="GH106" s="44">
        <f>IF($B106=VK_valitsin!$C$8,100000,VK!DJ106/VK!AL$297*VK_valitsin!D$5)</f>
        <v>0.31013889595392846</v>
      </c>
      <c r="GZ106" s="44">
        <f>IF($B106=VK_valitsin!$C$8,100000,VK!EB106/VK!BD$297*VK_valitsin!H$5)</f>
        <v>7.1538812128718196E-2</v>
      </c>
      <c r="HD106" s="44">
        <f>IF($B106=VK_valitsin!$C$8,100000,VK!EF106/VK!BH$297*VK_valitsin!F$5)</f>
        <v>0.18824299897034391</v>
      </c>
      <c r="HJ106" s="44">
        <f>IF($B106=VK_valitsin!$C$8,100000,VK!EL106/VK!BN$297*VK_valitsin!G$5)</f>
        <v>9.0851961101745649E-2</v>
      </c>
      <c r="ID106" s="15">
        <f t="shared" si="4"/>
        <v>1.1671241600413307</v>
      </c>
      <c r="IE106" s="15">
        <f t="shared" si="5"/>
        <v>247</v>
      </c>
      <c r="IF106" s="16">
        <f t="shared" si="7"/>
        <v>1.0399999999999982E-8</v>
      </c>
      <c r="IG106" s="38" t="str">
        <f t="shared" si="6"/>
        <v>Kuhmoinen</v>
      </c>
    </row>
    <row r="107" spans="2:241" x14ac:dyDescent="0.25">
      <c r="B107" t="s">
        <v>200</v>
      </c>
      <c r="C107">
        <v>297</v>
      </c>
      <c r="L107" s="76">
        <v>128</v>
      </c>
      <c r="M107" s="70"/>
      <c r="N107" s="70"/>
      <c r="O107" s="70"/>
      <c r="P107" s="70"/>
      <c r="Q107" s="70"/>
      <c r="R107" s="70"/>
      <c r="S107" s="87" t="s">
        <v>788</v>
      </c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70"/>
      <c r="AF107" s="70"/>
      <c r="AG107" s="75">
        <v>0</v>
      </c>
      <c r="AH107" s="70"/>
      <c r="AI107" s="70"/>
      <c r="AJ107" s="70"/>
      <c r="AK107" s="70"/>
      <c r="AL107" s="91">
        <v>0.8129428436466698</v>
      </c>
      <c r="AM107" s="70"/>
      <c r="AN107" s="70"/>
      <c r="AO107" s="70"/>
      <c r="AP107" s="70"/>
      <c r="AQ107" s="70"/>
      <c r="AR107" s="70"/>
      <c r="AS107" s="70"/>
      <c r="AT107" s="70"/>
      <c r="AU107" s="70"/>
      <c r="AV107" s="70"/>
      <c r="AW107" s="70"/>
      <c r="AX107" s="70"/>
      <c r="AY107" s="70"/>
      <c r="AZ107" s="70"/>
      <c r="BA107" s="70"/>
      <c r="BB107" s="70"/>
      <c r="BC107" s="70"/>
      <c r="BD107" s="91">
        <v>0.76932016269610692</v>
      </c>
      <c r="BE107" s="70"/>
      <c r="BF107" s="70"/>
      <c r="BG107" s="70"/>
      <c r="BH107" s="77">
        <v>5163</v>
      </c>
      <c r="BN107" s="47">
        <v>27022.316978576207</v>
      </c>
      <c r="CJ107" s="8">
        <f>ABS(L107-VLOOKUP(VK_valitsin!$C$8,tiedot,11,FALSE))</f>
        <v>8.3000000000000114</v>
      </c>
      <c r="CQ107" s="8">
        <f>ABS(S107-VLOOKUP(VK_valitsin!$C$8,tiedot,18,FALSE))</f>
        <v>1163</v>
      </c>
      <c r="DE107" s="8">
        <f>ABS(AG107-VLOOKUP(VK_valitsin!$C$8,tiedot,32,FALSE))</f>
        <v>0</v>
      </c>
      <c r="DJ107" s="8">
        <f>ABS(AL107-VLOOKUP(VK_valitsin!$C$8,tiedot,37,FALSE))</f>
        <v>0.1370980376391604</v>
      </c>
      <c r="EB107" s="42">
        <f>ABS(BD107-VLOOKUP(VK_valitsin!$C$8,tiedot,55,FALSE))</f>
        <v>5.84576150816708E-2</v>
      </c>
      <c r="EF107" s="42">
        <f>ABS(BH107-VLOOKUP(VK_valitsin!$C$8,tiedot,59,FALSE))</f>
        <v>4623</v>
      </c>
      <c r="EL107" s="8">
        <f>ABS(BN107-VLOOKUP(VK_valitsin!$C$8,tiedot,65,FALSE))</f>
        <v>314.94605507727465</v>
      </c>
      <c r="FH107" s="44">
        <f>IF($B107=VK_valitsin!$C$8,100000,VK!CJ107/VK!L$297*VK_valitsin!E$5)</f>
        <v>4.3387527015817884E-2</v>
      </c>
      <c r="FO107" s="44">
        <f>IF($B107=VK_valitsin!$C$8,100000,VK!CQ107/VK!S$297*VK_valitsin!J$5)</f>
        <v>0.33641510154318327</v>
      </c>
      <c r="GC107" s="44">
        <f>IF($B107=VK_valitsin!$C$8,100000,VK!DE107/VK!AG$297*VK_valitsin!I$5)</f>
        <v>0</v>
      </c>
      <c r="GH107" s="44">
        <f>IF($B107=VK_valitsin!$C$8,100000,VK!DJ107/VK!AL$297*VK_valitsin!D$5)</f>
        <v>0.26998432681316503</v>
      </c>
      <c r="GZ107" s="44">
        <f>IF($B107=VK_valitsin!$C$8,100000,VK!EB107/VK!BD$297*VK_valitsin!H$5)</f>
        <v>2.4282512958312984E-2</v>
      </c>
      <c r="HD107" s="44">
        <f>IF($B107=VK_valitsin!$C$8,100000,VK!EF107/VK!BH$297*VK_valitsin!F$5)</f>
        <v>1.7580755237169696</v>
      </c>
      <c r="HJ107" s="44">
        <f>IF($B107=VK_valitsin!$C$8,100000,VK!EL107/VK!BN$297*VK_valitsin!G$5)</f>
        <v>1.2050484685497097E-2</v>
      </c>
      <c r="ID107" s="15">
        <f t="shared" si="4"/>
        <v>2.4441954872329457</v>
      </c>
      <c r="IE107" s="15">
        <f t="shared" si="5"/>
        <v>284</v>
      </c>
      <c r="IF107" s="16">
        <f t="shared" si="7"/>
        <v>1.0499999999999982E-8</v>
      </c>
      <c r="IG107" s="38" t="str">
        <f t="shared" si="6"/>
        <v>Kuopio</v>
      </c>
    </row>
    <row r="108" spans="2:241" x14ac:dyDescent="0.25">
      <c r="B108" t="s">
        <v>201</v>
      </c>
      <c r="C108">
        <v>300</v>
      </c>
      <c r="L108" s="76">
        <v>150.30000000000001</v>
      </c>
      <c r="M108" s="70"/>
      <c r="N108" s="70"/>
      <c r="O108" s="70"/>
      <c r="P108" s="70"/>
      <c r="Q108" s="70"/>
      <c r="R108" s="70"/>
      <c r="S108" s="87" t="s">
        <v>789</v>
      </c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5">
        <v>0</v>
      </c>
      <c r="AH108" s="70"/>
      <c r="AI108" s="70"/>
      <c r="AJ108" s="70"/>
      <c r="AK108" s="70"/>
      <c r="AL108" s="91">
        <v>0.83333333333333337</v>
      </c>
      <c r="AM108" s="70"/>
      <c r="AN108" s="70"/>
      <c r="AO108" s="70"/>
      <c r="AP108" s="70"/>
      <c r="AQ108" s="70"/>
      <c r="AR108" s="70"/>
      <c r="AS108" s="70"/>
      <c r="AT108" s="70"/>
      <c r="AU108" s="70"/>
      <c r="AV108" s="70"/>
      <c r="AW108" s="70"/>
      <c r="AX108" s="70"/>
      <c r="AY108" s="70"/>
      <c r="AZ108" s="70"/>
      <c r="BA108" s="70"/>
      <c r="BB108" s="70"/>
      <c r="BC108" s="70"/>
      <c r="BD108" s="91">
        <v>1</v>
      </c>
      <c r="BE108" s="70"/>
      <c r="BF108" s="70"/>
      <c r="BG108" s="70"/>
      <c r="BH108" s="77">
        <v>120</v>
      </c>
      <c r="BN108" s="47">
        <v>24305.63206152026</v>
      </c>
      <c r="CJ108" s="8">
        <f>ABS(L108-VLOOKUP(VK_valitsin!$C$8,tiedot,11,FALSE))</f>
        <v>14</v>
      </c>
      <c r="CQ108" s="8">
        <f>ABS(S108-VLOOKUP(VK_valitsin!$C$8,tiedot,18,FALSE))</f>
        <v>8</v>
      </c>
      <c r="DE108" s="8">
        <f>ABS(AG108-VLOOKUP(VK_valitsin!$C$8,tiedot,32,FALSE))</f>
        <v>0</v>
      </c>
      <c r="DJ108" s="8">
        <f>ABS(AL108-VLOOKUP(VK_valitsin!$C$8,tiedot,37,FALSE))</f>
        <v>0.15748852732582397</v>
      </c>
      <c r="EB108" s="42">
        <f>ABS(BD108-VLOOKUP(VK_valitsin!$C$8,tiedot,55,FALSE))</f>
        <v>0.17222222222222228</v>
      </c>
      <c r="EF108" s="42">
        <f>ABS(BH108-VLOOKUP(VK_valitsin!$C$8,tiedot,59,FALSE))</f>
        <v>420</v>
      </c>
      <c r="EL108" s="8">
        <f>ABS(BN108-VLOOKUP(VK_valitsin!$C$8,tiedot,65,FALSE))</f>
        <v>2401.7388619786725</v>
      </c>
      <c r="FH108" s="44">
        <f>IF($B108=VK_valitsin!$C$8,100000,VK!CJ108/VK!L$297*VK_valitsin!E$5)</f>
        <v>7.3183780508608381E-2</v>
      </c>
      <c r="FO108" s="44">
        <f>IF($B108=VK_valitsin!$C$8,100000,VK!CQ108/VK!S$297*VK_valitsin!J$5)</f>
        <v>2.3141193571328171E-3</v>
      </c>
      <c r="GC108" s="44">
        <f>IF($B108=VK_valitsin!$C$8,100000,VK!DE108/VK!AG$297*VK_valitsin!I$5)</f>
        <v>0</v>
      </c>
      <c r="GH108" s="44">
        <f>IF($B108=VK_valitsin!$C$8,100000,VK!DJ108/VK!AL$297*VK_valitsin!D$5)</f>
        <v>0.31013889595392846</v>
      </c>
      <c r="GZ108" s="44">
        <f>IF($B108=VK_valitsin!$C$8,100000,VK!EB108/VK!BD$297*VK_valitsin!H$5)</f>
        <v>7.1538812128718196E-2</v>
      </c>
      <c r="HD108" s="44">
        <f>IF($B108=VK_valitsin!$C$8,100000,VK!EF108/VK!BH$297*VK_valitsin!F$5)</f>
        <v>0.15972133245968576</v>
      </c>
      <c r="HJ108" s="44">
        <f>IF($B108=VK_valitsin!$C$8,100000,VK!EL108/VK!BN$297*VK_valitsin!G$5)</f>
        <v>9.1895475140134811E-2</v>
      </c>
      <c r="ID108" s="15">
        <f t="shared" si="4"/>
        <v>0.70879242614820848</v>
      </c>
      <c r="IE108" s="15">
        <f t="shared" si="5"/>
        <v>131</v>
      </c>
      <c r="IF108" s="16">
        <f t="shared" si="7"/>
        <v>1.0599999999999981E-8</v>
      </c>
      <c r="IG108" s="38" t="str">
        <f t="shared" si="6"/>
        <v>Kuortane</v>
      </c>
    </row>
    <row r="109" spans="2:241" x14ac:dyDescent="0.25">
      <c r="B109" t="s">
        <v>202</v>
      </c>
      <c r="C109">
        <v>301</v>
      </c>
      <c r="L109" s="76">
        <v>156.1</v>
      </c>
      <c r="M109" s="70"/>
      <c r="N109" s="70"/>
      <c r="O109" s="70"/>
      <c r="P109" s="70"/>
      <c r="Q109" s="70"/>
      <c r="R109" s="70"/>
      <c r="S109" s="87">
        <v>606</v>
      </c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5">
        <v>1</v>
      </c>
      <c r="AH109" s="70"/>
      <c r="AI109" s="70"/>
      <c r="AJ109" s="70"/>
      <c r="AK109" s="70"/>
      <c r="AL109" s="91">
        <v>0.80957562568008701</v>
      </c>
      <c r="AM109" s="70"/>
      <c r="AN109" s="70"/>
      <c r="AO109" s="70"/>
      <c r="AP109" s="70"/>
      <c r="AQ109" s="70"/>
      <c r="AR109" s="70"/>
      <c r="AS109" s="70"/>
      <c r="AT109" s="70"/>
      <c r="AU109" s="70"/>
      <c r="AV109" s="70"/>
      <c r="AW109" s="70"/>
      <c r="AX109" s="70"/>
      <c r="AY109" s="70"/>
      <c r="AZ109" s="70"/>
      <c r="BA109" s="70"/>
      <c r="BB109" s="70"/>
      <c r="BC109" s="70"/>
      <c r="BD109" s="91">
        <v>0.907258064516129</v>
      </c>
      <c r="BE109" s="70"/>
      <c r="BF109" s="70"/>
      <c r="BG109" s="70"/>
      <c r="BH109" s="77">
        <v>744</v>
      </c>
      <c r="BN109" s="47">
        <v>24405.840123488029</v>
      </c>
      <c r="CJ109" s="8">
        <f>ABS(L109-VLOOKUP(VK_valitsin!$C$8,tiedot,11,FALSE))</f>
        <v>19.799999999999983</v>
      </c>
      <c r="CQ109" s="8">
        <f>ABS(S109-VLOOKUP(VK_valitsin!$C$8,tiedot,18,FALSE))</f>
        <v>454</v>
      </c>
      <c r="DE109" s="8">
        <f>ABS(AG109-VLOOKUP(VK_valitsin!$C$8,tiedot,32,FALSE))</f>
        <v>1</v>
      </c>
      <c r="DJ109" s="8">
        <f>ABS(AL109-VLOOKUP(VK_valitsin!$C$8,tiedot,37,FALSE))</f>
        <v>0.13373081967257761</v>
      </c>
      <c r="EB109" s="42">
        <f>ABS(BD109-VLOOKUP(VK_valitsin!$C$8,tiedot,55,FALSE))</f>
        <v>7.948028673835128E-2</v>
      </c>
      <c r="EF109" s="42">
        <f>ABS(BH109-VLOOKUP(VK_valitsin!$C$8,tiedot,59,FALSE))</f>
        <v>204</v>
      </c>
      <c r="EL109" s="8">
        <f>ABS(BN109-VLOOKUP(VK_valitsin!$C$8,tiedot,65,FALSE))</f>
        <v>2301.5308000109035</v>
      </c>
      <c r="FH109" s="44">
        <f>IF($B109=VK_valitsin!$C$8,100000,VK!CJ109/VK!L$297*VK_valitsin!E$5)</f>
        <v>0.10350277529074604</v>
      </c>
      <c r="FO109" s="44">
        <f>IF($B109=VK_valitsin!$C$8,100000,VK!CQ109/VK!S$297*VK_valitsin!J$5)</f>
        <v>0.13132627351728737</v>
      </c>
      <c r="GC109" s="44">
        <f>IF($B109=VK_valitsin!$C$8,100000,VK!DE109/VK!AG$297*VK_valitsin!I$5)</f>
        <v>0.10940897735217005</v>
      </c>
      <c r="GH109" s="44">
        <f>IF($B109=VK_valitsin!$C$8,100000,VK!DJ109/VK!AL$297*VK_valitsin!D$5)</f>
        <v>0.26335333419214901</v>
      </c>
      <c r="GZ109" s="44">
        <f>IF($B109=VK_valitsin!$C$8,100000,VK!EB109/VK!BD$297*VK_valitsin!H$5)</f>
        <v>3.3015050134325201E-2</v>
      </c>
      <c r="HD109" s="44">
        <f>IF($B109=VK_valitsin!$C$8,100000,VK!EF109/VK!BH$297*VK_valitsin!F$5)</f>
        <v>7.7578932908990206E-2</v>
      </c>
      <c r="HJ109" s="44">
        <f>IF($B109=VK_valitsin!$C$8,100000,VK!EL109/VK!BN$297*VK_valitsin!G$5)</f>
        <v>8.8061308314931475E-2</v>
      </c>
      <c r="ID109" s="15">
        <f t="shared" si="4"/>
        <v>0.80624666241059928</v>
      </c>
      <c r="IE109" s="15">
        <f t="shared" si="5"/>
        <v>165</v>
      </c>
      <c r="IF109" s="16">
        <f t="shared" si="7"/>
        <v>1.069999999999998E-8</v>
      </c>
      <c r="IG109" s="38" t="str">
        <f t="shared" si="6"/>
        <v>Kurikka</v>
      </c>
    </row>
    <row r="110" spans="2:241" x14ac:dyDescent="0.25">
      <c r="B110" t="s">
        <v>203</v>
      </c>
      <c r="C110">
        <v>304</v>
      </c>
      <c r="L110" s="76">
        <v>156.80000000000001</v>
      </c>
      <c r="M110" s="70"/>
      <c r="N110" s="70"/>
      <c r="O110" s="70"/>
      <c r="P110" s="70"/>
      <c r="Q110" s="70"/>
      <c r="R110" s="70"/>
      <c r="S110" s="85" t="s">
        <v>791</v>
      </c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70"/>
      <c r="AF110" s="70"/>
      <c r="AG110" s="75">
        <v>0</v>
      </c>
      <c r="AH110" s="70"/>
      <c r="AI110" s="70"/>
      <c r="AJ110" s="70"/>
      <c r="AK110" s="70"/>
      <c r="AL110" s="91">
        <v>0.95454545454545459</v>
      </c>
      <c r="AM110" s="70"/>
      <c r="AN110" s="70"/>
      <c r="AO110" s="70"/>
      <c r="AP110" s="70"/>
      <c r="AQ110" s="70"/>
      <c r="AR110" s="70"/>
      <c r="AS110" s="70"/>
      <c r="AT110" s="70"/>
      <c r="AU110" s="70"/>
      <c r="AV110" s="70"/>
      <c r="AW110" s="70"/>
      <c r="AX110" s="70"/>
      <c r="AY110" s="70"/>
      <c r="AZ110" s="70"/>
      <c r="BA110" s="70"/>
      <c r="BB110" s="70"/>
      <c r="BC110" s="70"/>
      <c r="BD110" s="91">
        <v>1</v>
      </c>
      <c r="BE110" s="70"/>
      <c r="BF110" s="70"/>
      <c r="BG110" s="70"/>
      <c r="BH110" s="77">
        <v>21</v>
      </c>
      <c r="BN110" s="47">
        <v>30446.889357218126</v>
      </c>
      <c r="CJ110" s="8">
        <f>ABS(L110-VLOOKUP(VK_valitsin!$C$8,tiedot,11,FALSE))</f>
        <v>20.5</v>
      </c>
      <c r="CQ110" s="8">
        <f>ABS(S110-VLOOKUP(VK_valitsin!$C$8,tiedot,18,FALSE))</f>
        <v>74</v>
      </c>
      <c r="DE110" s="8">
        <f>ABS(AG110-VLOOKUP(VK_valitsin!$C$8,tiedot,32,FALSE))</f>
        <v>0</v>
      </c>
      <c r="DJ110" s="8">
        <f>ABS(AL110-VLOOKUP(VK_valitsin!$C$8,tiedot,37,FALSE))</f>
        <v>0.27870064853794518</v>
      </c>
      <c r="EB110" s="42">
        <f>ABS(BD110-VLOOKUP(VK_valitsin!$C$8,tiedot,55,FALSE))</f>
        <v>0.17222222222222228</v>
      </c>
      <c r="EF110" s="42">
        <f>ABS(BH110-VLOOKUP(VK_valitsin!$C$8,tiedot,59,FALSE))</f>
        <v>519</v>
      </c>
      <c r="EL110" s="8">
        <f>ABS(BN110-VLOOKUP(VK_valitsin!$C$8,tiedot,65,FALSE))</f>
        <v>3739.5184337191931</v>
      </c>
      <c r="FH110" s="44">
        <f>IF($B110=VK_valitsin!$C$8,100000,VK!CJ110/VK!L$297*VK_valitsin!E$5)</f>
        <v>0.10716196431617654</v>
      </c>
      <c r="FO110" s="44">
        <f>IF($B110=VK_valitsin!$C$8,100000,VK!CQ110/VK!S$297*VK_valitsin!J$5)</f>
        <v>2.1405604053478557E-2</v>
      </c>
      <c r="GC110" s="44">
        <f>IF($B110=VK_valitsin!$C$8,100000,VK!DE110/VK!AG$297*VK_valitsin!I$5)</f>
        <v>0</v>
      </c>
      <c r="GH110" s="44">
        <f>IF($B110=VK_valitsin!$C$8,100000,VK!DJ110/VK!AL$297*VK_valitsin!D$5)</f>
        <v>0.54883941647620549</v>
      </c>
      <c r="GZ110" s="44">
        <f>IF($B110=VK_valitsin!$C$8,100000,VK!EB110/VK!BD$297*VK_valitsin!H$5)</f>
        <v>7.1538812128718196E-2</v>
      </c>
      <c r="HD110" s="44">
        <f>IF($B110=VK_valitsin!$C$8,100000,VK!EF110/VK!BH$297*VK_valitsin!F$5)</f>
        <v>0.19736993225375452</v>
      </c>
      <c r="HJ110" s="44">
        <f>IF($B110=VK_valitsin!$C$8,100000,VK!EL110/VK!BN$297*VK_valitsin!G$5)</f>
        <v>0.14308167665605667</v>
      </c>
      <c r="ID110" s="15">
        <f t="shared" si="4"/>
        <v>1.0893974166843901</v>
      </c>
      <c r="IE110" s="15">
        <f t="shared" si="5"/>
        <v>234</v>
      </c>
      <c r="IF110" s="16">
        <f t="shared" si="7"/>
        <v>1.0799999999999979E-8</v>
      </c>
      <c r="IG110" s="38" t="str">
        <f t="shared" si="6"/>
        <v>Kustavi</v>
      </c>
    </row>
    <row r="111" spans="2:241" x14ac:dyDescent="0.25">
      <c r="B111" t="s">
        <v>204</v>
      </c>
      <c r="C111">
        <v>305</v>
      </c>
      <c r="L111" s="76">
        <v>155.80000000000001</v>
      </c>
      <c r="M111" s="70"/>
      <c r="N111" s="70"/>
      <c r="O111" s="70"/>
      <c r="P111" s="70"/>
      <c r="Q111" s="70"/>
      <c r="R111" s="70"/>
      <c r="S111" s="85" t="s">
        <v>792</v>
      </c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70"/>
      <c r="AF111" s="70"/>
      <c r="AG111" s="75">
        <v>0</v>
      </c>
      <c r="AH111" s="70"/>
      <c r="AI111" s="70"/>
      <c r="AJ111" s="70"/>
      <c r="AK111" s="70"/>
      <c r="AL111" s="91">
        <v>0.76018099547511309</v>
      </c>
      <c r="AM111" s="70"/>
      <c r="AN111" s="70"/>
      <c r="AO111" s="70"/>
      <c r="AP111" s="70"/>
      <c r="AQ111" s="70"/>
      <c r="AR111" s="70"/>
      <c r="AS111" s="70"/>
      <c r="AT111" s="70"/>
      <c r="AU111" s="70"/>
      <c r="AV111" s="70"/>
      <c r="AW111" s="70"/>
      <c r="AX111" s="70"/>
      <c r="AY111" s="70"/>
      <c r="AZ111" s="70"/>
      <c r="BA111" s="70"/>
      <c r="BB111" s="70"/>
      <c r="BC111" s="70"/>
      <c r="BD111" s="91">
        <v>0.77976190476190477</v>
      </c>
      <c r="BE111" s="70"/>
      <c r="BF111" s="70"/>
      <c r="BG111" s="70"/>
      <c r="BH111" s="77">
        <v>504</v>
      </c>
      <c r="BN111" s="47">
        <v>24453.63273187296</v>
      </c>
      <c r="CJ111" s="8">
        <f>ABS(L111-VLOOKUP(VK_valitsin!$C$8,tiedot,11,FALSE))</f>
        <v>19.5</v>
      </c>
      <c r="CQ111" s="8">
        <f>ABS(S111-VLOOKUP(VK_valitsin!$C$8,tiedot,18,FALSE))</f>
        <v>880</v>
      </c>
      <c r="DE111" s="8">
        <f>ABS(AG111-VLOOKUP(VK_valitsin!$C$8,tiedot,32,FALSE))</f>
        <v>0</v>
      </c>
      <c r="DJ111" s="8">
        <f>ABS(AL111-VLOOKUP(VK_valitsin!$C$8,tiedot,37,FALSE))</f>
        <v>8.4336189467603684E-2</v>
      </c>
      <c r="EB111" s="42">
        <f>ABS(BD111-VLOOKUP(VK_valitsin!$C$8,tiedot,55,FALSE))</f>
        <v>4.8015873015872956E-2</v>
      </c>
      <c r="EF111" s="42">
        <f>ABS(BH111-VLOOKUP(VK_valitsin!$C$8,tiedot,59,FALSE))</f>
        <v>36</v>
      </c>
      <c r="EL111" s="8">
        <f>ABS(BN111-VLOOKUP(VK_valitsin!$C$8,tiedot,65,FALSE))</f>
        <v>2253.7381916259728</v>
      </c>
      <c r="FH111" s="44">
        <f>IF($B111=VK_valitsin!$C$8,100000,VK!CJ111/VK!L$297*VK_valitsin!E$5)</f>
        <v>0.10193455142270452</v>
      </c>
      <c r="FO111" s="44">
        <f>IF($B111=VK_valitsin!$C$8,100000,VK!CQ111/VK!S$297*VK_valitsin!J$5)</f>
        <v>0.25455312928460988</v>
      </c>
      <c r="GC111" s="44">
        <f>IF($B111=VK_valitsin!$C$8,100000,VK!DE111/VK!AG$297*VK_valitsin!I$5)</f>
        <v>0</v>
      </c>
      <c r="GH111" s="44">
        <f>IF($B111=VK_valitsin!$C$8,100000,VK!DJ111/VK!AL$297*VK_valitsin!D$5)</f>
        <v>0.16608151167945459</v>
      </c>
      <c r="GZ111" s="44">
        <f>IF($B111=VK_valitsin!$C$8,100000,VK!EB111/VK!BD$297*VK_valitsin!H$5)</f>
        <v>1.9945152690264721E-2</v>
      </c>
      <c r="HD111" s="44">
        <f>IF($B111=VK_valitsin!$C$8,100000,VK!EF111/VK!BH$297*VK_valitsin!F$5)</f>
        <v>1.3690399925115919E-2</v>
      </c>
      <c r="HJ111" s="44">
        <f>IF($B111=VK_valitsin!$C$8,100000,VK!EL111/VK!BN$297*VK_valitsin!G$5)</f>
        <v>8.6232664691244063E-2</v>
      </c>
      <c r="ID111" s="15">
        <f t="shared" si="4"/>
        <v>0.6424374205933937</v>
      </c>
      <c r="IE111" s="15">
        <f t="shared" si="5"/>
        <v>106</v>
      </c>
      <c r="IF111" s="16">
        <f t="shared" si="7"/>
        <v>1.0899999999999978E-8</v>
      </c>
      <c r="IG111" s="38" t="str">
        <f t="shared" si="6"/>
        <v>Kuusamo</v>
      </c>
    </row>
    <row r="112" spans="2:241" x14ac:dyDescent="0.25">
      <c r="B112" t="s">
        <v>259</v>
      </c>
      <c r="C112">
        <v>309</v>
      </c>
      <c r="L112" s="76">
        <v>206.9</v>
      </c>
      <c r="M112" s="70"/>
      <c r="N112" s="70"/>
      <c r="O112" s="70"/>
      <c r="P112" s="70"/>
      <c r="Q112" s="70"/>
      <c r="R112" s="70"/>
      <c r="S112" s="85" t="s">
        <v>793</v>
      </c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70"/>
      <c r="AF112" s="70"/>
      <c r="AG112" s="75">
        <v>0</v>
      </c>
      <c r="AH112" s="70"/>
      <c r="AI112" s="70"/>
      <c r="AJ112" s="70"/>
      <c r="AK112" s="70"/>
      <c r="AL112" s="91">
        <v>0.79148936170212769</v>
      </c>
      <c r="AM112" s="70"/>
      <c r="AN112" s="70"/>
      <c r="AO112" s="70"/>
      <c r="AP112" s="70"/>
      <c r="AQ112" s="70"/>
      <c r="AR112" s="70"/>
      <c r="AS112" s="70"/>
      <c r="AT112" s="70"/>
      <c r="AU112" s="70"/>
      <c r="AV112" s="70"/>
      <c r="AW112" s="70"/>
      <c r="AX112" s="70"/>
      <c r="AY112" s="70"/>
      <c r="AZ112" s="70"/>
      <c r="BA112" s="70"/>
      <c r="BB112" s="70"/>
      <c r="BC112" s="70"/>
      <c r="BD112" s="91">
        <v>1</v>
      </c>
      <c r="BE112" s="70"/>
      <c r="BF112" s="70"/>
      <c r="BG112" s="70"/>
      <c r="BH112" s="77">
        <v>186</v>
      </c>
      <c r="BN112" s="47">
        <v>22915.388516149163</v>
      </c>
      <c r="CJ112" s="8">
        <f>ABS(L112-VLOOKUP(VK_valitsin!$C$8,tiedot,11,FALSE))</f>
        <v>70.599999999999994</v>
      </c>
      <c r="CQ112" s="8">
        <f>ABS(S112-VLOOKUP(VK_valitsin!$C$8,tiedot,18,FALSE))</f>
        <v>25</v>
      </c>
      <c r="DE112" s="8">
        <f>ABS(AG112-VLOOKUP(VK_valitsin!$C$8,tiedot,32,FALSE))</f>
        <v>0</v>
      </c>
      <c r="DJ112" s="8">
        <f>ABS(AL112-VLOOKUP(VK_valitsin!$C$8,tiedot,37,FALSE))</f>
        <v>0.11564455569461829</v>
      </c>
      <c r="EB112" s="42">
        <f>ABS(BD112-VLOOKUP(VK_valitsin!$C$8,tiedot,55,FALSE))</f>
        <v>0.17222222222222228</v>
      </c>
      <c r="EF112" s="42">
        <f>ABS(BH112-VLOOKUP(VK_valitsin!$C$8,tiedot,59,FALSE))</f>
        <v>354</v>
      </c>
      <c r="EL112" s="8">
        <f>ABS(BN112-VLOOKUP(VK_valitsin!$C$8,tiedot,65,FALSE))</f>
        <v>3791.9824073497693</v>
      </c>
      <c r="FH112" s="44">
        <f>IF($B112=VK_valitsin!$C$8,100000,VK!CJ112/VK!L$297*VK_valitsin!E$5)</f>
        <v>0.36905535027912506</v>
      </c>
      <c r="FO112" s="44">
        <f>IF($B112=VK_valitsin!$C$8,100000,VK!CQ112/VK!S$297*VK_valitsin!J$5)</f>
        <v>7.231622991040053E-3</v>
      </c>
      <c r="GC112" s="44">
        <f>IF($B112=VK_valitsin!$C$8,100000,VK!DE112/VK!AG$297*VK_valitsin!I$5)</f>
        <v>0</v>
      </c>
      <c r="GH112" s="44">
        <f>IF($B112=VK_valitsin!$C$8,100000,VK!DJ112/VK!AL$297*VK_valitsin!D$5)</f>
        <v>0.22773642902895089</v>
      </c>
      <c r="GZ112" s="44">
        <f>IF($B112=VK_valitsin!$C$8,100000,VK!EB112/VK!BD$297*VK_valitsin!H$5)</f>
        <v>7.1538812128718196E-2</v>
      </c>
      <c r="HD112" s="44">
        <f>IF($B112=VK_valitsin!$C$8,100000,VK!EF112/VK!BH$297*VK_valitsin!F$5)</f>
        <v>0.13462226593030654</v>
      </c>
      <c r="HJ112" s="44">
        <f>IF($B112=VK_valitsin!$C$8,100000,VK!EL112/VK!BN$297*VK_valitsin!G$5)</f>
        <v>0.14508905633452404</v>
      </c>
      <c r="ID112" s="15">
        <f t="shared" si="4"/>
        <v>0.95527354769266482</v>
      </c>
      <c r="IE112" s="15">
        <f t="shared" si="5"/>
        <v>202</v>
      </c>
      <c r="IF112" s="16">
        <f t="shared" si="7"/>
        <v>1.0999999999999978E-8</v>
      </c>
      <c r="IG112" s="38" t="str">
        <f t="shared" si="6"/>
        <v>Outokumpu</v>
      </c>
    </row>
    <row r="113" spans="2:241" x14ac:dyDescent="0.25">
      <c r="B113" t="s">
        <v>205</v>
      </c>
      <c r="C113">
        <v>312</v>
      </c>
      <c r="L113" s="76">
        <v>196</v>
      </c>
      <c r="M113" s="70"/>
      <c r="N113" s="70"/>
      <c r="O113" s="70"/>
      <c r="P113" s="70"/>
      <c r="Q113" s="70"/>
      <c r="R113" s="70"/>
      <c r="S113" s="85" t="s">
        <v>794</v>
      </c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70"/>
      <c r="AF113" s="70"/>
      <c r="AG113" s="75">
        <v>0</v>
      </c>
      <c r="AH113" s="70"/>
      <c r="AI113" s="70"/>
      <c r="AJ113" s="70"/>
      <c r="AK113" s="70"/>
      <c r="AL113" s="91">
        <v>0.62264150943396224</v>
      </c>
      <c r="AM113" s="70"/>
      <c r="AN113" s="70"/>
      <c r="AO113" s="70"/>
      <c r="AP113" s="70"/>
      <c r="AQ113" s="70"/>
      <c r="AR113" s="70"/>
      <c r="AS113" s="70"/>
      <c r="AT113" s="70"/>
      <c r="AU113" s="70"/>
      <c r="AV113" s="70"/>
      <c r="AW113" s="70"/>
      <c r="AX113" s="70"/>
      <c r="AY113" s="70"/>
      <c r="AZ113" s="70"/>
      <c r="BA113" s="70"/>
      <c r="BB113" s="70"/>
      <c r="BC113" s="70"/>
      <c r="BD113" s="91">
        <v>1</v>
      </c>
      <c r="BE113" s="70"/>
      <c r="BF113" s="70"/>
      <c r="BG113" s="70"/>
      <c r="BH113" s="77">
        <v>33</v>
      </c>
      <c r="BN113" s="47">
        <v>22441.235945485521</v>
      </c>
      <c r="CJ113" s="8">
        <f>ABS(L113-VLOOKUP(VK_valitsin!$C$8,tiedot,11,FALSE))</f>
        <v>59.699999999999989</v>
      </c>
      <c r="CQ113" s="8">
        <f>ABS(S113-VLOOKUP(VK_valitsin!$C$8,tiedot,18,FALSE))</f>
        <v>31</v>
      </c>
      <c r="DE113" s="8">
        <f>ABS(AG113-VLOOKUP(VK_valitsin!$C$8,tiedot,32,FALSE))</f>
        <v>0</v>
      </c>
      <c r="DJ113" s="8">
        <f>ABS(AL113-VLOOKUP(VK_valitsin!$C$8,tiedot,37,FALSE))</f>
        <v>5.3203296573547165E-2</v>
      </c>
      <c r="EB113" s="42">
        <f>ABS(BD113-VLOOKUP(VK_valitsin!$C$8,tiedot,55,FALSE))</f>
        <v>0.17222222222222228</v>
      </c>
      <c r="EF113" s="42">
        <f>ABS(BH113-VLOOKUP(VK_valitsin!$C$8,tiedot,59,FALSE))</f>
        <v>507</v>
      </c>
      <c r="EL113" s="8">
        <f>ABS(BN113-VLOOKUP(VK_valitsin!$C$8,tiedot,65,FALSE))</f>
        <v>4266.1349780134115</v>
      </c>
      <c r="FH113" s="44">
        <f>IF($B113=VK_valitsin!$C$8,100000,VK!CJ113/VK!L$297*VK_valitsin!E$5)</f>
        <v>0.31207654974027993</v>
      </c>
      <c r="FO113" s="44">
        <f>IF($B113=VK_valitsin!$C$8,100000,VK!CQ113/VK!S$297*VK_valitsin!J$5)</f>
        <v>8.967212508889667E-3</v>
      </c>
      <c r="GC113" s="44">
        <f>IF($B113=VK_valitsin!$C$8,100000,VK!DE113/VK!AG$297*VK_valitsin!I$5)</f>
        <v>0</v>
      </c>
      <c r="GH113" s="44">
        <f>IF($B113=VK_valitsin!$C$8,100000,VK!DJ113/VK!AL$297*VK_valitsin!D$5)</f>
        <v>0.10477215033125596</v>
      </c>
      <c r="GZ113" s="44">
        <f>IF($B113=VK_valitsin!$C$8,100000,VK!EB113/VK!BD$297*VK_valitsin!H$5)</f>
        <v>7.1538812128718196E-2</v>
      </c>
      <c r="HD113" s="44">
        <f>IF($B113=VK_valitsin!$C$8,100000,VK!EF113/VK!BH$297*VK_valitsin!F$5)</f>
        <v>0.1928064656120492</v>
      </c>
      <c r="HJ113" s="44">
        <f>IF($B113=VK_valitsin!$C$8,100000,VK!EL113/VK!BN$297*VK_valitsin!G$5)</f>
        <v>0.16323111018552205</v>
      </c>
      <c r="ID113" s="15">
        <f t="shared" si="4"/>
        <v>0.85339231160671503</v>
      </c>
      <c r="IE113" s="15">
        <f t="shared" si="5"/>
        <v>180</v>
      </c>
      <c r="IF113" s="16">
        <f t="shared" si="7"/>
        <v>1.1099999999999977E-8</v>
      </c>
      <c r="IG113" s="38" t="str">
        <f t="shared" si="6"/>
        <v>Kyyjärvi</v>
      </c>
    </row>
    <row r="114" spans="2:241" x14ac:dyDescent="0.25">
      <c r="B114" t="s">
        <v>206</v>
      </c>
      <c r="C114">
        <v>316</v>
      </c>
      <c r="L114" s="76">
        <v>142.5</v>
      </c>
      <c r="M114" s="70"/>
      <c r="N114" s="70"/>
      <c r="O114" s="70"/>
      <c r="P114" s="70"/>
      <c r="Q114" s="70"/>
      <c r="R114" s="70"/>
      <c r="S114" s="85" t="s">
        <v>689</v>
      </c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5">
        <v>1</v>
      </c>
      <c r="AH114" s="70"/>
      <c r="AI114" s="70"/>
      <c r="AJ114" s="70"/>
      <c r="AK114" s="70"/>
      <c r="AL114" s="91">
        <v>0.66467065868263475</v>
      </c>
      <c r="AM114" s="70"/>
      <c r="AN114" s="70"/>
      <c r="AO114" s="70"/>
      <c r="AP114" s="70"/>
      <c r="AQ114" s="70"/>
      <c r="AR114" s="70"/>
      <c r="AS114" s="70"/>
      <c r="AT114" s="70"/>
      <c r="AU114" s="70"/>
      <c r="AV114" s="70"/>
      <c r="AW114" s="70"/>
      <c r="AX114" s="70"/>
      <c r="AY114" s="70"/>
      <c r="AZ114" s="70"/>
      <c r="BA114" s="70"/>
      <c r="BB114" s="70"/>
      <c r="BC114" s="70"/>
      <c r="BD114" s="91">
        <v>0.97297297297297303</v>
      </c>
      <c r="BE114" s="70"/>
      <c r="BF114" s="70"/>
      <c r="BG114" s="70"/>
      <c r="BH114" s="77">
        <v>111</v>
      </c>
      <c r="BN114" s="47">
        <v>26347.098201263976</v>
      </c>
      <c r="CJ114" s="8">
        <f>ABS(L114-VLOOKUP(VK_valitsin!$C$8,tiedot,11,FALSE))</f>
        <v>6.1999999999999886</v>
      </c>
      <c r="CQ114" s="8">
        <f>ABS(S114-VLOOKUP(VK_valitsin!$C$8,tiedot,18,FALSE))</f>
        <v>32</v>
      </c>
      <c r="DE114" s="8">
        <f>ABS(AG114-VLOOKUP(VK_valitsin!$C$8,tiedot,32,FALSE))</f>
        <v>1</v>
      </c>
      <c r="DJ114" s="8">
        <f>ABS(AL114-VLOOKUP(VK_valitsin!$C$8,tiedot,37,FALSE))</f>
        <v>1.117414732487465E-2</v>
      </c>
      <c r="EB114" s="42">
        <f>ABS(BD114-VLOOKUP(VK_valitsin!$C$8,tiedot,55,FALSE))</f>
        <v>0.1451951951951953</v>
      </c>
      <c r="EF114" s="42">
        <f>ABS(BH114-VLOOKUP(VK_valitsin!$C$8,tiedot,59,FALSE))</f>
        <v>429</v>
      </c>
      <c r="EL114" s="8">
        <f>ABS(BN114-VLOOKUP(VK_valitsin!$C$8,tiedot,65,FALSE))</f>
        <v>360.27272223495675</v>
      </c>
      <c r="FH114" s="44">
        <f>IF($B114=VK_valitsin!$C$8,100000,VK!CJ114/VK!L$297*VK_valitsin!E$5)</f>
        <v>3.2409959939526507E-2</v>
      </c>
      <c r="FO114" s="44">
        <f>IF($B114=VK_valitsin!$C$8,100000,VK!CQ114/VK!S$297*VK_valitsin!J$5)</f>
        <v>9.2564774285312686E-3</v>
      </c>
      <c r="GC114" s="44">
        <f>IF($B114=VK_valitsin!$C$8,100000,VK!DE114/VK!AG$297*VK_valitsin!I$5)</f>
        <v>0.10940897735217005</v>
      </c>
      <c r="GH114" s="44">
        <f>IF($B114=VK_valitsin!$C$8,100000,VK!DJ114/VK!AL$297*VK_valitsin!D$5)</f>
        <v>2.2005016958431548E-2</v>
      </c>
      <c r="GZ114" s="44">
        <f>IF($B114=VK_valitsin!$C$8,100000,VK!EB114/VK!BD$297*VK_valitsin!H$5)</f>
        <v>6.0312145883583711E-2</v>
      </c>
      <c r="HD114" s="44">
        <f>IF($B114=VK_valitsin!$C$8,100000,VK!EF114/VK!BH$297*VK_valitsin!F$5)</f>
        <v>0.16314393244096473</v>
      </c>
      <c r="HJ114" s="44">
        <f>IF($B114=VK_valitsin!$C$8,100000,VK!EL114/VK!BN$297*VK_valitsin!G$5)</f>
        <v>1.3784776319327072E-2</v>
      </c>
      <c r="ID114" s="15">
        <f t="shared" si="4"/>
        <v>0.41032129752253488</v>
      </c>
      <c r="IE114" s="15">
        <f t="shared" si="5"/>
        <v>20</v>
      </c>
      <c r="IF114" s="16">
        <f t="shared" si="7"/>
        <v>1.1199999999999976E-8</v>
      </c>
      <c r="IG114" s="38" t="str">
        <f t="shared" si="6"/>
        <v>Kärkölä</v>
      </c>
    </row>
    <row r="115" spans="2:241" x14ac:dyDescent="0.25">
      <c r="B115" t="s">
        <v>207</v>
      </c>
      <c r="C115">
        <v>317</v>
      </c>
      <c r="L115" s="76">
        <v>178.3</v>
      </c>
      <c r="M115" s="70"/>
      <c r="N115" s="70"/>
      <c r="O115" s="70"/>
      <c r="P115" s="70"/>
      <c r="Q115" s="70"/>
      <c r="R115" s="70"/>
      <c r="S115" s="85" t="s">
        <v>707</v>
      </c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70"/>
      <c r="AF115" s="70"/>
      <c r="AG115" s="75">
        <v>0</v>
      </c>
      <c r="AH115" s="70"/>
      <c r="AI115" s="70"/>
      <c r="AJ115" s="70"/>
      <c r="AK115" s="70"/>
      <c r="AL115" s="91">
        <v>0.80597014925373134</v>
      </c>
      <c r="AM115" s="70"/>
      <c r="AN115" s="70"/>
      <c r="AO115" s="70"/>
      <c r="AP115" s="70"/>
      <c r="AQ115" s="70"/>
      <c r="AR115" s="70"/>
      <c r="AS115" s="70"/>
      <c r="AT115" s="70"/>
      <c r="AU115" s="70"/>
      <c r="AV115" s="70"/>
      <c r="AW115" s="70"/>
      <c r="AX115" s="70"/>
      <c r="AY115" s="70"/>
      <c r="AZ115" s="70"/>
      <c r="BA115" s="70"/>
      <c r="BB115" s="70"/>
      <c r="BC115" s="70"/>
      <c r="BD115" s="91">
        <v>1</v>
      </c>
      <c r="BE115" s="70"/>
      <c r="BF115" s="70"/>
      <c r="BG115" s="70"/>
      <c r="BH115" s="77">
        <v>108</v>
      </c>
      <c r="BN115" s="47">
        <v>21315.63073770492</v>
      </c>
      <c r="CJ115" s="8">
        <f>ABS(L115-VLOOKUP(VK_valitsin!$C$8,tiedot,11,FALSE))</f>
        <v>42</v>
      </c>
      <c r="CQ115" s="8">
        <f>ABS(S115-VLOOKUP(VK_valitsin!$C$8,tiedot,18,FALSE))</f>
        <v>61</v>
      </c>
      <c r="DE115" s="8">
        <f>ABS(AG115-VLOOKUP(VK_valitsin!$C$8,tiedot,32,FALSE))</f>
        <v>0</v>
      </c>
      <c r="DJ115" s="8">
        <f>ABS(AL115-VLOOKUP(VK_valitsin!$C$8,tiedot,37,FALSE))</f>
        <v>0.13012534324622194</v>
      </c>
      <c r="EB115" s="42">
        <f>ABS(BD115-VLOOKUP(VK_valitsin!$C$8,tiedot,55,FALSE))</f>
        <v>0.17222222222222228</v>
      </c>
      <c r="EF115" s="42">
        <f>ABS(BH115-VLOOKUP(VK_valitsin!$C$8,tiedot,59,FALSE))</f>
        <v>432</v>
      </c>
      <c r="EL115" s="8">
        <f>ABS(BN115-VLOOKUP(VK_valitsin!$C$8,tiedot,65,FALSE))</f>
        <v>5391.7401857940131</v>
      </c>
      <c r="FH115" s="44">
        <f>IF($B115=VK_valitsin!$C$8,100000,VK!CJ115/VK!L$297*VK_valitsin!E$5)</f>
        <v>0.21955134152582512</v>
      </c>
      <c r="FO115" s="44">
        <f>IF($B115=VK_valitsin!$C$8,100000,VK!CQ115/VK!S$297*VK_valitsin!J$5)</f>
        <v>1.7645160098137731E-2</v>
      </c>
      <c r="GC115" s="44">
        <f>IF($B115=VK_valitsin!$C$8,100000,VK!DE115/VK!AG$297*VK_valitsin!I$5)</f>
        <v>0</v>
      </c>
      <c r="GH115" s="44">
        <f>IF($B115=VK_valitsin!$C$8,100000,VK!DJ115/VK!AL$297*VK_valitsin!D$5)</f>
        <v>0.25625314411960837</v>
      </c>
      <c r="GZ115" s="44">
        <f>IF($B115=VK_valitsin!$C$8,100000,VK!EB115/VK!BD$297*VK_valitsin!H$5)</f>
        <v>7.1538812128718196E-2</v>
      </c>
      <c r="HD115" s="44">
        <f>IF($B115=VK_valitsin!$C$8,100000,VK!EF115/VK!BH$297*VK_valitsin!F$5)</f>
        <v>0.16428479910139104</v>
      </c>
      <c r="HJ115" s="44">
        <f>IF($B115=VK_valitsin!$C$8,100000,VK!EL115/VK!BN$297*VK_valitsin!G$5)</f>
        <v>0.20629908357210044</v>
      </c>
      <c r="ID115" s="15">
        <f t="shared" si="4"/>
        <v>0.93557235184578091</v>
      </c>
      <c r="IE115" s="15">
        <f t="shared" si="5"/>
        <v>198</v>
      </c>
      <c r="IF115" s="16">
        <f t="shared" si="7"/>
        <v>1.1299999999999975E-8</v>
      </c>
      <c r="IG115" s="38" t="str">
        <f t="shared" si="6"/>
        <v>Kärsämäki</v>
      </c>
    </row>
    <row r="116" spans="2:241" x14ac:dyDescent="0.25">
      <c r="B116" t="s">
        <v>173</v>
      </c>
      <c r="C116">
        <v>320</v>
      </c>
      <c r="L116" s="76">
        <v>210.7</v>
      </c>
      <c r="M116" s="70"/>
      <c r="N116" s="70"/>
      <c r="O116" s="70"/>
      <c r="P116" s="70"/>
      <c r="Q116" s="70"/>
      <c r="R116" s="70"/>
      <c r="S116" s="85" t="s">
        <v>795</v>
      </c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5">
        <v>0</v>
      </c>
      <c r="AH116" s="70"/>
      <c r="AI116" s="70"/>
      <c r="AJ116" s="70"/>
      <c r="AK116" s="70"/>
      <c r="AL116" s="91">
        <v>0.83529411764705885</v>
      </c>
      <c r="AM116" s="70"/>
      <c r="AN116" s="70"/>
      <c r="AO116" s="70"/>
      <c r="AP116" s="70"/>
      <c r="AQ116" s="70"/>
      <c r="AR116" s="70"/>
      <c r="AS116" s="70"/>
      <c r="AT116" s="70"/>
      <c r="AU116" s="70"/>
      <c r="AV116" s="70"/>
      <c r="AW116" s="70"/>
      <c r="AX116" s="70"/>
      <c r="AY116" s="70"/>
      <c r="AZ116" s="70"/>
      <c r="BA116" s="70"/>
      <c r="BB116" s="70"/>
      <c r="BC116" s="70"/>
      <c r="BD116" s="91">
        <v>0.76056338028169013</v>
      </c>
      <c r="BE116" s="70"/>
      <c r="BF116" s="70"/>
      <c r="BG116" s="70"/>
      <c r="BH116" s="77">
        <v>213</v>
      </c>
      <c r="BN116" s="47">
        <v>25286.985775248933</v>
      </c>
      <c r="CJ116" s="8">
        <f>ABS(L116-VLOOKUP(VK_valitsin!$C$8,tiedot,11,FALSE))</f>
        <v>74.399999999999977</v>
      </c>
      <c r="CQ116" s="8">
        <f>ABS(S116-VLOOKUP(VK_valitsin!$C$8,tiedot,18,FALSE))</f>
        <v>361</v>
      </c>
      <c r="DE116" s="8">
        <f>ABS(AG116-VLOOKUP(VK_valitsin!$C$8,tiedot,32,FALSE))</f>
        <v>0</v>
      </c>
      <c r="DJ116" s="8">
        <f>ABS(AL116-VLOOKUP(VK_valitsin!$C$8,tiedot,37,FALSE))</f>
        <v>0.15944931163954945</v>
      </c>
      <c r="EB116" s="42">
        <f>ABS(BD116-VLOOKUP(VK_valitsin!$C$8,tiedot,55,FALSE))</f>
        <v>6.7214397496087597E-2</v>
      </c>
      <c r="EF116" s="42">
        <f>ABS(BH116-VLOOKUP(VK_valitsin!$C$8,tiedot,59,FALSE))</f>
        <v>327</v>
      </c>
      <c r="EL116" s="8">
        <f>ABS(BN116-VLOOKUP(VK_valitsin!$C$8,tiedot,65,FALSE))</f>
        <v>1420.3851482499995</v>
      </c>
      <c r="FH116" s="44">
        <f>IF($B116=VK_valitsin!$C$8,100000,VK!CJ116/VK!L$297*VK_valitsin!E$5)</f>
        <v>0.38891951927431867</v>
      </c>
      <c r="FO116" s="44">
        <f>IF($B116=VK_valitsin!$C$8,100000,VK!CQ116/VK!S$297*VK_valitsin!J$5)</f>
        <v>0.10442463599061837</v>
      </c>
      <c r="GC116" s="44">
        <f>IF($B116=VK_valitsin!$C$8,100000,VK!DE116/VK!AG$297*VK_valitsin!I$5)</f>
        <v>0</v>
      </c>
      <c r="GH116" s="44">
        <f>IF($B116=VK_valitsin!$C$8,100000,VK!DJ116/VK!AL$297*VK_valitsin!D$5)</f>
        <v>0.31400022790355347</v>
      </c>
      <c r="GZ116" s="44">
        <f>IF($B116=VK_valitsin!$C$8,100000,VK!EB116/VK!BD$297*VK_valitsin!H$5)</f>
        <v>2.791996347958604E-2</v>
      </c>
      <c r="HD116" s="44">
        <f>IF($B116=VK_valitsin!$C$8,100000,VK!EF116/VK!BH$297*VK_valitsin!F$5)</f>
        <v>0.1243544659864696</v>
      </c>
      <c r="HJ116" s="44">
        <f>IF($B116=VK_valitsin!$C$8,100000,VK!EL116/VK!BN$297*VK_valitsin!G$5)</f>
        <v>5.4346860995907721E-2</v>
      </c>
      <c r="ID116" s="15">
        <f t="shared" si="4"/>
        <v>1.0139656850304539</v>
      </c>
      <c r="IE116" s="15">
        <f t="shared" si="5"/>
        <v>221</v>
      </c>
      <c r="IF116" s="16">
        <f t="shared" si="7"/>
        <v>1.1399999999999975E-8</v>
      </c>
      <c r="IG116" s="38" t="str">
        <f t="shared" si="6"/>
        <v>Kemijärvi</v>
      </c>
    </row>
    <row r="117" spans="2:241" x14ac:dyDescent="0.25">
      <c r="B117" t="s">
        <v>175</v>
      </c>
      <c r="C117">
        <v>322</v>
      </c>
      <c r="L117" s="76">
        <v>158.9</v>
      </c>
      <c r="M117" s="70"/>
      <c r="N117" s="70"/>
      <c r="O117" s="70"/>
      <c r="P117" s="70"/>
      <c r="Q117" s="70"/>
      <c r="R117" s="70"/>
      <c r="S117" s="85" t="s">
        <v>796</v>
      </c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70"/>
      <c r="AF117" s="70"/>
      <c r="AG117" s="75">
        <v>1</v>
      </c>
      <c r="AH117" s="70"/>
      <c r="AI117" s="70"/>
      <c r="AJ117" s="70"/>
      <c r="AK117" s="70"/>
      <c r="AL117" s="91">
        <v>0.68339768339768336</v>
      </c>
      <c r="AM117" s="70"/>
      <c r="AN117" s="70"/>
      <c r="AO117" s="70"/>
      <c r="AP117" s="70"/>
      <c r="AQ117" s="70"/>
      <c r="AR117" s="70"/>
      <c r="AS117" s="70"/>
      <c r="AT117" s="70"/>
      <c r="AU117" s="70"/>
      <c r="AV117" s="70"/>
      <c r="AW117" s="70"/>
      <c r="AX117" s="70"/>
      <c r="AY117" s="70"/>
      <c r="AZ117" s="70"/>
      <c r="BA117" s="70"/>
      <c r="BB117" s="70"/>
      <c r="BC117" s="70"/>
      <c r="BD117" s="91">
        <v>0.88135593220338981</v>
      </c>
      <c r="BE117" s="70"/>
      <c r="BF117" s="70"/>
      <c r="BG117" s="70"/>
      <c r="BH117" s="77">
        <v>177</v>
      </c>
      <c r="BN117" s="47">
        <v>25902.74373259053</v>
      </c>
      <c r="CJ117" s="8">
        <f>ABS(L117-VLOOKUP(VK_valitsin!$C$8,tiedot,11,FALSE))</f>
        <v>22.599999999999994</v>
      </c>
      <c r="CQ117" s="8">
        <f>ABS(S117-VLOOKUP(VK_valitsin!$C$8,tiedot,18,FALSE))</f>
        <v>68</v>
      </c>
      <c r="DE117" s="8">
        <f>ABS(AG117-VLOOKUP(VK_valitsin!$C$8,tiedot,32,FALSE))</f>
        <v>1</v>
      </c>
      <c r="DJ117" s="8">
        <f>ABS(AL117-VLOOKUP(VK_valitsin!$C$8,tiedot,37,FALSE))</f>
        <v>7.5528773901739621E-3</v>
      </c>
      <c r="EB117" s="42">
        <f>ABS(BD117-VLOOKUP(VK_valitsin!$C$8,tiedot,55,FALSE))</f>
        <v>5.357815442561209E-2</v>
      </c>
      <c r="EF117" s="42">
        <f>ABS(BH117-VLOOKUP(VK_valitsin!$C$8,tiedot,59,FALSE))</f>
        <v>363</v>
      </c>
      <c r="EL117" s="8">
        <f>ABS(BN117-VLOOKUP(VK_valitsin!$C$8,tiedot,65,FALSE))</f>
        <v>804.62719090840255</v>
      </c>
      <c r="FH117" s="44">
        <f>IF($B117=VK_valitsin!$C$8,100000,VK!CJ117/VK!L$297*VK_valitsin!E$5)</f>
        <v>0.11813953139246777</v>
      </c>
      <c r="FO117" s="44">
        <f>IF($B117=VK_valitsin!$C$8,100000,VK!CQ117/VK!S$297*VK_valitsin!J$5)</f>
        <v>1.9670014535628944E-2</v>
      </c>
      <c r="GC117" s="44">
        <f>IF($B117=VK_valitsin!$C$8,100000,VK!DE117/VK!AG$297*VK_valitsin!I$5)</f>
        <v>0.10940897735217005</v>
      </c>
      <c r="GH117" s="44">
        <f>IF($B117=VK_valitsin!$C$8,100000,VK!DJ117/VK!AL$297*VK_valitsin!D$5)</f>
        <v>1.4873725056922558E-2</v>
      </c>
      <c r="GZ117" s="44">
        <f>IF($B117=VK_valitsin!$C$8,100000,VK!EB117/VK!BD$297*VK_valitsin!H$5)</f>
        <v>2.2255650137365045E-2</v>
      </c>
      <c r="HD117" s="44">
        <f>IF($B117=VK_valitsin!$C$8,100000,VK!EF117/VK!BH$297*VK_valitsin!F$5)</f>
        <v>0.13804486591158552</v>
      </c>
      <c r="HJ117" s="44">
        <f>IF($B117=VK_valitsin!$C$8,100000,VK!EL117/VK!BN$297*VK_valitsin!G$5)</f>
        <v>3.0786693420234216E-2</v>
      </c>
      <c r="ID117" s="15">
        <f t="shared" si="4"/>
        <v>0.45317946930637415</v>
      </c>
      <c r="IE117" s="15">
        <f t="shared" si="5"/>
        <v>35</v>
      </c>
      <c r="IF117" s="16">
        <f t="shared" si="7"/>
        <v>1.1499999999999974E-8</v>
      </c>
      <c r="IG117" s="38" t="str">
        <f t="shared" si="6"/>
        <v>Kemiönsaari</v>
      </c>
    </row>
    <row r="118" spans="2:241" x14ac:dyDescent="0.25">
      <c r="B118" t="s">
        <v>83</v>
      </c>
      <c r="C118">
        <v>398</v>
      </c>
      <c r="L118" s="76">
        <v>146.5</v>
      </c>
      <c r="M118" s="70"/>
      <c r="N118" s="70"/>
      <c r="O118" s="70"/>
      <c r="P118" s="70"/>
      <c r="Q118" s="70"/>
      <c r="R118" s="70"/>
      <c r="S118" s="85" t="s">
        <v>797</v>
      </c>
      <c r="T118" s="70"/>
      <c r="U118" s="70"/>
      <c r="V118" s="70"/>
      <c r="W118" s="70"/>
      <c r="X118" s="70"/>
      <c r="Y118" s="70"/>
      <c r="Z118" s="70"/>
      <c r="AA118" s="70"/>
      <c r="AB118" s="70"/>
      <c r="AC118" s="70"/>
      <c r="AD118" s="70"/>
      <c r="AE118" s="70"/>
      <c r="AF118" s="70"/>
      <c r="AG118" s="75">
        <v>0</v>
      </c>
      <c r="AH118" s="70"/>
      <c r="AI118" s="70"/>
      <c r="AJ118" s="70"/>
      <c r="AK118" s="70"/>
      <c r="AL118" s="91">
        <v>0.83041631265930327</v>
      </c>
      <c r="AM118" s="70"/>
      <c r="AN118" s="70"/>
      <c r="AO118" s="70"/>
      <c r="AP118" s="70"/>
      <c r="AQ118" s="70"/>
      <c r="AR118" s="70"/>
      <c r="AS118" s="70"/>
      <c r="AT118" s="70"/>
      <c r="AU118" s="70"/>
      <c r="AV118" s="70"/>
      <c r="AW118" s="70"/>
      <c r="AX118" s="70"/>
      <c r="AY118" s="70"/>
      <c r="AZ118" s="70"/>
      <c r="BA118" s="70"/>
      <c r="BB118" s="70"/>
      <c r="BC118" s="70"/>
      <c r="BD118" s="91">
        <v>0.67341927562922033</v>
      </c>
      <c r="BE118" s="70"/>
      <c r="BF118" s="70"/>
      <c r="BG118" s="70"/>
      <c r="BH118" s="77">
        <v>4887</v>
      </c>
      <c r="BN118" s="47">
        <v>26639.207741956867</v>
      </c>
      <c r="CJ118" s="8">
        <f>ABS(L118-VLOOKUP(VK_valitsin!$C$8,tiedot,11,FALSE))</f>
        <v>10.199999999999989</v>
      </c>
      <c r="CQ118" s="8">
        <f>ABS(S118-VLOOKUP(VK_valitsin!$C$8,tiedot,18,FALSE))</f>
        <v>95</v>
      </c>
      <c r="DE118" s="8">
        <f>ABS(AG118-VLOOKUP(VK_valitsin!$C$8,tiedot,32,FALSE))</f>
        <v>0</v>
      </c>
      <c r="DJ118" s="8">
        <f>ABS(AL118-VLOOKUP(VK_valitsin!$C$8,tiedot,37,FALSE))</f>
        <v>0.15457150665179387</v>
      </c>
      <c r="EB118" s="42">
        <f>ABS(BD118-VLOOKUP(VK_valitsin!$C$8,tiedot,55,FALSE))</f>
        <v>0.1543585021485574</v>
      </c>
      <c r="EF118" s="42">
        <f>ABS(BH118-VLOOKUP(VK_valitsin!$C$8,tiedot,59,FALSE))</f>
        <v>4347</v>
      </c>
      <c r="EL118" s="8">
        <f>ABS(BN118-VLOOKUP(VK_valitsin!$C$8,tiedot,65,FALSE))</f>
        <v>68.163181542066013</v>
      </c>
      <c r="FH118" s="44">
        <f>IF($B118=VK_valitsin!$C$8,100000,VK!CJ118/VK!L$297*VK_valitsin!E$5)</f>
        <v>5.3319611513414619E-2</v>
      </c>
      <c r="FO118" s="44">
        <f>IF($B118=VK_valitsin!$C$8,100000,VK!CQ118/VK!S$297*VK_valitsin!J$5)</f>
        <v>2.7480167365952202E-2</v>
      </c>
      <c r="GC118" s="44">
        <f>IF($B118=VK_valitsin!$C$8,100000,VK!DE118/VK!AG$297*VK_valitsin!I$5)</f>
        <v>0</v>
      </c>
      <c r="GH118" s="44">
        <f>IF($B118=VK_valitsin!$C$8,100000,VK!DJ118/VK!AL$297*VK_valitsin!D$5)</f>
        <v>0.30439446753949029</v>
      </c>
      <c r="GZ118" s="44">
        <f>IF($B118=VK_valitsin!$C$8,100000,VK!EB118/VK!BD$297*VK_valitsin!H$5)</f>
        <v>6.4118461271667024E-2</v>
      </c>
      <c r="HD118" s="44">
        <f>IF($B118=VK_valitsin!$C$8,100000,VK!EF118/VK!BH$297*VK_valitsin!F$5)</f>
        <v>1.6531157909577472</v>
      </c>
      <c r="HJ118" s="44">
        <f>IF($B118=VK_valitsin!$C$8,100000,VK!EL118/VK!BN$297*VK_valitsin!G$5)</f>
        <v>2.6080637050236674E-3</v>
      </c>
      <c r="ID118" s="15">
        <f t="shared" si="4"/>
        <v>2.1050365739532952</v>
      </c>
      <c r="IE118" s="15">
        <f t="shared" si="5"/>
        <v>282</v>
      </c>
      <c r="IF118" s="16">
        <f t="shared" si="7"/>
        <v>1.1599999999999973E-8</v>
      </c>
      <c r="IG118" s="38" t="str">
        <f t="shared" si="6"/>
        <v>Lahti</v>
      </c>
    </row>
    <row r="119" spans="2:241" x14ac:dyDescent="0.25">
      <c r="B119" t="s">
        <v>208</v>
      </c>
      <c r="C119">
        <v>399</v>
      </c>
      <c r="L119" s="76">
        <v>131</v>
      </c>
      <c r="M119" s="70"/>
      <c r="N119" s="70"/>
      <c r="O119" s="70"/>
      <c r="P119" s="70"/>
      <c r="Q119" s="70"/>
      <c r="R119" s="70"/>
      <c r="S119" s="85" t="s">
        <v>798</v>
      </c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70"/>
      <c r="AF119" s="70"/>
      <c r="AG119" s="75">
        <v>0</v>
      </c>
      <c r="AH119" s="70"/>
      <c r="AI119" s="70"/>
      <c r="AJ119" s="70"/>
      <c r="AK119" s="70"/>
      <c r="AL119" s="91">
        <v>0.70921985815602839</v>
      </c>
      <c r="AM119" s="70"/>
      <c r="AN119" s="70"/>
      <c r="AO119" s="70"/>
      <c r="AP119" s="70"/>
      <c r="AQ119" s="70"/>
      <c r="AR119" s="70"/>
      <c r="AS119" s="70"/>
      <c r="AT119" s="70"/>
      <c r="AU119" s="70"/>
      <c r="AV119" s="70"/>
      <c r="AW119" s="70"/>
      <c r="AX119" s="70"/>
      <c r="AY119" s="70"/>
      <c r="AZ119" s="70"/>
      <c r="BA119" s="70"/>
      <c r="BB119" s="70"/>
      <c r="BC119" s="70"/>
      <c r="BD119" s="91">
        <v>0.99</v>
      </c>
      <c r="BE119" s="70"/>
      <c r="BF119" s="70"/>
      <c r="BG119" s="70"/>
      <c r="BH119" s="77">
        <v>300</v>
      </c>
      <c r="BN119" s="47">
        <v>27847.110257745378</v>
      </c>
      <c r="CJ119" s="8">
        <f>ABS(L119-VLOOKUP(VK_valitsin!$C$8,tiedot,11,FALSE))</f>
        <v>5.3000000000000114</v>
      </c>
      <c r="CQ119" s="8">
        <f>ABS(S119-VLOOKUP(VK_valitsin!$C$8,tiedot,18,FALSE))</f>
        <v>47</v>
      </c>
      <c r="DE119" s="8">
        <f>ABS(AG119-VLOOKUP(VK_valitsin!$C$8,tiedot,32,FALSE))</f>
        <v>0</v>
      </c>
      <c r="DJ119" s="8">
        <f>ABS(AL119-VLOOKUP(VK_valitsin!$C$8,tiedot,37,FALSE))</f>
        <v>3.3375052148518991E-2</v>
      </c>
      <c r="EB119" s="42">
        <f>ABS(BD119-VLOOKUP(VK_valitsin!$C$8,tiedot,55,FALSE))</f>
        <v>0.16222222222222227</v>
      </c>
      <c r="EF119" s="42">
        <f>ABS(BH119-VLOOKUP(VK_valitsin!$C$8,tiedot,59,FALSE))</f>
        <v>240</v>
      </c>
      <c r="EL119" s="8">
        <f>ABS(BN119-VLOOKUP(VK_valitsin!$C$8,tiedot,65,FALSE))</f>
        <v>1139.7393342464457</v>
      </c>
      <c r="FH119" s="44">
        <f>IF($B119=VK_valitsin!$C$8,100000,VK!CJ119/VK!L$297*VK_valitsin!E$5)</f>
        <v>2.7705288335401802E-2</v>
      </c>
      <c r="FO119" s="44">
        <f>IF($B119=VK_valitsin!$C$8,100000,VK!CQ119/VK!S$297*VK_valitsin!J$5)</f>
        <v>1.3595451223155301E-2</v>
      </c>
      <c r="GC119" s="44">
        <f>IF($B119=VK_valitsin!$C$8,100000,VK!DE119/VK!AG$297*VK_valitsin!I$5)</f>
        <v>0</v>
      </c>
      <c r="GH119" s="44">
        <f>IF($B119=VK_valitsin!$C$8,100000,VK!DJ119/VK!AL$297*VK_valitsin!D$5)</f>
        <v>6.5724799142554385E-2</v>
      </c>
      <c r="GZ119" s="44">
        <f>IF($B119=VK_valitsin!$C$8,100000,VK!EB119/VK!BD$297*VK_valitsin!H$5)</f>
        <v>6.738494561801843E-2</v>
      </c>
      <c r="HD119" s="44">
        <f>IF($B119=VK_valitsin!$C$8,100000,VK!EF119/VK!BH$297*VK_valitsin!F$5)</f>
        <v>9.1269332834106126E-2</v>
      </c>
      <c r="HJ119" s="44">
        <f>IF($B119=VK_valitsin!$C$8,100000,VK!EL119/VK!BN$297*VK_valitsin!G$5)</f>
        <v>4.360877417380446E-2</v>
      </c>
      <c r="ID119" s="15">
        <f t="shared" si="4"/>
        <v>0.30928860302704059</v>
      </c>
      <c r="IE119" s="15">
        <f t="shared" si="5"/>
        <v>3</v>
      </c>
      <c r="IF119" s="16">
        <f t="shared" si="7"/>
        <v>1.1699999999999972E-8</v>
      </c>
      <c r="IG119" s="38" t="str">
        <f t="shared" si="6"/>
        <v>Laihia</v>
      </c>
    </row>
    <row r="120" spans="2:241" x14ac:dyDescent="0.25">
      <c r="B120" t="s">
        <v>209</v>
      </c>
      <c r="C120">
        <v>400</v>
      </c>
      <c r="L120" s="76">
        <v>129.69999999999999</v>
      </c>
      <c r="M120" s="70"/>
      <c r="N120" s="70"/>
      <c r="O120" s="70"/>
      <c r="P120" s="70"/>
      <c r="Q120" s="70"/>
      <c r="R120" s="70"/>
      <c r="S120" s="85" t="s">
        <v>799</v>
      </c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70"/>
      <c r="AF120" s="70"/>
      <c r="AG120" s="75">
        <v>0</v>
      </c>
      <c r="AH120" s="70"/>
      <c r="AI120" s="70"/>
      <c r="AJ120" s="70"/>
      <c r="AK120" s="70"/>
      <c r="AL120" s="91">
        <v>0.75886524822695034</v>
      </c>
      <c r="AM120" s="70"/>
      <c r="AN120" s="70"/>
      <c r="AO120" s="70"/>
      <c r="AP120" s="70"/>
      <c r="AQ120" s="70"/>
      <c r="AR120" s="70"/>
      <c r="AS120" s="70"/>
      <c r="AT120" s="70"/>
      <c r="AU120" s="70"/>
      <c r="AV120" s="70"/>
      <c r="AW120" s="70"/>
      <c r="AX120" s="70"/>
      <c r="AY120" s="70"/>
      <c r="AZ120" s="70"/>
      <c r="BA120" s="70"/>
      <c r="BB120" s="70"/>
      <c r="BC120" s="70"/>
      <c r="BD120" s="91">
        <v>1</v>
      </c>
      <c r="BE120" s="70"/>
      <c r="BF120" s="70"/>
      <c r="BG120" s="70"/>
      <c r="BH120" s="77">
        <v>321</v>
      </c>
      <c r="BN120" s="47">
        <v>25434.35706669826</v>
      </c>
      <c r="CJ120" s="8">
        <f>ABS(L120-VLOOKUP(VK_valitsin!$C$8,tiedot,11,FALSE))</f>
        <v>6.6000000000000227</v>
      </c>
      <c r="CQ120" s="8">
        <f>ABS(S120-VLOOKUP(VK_valitsin!$C$8,tiedot,18,FALSE))</f>
        <v>79</v>
      </c>
      <c r="DE120" s="8">
        <f>ABS(AG120-VLOOKUP(VK_valitsin!$C$8,tiedot,32,FALSE))</f>
        <v>0</v>
      </c>
      <c r="DJ120" s="8">
        <f>ABS(AL120-VLOOKUP(VK_valitsin!$C$8,tiedot,37,FALSE))</f>
        <v>8.3020442219440937E-2</v>
      </c>
      <c r="EB120" s="42">
        <f>ABS(BD120-VLOOKUP(VK_valitsin!$C$8,tiedot,55,FALSE))</f>
        <v>0.17222222222222228</v>
      </c>
      <c r="EF120" s="42">
        <f>ABS(BH120-VLOOKUP(VK_valitsin!$C$8,tiedot,59,FALSE))</f>
        <v>219</v>
      </c>
      <c r="EL120" s="8">
        <f>ABS(BN120-VLOOKUP(VK_valitsin!$C$8,tiedot,65,FALSE))</f>
        <v>1273.0138568006732</v>
      </c>
      <c r="FH120" s="44">
        <f>IF($B120=VK_valitsin!$C$8,100000,VK!CJ120/VK!L$297*VK_valitsin!E$5)</f>
        <v>3.4500925096915491E-2</v>
      </c>
      <c r="FO120" s="44">
        <f>IF($B120=VK_valitsin!$C$8,100000,VK!CQ120/VK!S$297*VK_valitsin!J$5)</f>
        <v>2.285192865168657E-2</v>
      </c>
      <c r="GC120" s="44">
        <f>IF($B120=VK_valitsin!$C$8,100000,VK!DE120/VK!AG$297*VK_valitsin!I$5)</f>
        <v>0</v>
      </c>
      <c r="GH120" s="44">
        <f>IF($B120=VK_valitsin!$C$8,100000,VK!DJ120/VK!AL$297*VK_valitsin!D$5)</f>
        <v>0.1634904378671039</v>
      </c>
      <c r="GZ120" s="44">
        <f>IF($B120=VK_valitsin!$C$8,100000,VK!EB120/VK!BD$297*VK_valitsin!H$5)</f>
        <v>7.1538812128718196E-2</v>
      </c>
      <c r="HD120" s="44">
        <f>IF($B120=VK_valitsin!$C$8,100000,VK!EF120/VK!BH$297*VK_valitsin!F$5)</f>
        <v>8.3283266211121837E-2</v>
      </c>
      <c r="HJ120" s="44">
        <f>IF($B120=VK_valitsin!$C$8,100000,VK!EL120/VK!BN$297*VK_valitsin!G$5)</f>
        <v>4.8708131880039598E-2</v>
      </c>
      <c r="ID120" s="15">
        <f t="shared" si="4"/>
        <v>0.42437351363558556</v>
      </c>
      <c r="IE120" s="15">
        <f t="shared" si="5"/>
        <v>23</v>
      </c>
      <c r="IF120" s="16">
        <f t="shared" si="7"/>
        <v>1.1799999999999972E-8</v>
      </c>
      <c r="IG120" s="38" t="str">
        <f t="shared" si="6"/>
        <v>Laitila</v>
      </c>
    </row>
    <row r="121" spans="2:241" x14ac:dyDescent="0.25">
      <c r="B121" t="s">
        <v>212</v>
      </c>
      <c r="C121">
        <v>402</v>
      </c>
      <c r="L121" s="76">
        <v>155.9</v>
      </c>
      <c r="M121" s="70"/>
      <c r="N121" s="70"/>
      <c r="O121" s="70"/>
      <c r="P121" s="70"/>
      <c r="Q121" s="70"/>
      <c r="R121" s="70"/>
      <c r="S121" s="85" t="s">
        <v>800</v>
      </c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70"/>
      <c r="AF121" s="70"/>
      <c r="AG121" s="75">
        <v>0</v>
      </c>
      <c r="AH121" s="70"/>
      <c r="AI121" s="70"/>
      <c r="AJ121" s="70"/>
      <c r="AK121" s="70"/>
      <c r="AL121" s="91">
        <v>0.70632911392405062</v>
      </c>
      <c r="AM121" s="70"/>
      <c r="AN121" s="70"/>
      <c r="AO121" s="70"/>
      <c r="AP121" s="70"/>
      <c r="AQ121" s="70"/>
      <c r="AR121" s="70"/>
      <c r="AS121" s="70"/>
      <c r="AT121" s="70"/>
      <c r="AU121" s="70"/>
      <c r="AV121" s="70"/>
      <c r="AW121" s="70"/>
      <c r="AX121" s="70"/>
      <c r="AY121" s="70"/>
      <c r="AZ121" s="70"/>
      <c r="BA121" s="70"/>
      <c r="BB121" s="70"/>
      <c r="BC121" s="70"/>
      <c r="BD121" s="91">
        <v>0.88172043010752688</v>
      </c>
      <c r="BE121" s="70"/>
      <c r="BF121" s="70"/>
      <c r="BG121" s="70"/>
      <c r="BH121" s="77">
        <v>279</v>
      </c>
      <c r="BN121" s="47">
        <v>24192.880557103064</v>
      </c>
      <c r="CJ121" s="8">
        <f>ABS(L121-VLOOKUP(VK_valitsin!$C$8,tiedot,11,FALSE))</f>
        <v>19.599999999999994</v>
      </c>
      <c r="CQ121" s="8">
        <f>ABS(S121-VLOOKUP(VK_valitsin!$C$8,tiedot,18,FALSE))</f>
        <v>319</v>
      </c>
      <c r="DE121" s="8">
        <f>ABS(AG121-VLOOKUP(VK_valitsin!$C$8,tiedot,32,FALSE))</f>
        <v>0</v>
      </c>
      <c r="DJ121" s="8">
        <f>ABS(AL121-VLOOKUP(VK_valitsin!$C$8,tiedot,37,FALSE))</f>
        <v>3.048430791654122E-2</v>
      </c>
      <c r="EB121" s="42">
        <f>ABS(BD121-VLOOKUP(VK_valitsin!$C$8,tiedot,55,FALSE))</f>
        <v>5.3942652329749152E-2</v>
      </c>
      <c r="EF121" s="42">
        <f>ABS(BH121-VLOOKUP(VK_valitsin!$C$8,tiedot,59,FALSE))</f>
        <v>261</v>
      </c>
      <c r="EL121" s="8">
        <f>ABS(BN121-VLOOKUP(VK_valitsin!$C$8,tiedot,65,FALSE))</f>
        <v>2514.4903663958685</v>
      </c>
      <c r="FH121" s="44">
        <f>IF($B121=VK_valitsin!$C$8,100000,VK!CJ121/VK!L$297*VK_valitsin!E$5)</f>
        <v>0.1024572927120517</v>
      </c>
      <c r="FO121" s="44">
        <f>IF($B121=VK_valitsin!$C$8,100000,VK!CQ121/VK!S$297*VK_valitsin!J$5)</f>
        <v>9.2275509365671068E-2</v>
      </c>
      <c r="GC121" s="44">
        <f>IF($B121=VK_valitsin!$C$8,100000,VK!DE121/VK!AG$297*VK_valitsin!I$5)</f>
        <v>0</v>
      </c>
      <c r="GH121" s="44">
        <f>IF($B121=VK_valitsin!$C$8,100000,VK!DJ121/VK!AL$297*VK_valitsin!D$5)</f>
        <v>6.0032116381378002E-2</v>
      </c>
      <c r="GZ121" s="44">
        <f>IF($B121=VK_valitsin!$C$8,100000,VK!EB121/VK!BD$297*VK_valitsin!H$5)</f>
        <v>2.2407057701086568E-2</v>
      </c>
      <c r="HD121" s="44">
        <f>IF($B121=VK_valitsin!$C$8,100000,VK!EF121/VK!BH$297*VK_valitsin!F$5)</f>
        <v>9.9255399457090415E-2</v>
      </c>
      <c r="HJ121" s="44">
        <f>IF($B121=VK_valitsin!$C$8,100000,VK!EL121/VK!BN$297*VK_valitsin!G$5)</f>
        <v>9.6209579906148798E-2</v>
      </c>
      <c r="ID121" s="15">
        <f t="shared" si="4"/>
        <v>0.47263696742342659</v>
      </c>
      <c r="IE121" s="15">
        <f t="shared" si="5"/>
        <v>40</v>
      </c>
      <c r="IF121" s="16">
        <f t="shared" si="7"/>
        <v>1.1899999999999971E-8</v>
      </c>
      <c r="IG121" s="38" t="str">
        <f t="shared" si="6"/>
        <v>Lapinlahti</v>
      </c>
    </row>
    <row r="122" spans="2:241" x14ac:dyDescent="0.25">
      <c r="B122" t="s">
        <v>213</v>
      </c>
      <c r="C122">
        <v>403</v>
      </c>
      <c r="L122" s="76">
        <v>189.8</v>
      </c>
      <c r="M122" s="70"/>
      <c r="N122" s="70"/>
      <c r="O122" s="70"/>
      <c r="P122" s="70"/>
      <c r="Q122" s="70"/>
      <c r="R122" s="70"/>
      <c r="S122" s="85" t="s">
        <v>801</v>
      </c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  <c r="AE122" s="70"/>
      <c r="AF122" s="70"/>
      <c r="AG122" s="75">
        <v>0</v>
      </c>
      <c r="AH122" s="70"/>
      <c r="AI122" s="70"/>
      <c r="AJ122" s="70"/>
      <c r="AK122" s="70"/>
      <c r="AL122" s="91"/>
      <c r="AM122" s="70"/>
      <c r="AN122" s="70"/>
      <c r="AO122" s="70"/>
      <c r="AP122" s="70"/>
      <c r="AQ122" s="70"/>
      <c r="AR122" s="70"/>
      <c r="AS122" s="70"/>
      <c r="AT122" s="70"/>
      <c r="AU122" s="70"/>
      <c r="AV122" s="70"/>
      <c r="AW122" s="70"/>
      <c r="AX122" s="70"/>
      <c r="AY122" s="70"/>
      <c r="AZ122" s="70"/>
      <c r="BA122" s="70"/>
      <c r="BB122" s="70"/>
      <c r="BC122" s="70"/>
      <c r="BD122" s="91"/>
      <c r="BE122" s="70"/>
      <c r="BF122" s="70"/>
      <c r="BG122" s="70"/>
      <c r="BH122" s="77">
        <v>0</v>
      </c>
      <c r="BN122" s="47">
        <v>22868.437791323056</v>
      </c>
      <c r="CJ122" s="8">
        <f>ABS(L122-VLOOKUP(VK_valitsin!$C$8,tiedot,11,FALSE))</f>
        <v>53.5</v>
      </c>
      <c r="CQ122" s="8">
        <f>ABS(S122-VLOOKUP(VK_valitsin!$C$8,tiedot,18,FALSE))</f>
        <v>46</v>
      </c>
      <c r="DE122" s="8">
        <f>ABS(AG122-VLOOKUP(VK_valitsin!$C$8,tiedot,32,FALSE))</f>
        <v>0</v>
      </c>
      <c r="DJ122" s="8">
        <f>ABS(AL122-VLOOKUP(VK_valitsin!$C$8,tiedot,37,FALSE))</f>
        <v>0.6758448060075094</v>
      </c>
      <c r="EB122" s="42">
        <f>ABS(BD122-VLOOKUP(VK_valitsin!$C$8,tiedot,55,FALSE))</f>
        <v>0.82777777777777772</v>
      </c>
      <c r="EF122" s="42">
        <f>ABS(BH122-VLOOKUP(VK_valitsin!$C$8,tiedot,59,FALSE))</f>
        <v>540</v>
      </c>
      <c r="EL122" s="8">
        <f>ABS(BN122-VLOOKUP(VK_valitsin!$C$8,tiedot,65,FALSE))</f>
        <v>3838.9331321758764</v>
      </c>
      <c r="FH122" s="44">
        <f>IF($B122=VK_valitsin!$C$8,100000,VK!CJ122/VK!L$297*VK_valitsin!E$5)</f>
        <v>0.27966658980075343</v>
      </c>
      <c r="FO122" s="44">
        <f>IF($B122=VK_valitsin!$C$8,100000,VK!CQ122/VK!S$297*VK_valitsin!J$5)</f>
        <v>1.3306186303513698E-2</v>
      </c>
      <c r="GC122" s="44">
        <f>IF($B122=VK_valitsin!$C$8,100000,VK!DE122/VK!AG$297*VK_valitsin!I$5)</f>
        <v>0</v>
      </c>
      <c r="GH122" s="44">
        <f>IF($B122=VK_valitsin!$C$8,100000,VK!DJ122/VK!AL$297*VK_valitsin!D$5)</f>
        <v>1.3309271826367257</v>
      </c>
      <c r="GZ122" s="44">
        <f>IF($B122=VK_valitsin!$C$8,100000,VK!EB122/VK!BD$297*VK_valitsin!H$5)</f>
        <v>0.34384783894125831</v>
      </c>
      <c r="HD122" s="44">
        <f>IF($B122=VK_valitsin!$C$8,100000,VK!EF122/VK!BH$297*VK_valitsin!F$5)</f>
        <v>0.20535599887673878</v>
      </c>
      <c r="HJ122" s="44">
        <f>IF($B122=VK_valitsin!$C$8,100000,VK!EL122/VK!BN$297*VK_valitsin!G$5)</f>
        <v>0.14688548775942686</v>
      </c>
      <c r="ID122" s="15">
        <f t="shared" si="4"/>
        <v>2.3199892963184165</v>
      </c>
      <c r="IE122" s="15">
        <f t="shared" si="5"/>
        <v>283</v>
      </c>
      <c r="IF122" s="16">
        <f t="shared" si="7"/>
        <v>1.199999999999997E-8</v>
      </c>
      <c r="IG122" s="38" t="str">
        <f t="shared" si="6"/>
        <v>Lappajärvi</v>
      </c>
    </row>
    <row r="123" spans="2:241" x14ac:dyDescent="0.25">
      <c r="B123" t="s">
        <v>214</v>
      </c>
      <c r="C123">
        <v>405</v>
      </c>
      <c r="L123" s="76">
        <v>145.4</v>
      </c>
      <c r="M123" s="70"/>
      <c r="N123" s="70"/>
      <c r="O123" s="70"/>
      <c r="P123" s="70"/>
      <c r="Q123" s="70"/>
      <c r="R123" s="70"/>
      <c r="S123" s="85" t="s">
        <v>802</v>
      </c>
      <c r="T123" s="70"/>
      <c r="U123" s="70"/>
      <c r="V123" s="70"/>
      <c r="W123" s="70"/>
      <c r="X123" s="70"/>
      <c r="Y123" s="70"/>
      <c r="Z123" s="70"/>
      <c r="AA123" s="70"/>
      <c r="AB123" s="70"/>
      <c r="AC123" s="70"/>
      <c r="AD123" s="70"/>
      <c r="AE123" s="70"/>
      <c r="AF123" s="70"/>
      <c r="AG123" s="75">
        <v>0</v>
      </c>
      <c r="AH123" s="70"/>
      <c r="AI123" s="70"/>
      <c r="AJ123" s="70"/>
      <c r="AK123" s="70"/>
      <c r="AL123" s="91">
        <v>0.82700684505289357</v>
      </c>
      <c r="AM123" s="70"/>
      <c r="AN123" s="70"/>
      <c r="AO123" s="70"/>
      <c r="AP123" s="70"/>
      <c r="AQ123" s="70"/>
      <c r="AR123" s="70"/>
      <c r="AS123" s="70"/>
      <c r="AT123" s="70"/>
      <c r="AU123" s="70"/>
      <c r="AV123" s="70"/>
      <c r="AW123" s="70"/>
      <c r="AX123" s="70"/>
      <c r="AY123" s="70"/>
      <c r="AZ123" s="70"/>
      <c r="BA123" s="70"/>
      <c r="BB123" s="70"/>
      <c r="BC123" s="70"/>
      <c r="BD123" s="91">
        <v>0.81602708803611734</v>
      </c>
      <c r="BE123" s="70"/>
      <c r="BF123" s="70"/>
      <c r="BG123" s="70"/>
      <c r="BH123" s="77">
        <v>2658</v>
      </c>
      <c r="BN123" s="47">
        <v>26560.603496465174</v>
      </c>
      <c r="CJ123" s="8">
        <f>ABS(L123-VLOOKUP(VK_valitsin!$C$8,tiedot,11,FALSE))</f>
        <v>9.0999999999999943</v>
      </c>
      <c r="CQ123" s="8">
        <f>ABS(S123-VLOOKUP(VK_valitsin!$C$8,tiedot,18,FALSE))</f>
        <v>480</v>
      </c>
      <c r="DE123" s="8">
        <f>ABS(AG123-VLOOKUP(VK_valitsin!$C$8,tiedot,32,FALSE))</f>
        <v>0</v>
      </c>
      <c r="DJ123" s="8">
        <f>ABS(AL123-VLOOKUP(VK_valitsin!$C$8,tiedot,37,FALSE))</f>
        <v>0.15116203904538417</v>
      </c>
      <c r="EB123" s="42">
        <f>ABS(BD123-VLOOKUP(VK_valitsin!$C$8,tiedot,55,FALSE))</f>
        <v>1.1750689741660381E-2</v>
      </c>
      <c r="EF123" s="42">
        <f>ABS(BH123-VLOOKUP(VK_valitsin!$C$8,tiedot,59,FALSE))</f>
        <v>2118</v>
      </c>
      <c r="EL123" s="8">
        <f>ABS(BN123-VLOOKUP(VK_valitsin!$C$8,tiedot,65,FALSE))</f>
        <v>146.7674270337593</v>
      </c>
      <c r="FH123" s="44">
        <f>IF($B123=VK_valitsin!$C$8,100000,VK!CJ123/VK!L$297*VK_valitsin!E$5)</f>
        <v>4.7569457330595415E-2</v>
      </c>
      <c r="FO123" s="44">
        <f>IF($B123=VK_valitsin!$C$8,100000,VK!CQ123/VK!S$297*VK_valitsin!J$5)</f>
        <v>0.13884716142796902</v>
      </c>
      <c r="GC123" s="44">
        <f>IF($B123=VK_valitsin!$C$8,100000,VK!DE123/VK!AG$297*VK_valitsin!I$5)</f>
        <v>0</v>
      </c>
      <c r="GH123" s="44">
        <f>IF($B123=VK_valitsin!$C$8,100000,VK!DJ123/VK!AL$297*VK_valitsin!D$5)</f>
        <v>0.29768027357757115</v>
      </c>
      <c r="GZ123" s="44">
        <f>IF($B123=VK_valitsin!$C$8,100000,VK!EB123/VK!BD$297*VK_valitsin!H$5)</f>
        <v>4.8810796595506328E-3</v>
      </c>
      <c r="HD123" s="44">
        <f>IF($B123=VK_valitsin!$C$8,100000,VK!EF123/VK!BH$297*VK_valitsin!F$5)</f>
        <v>0.80545186226098653</v>
      </c>
      <c r="HJ123" s="44">
        <f>IF($B123=VK_valitsin!$C$8,100000,VK!EL123/VK!BN$297*VK_valitsin!G$5)</f>
        <v>5.6156240196950039E-3</v>
      </c>
      <c r="ID123" s="15">
        <f t="shared" si="4"/>
        <v>1.3000454703763675</v>
      </c>
      <c r="IE123" s="15">
        <f t="shared" si="5"/>
        <v>263</v>
      </c>
      <c r="IF123" s="16">
        <f t="shared" si="7"/>
        <v>1.2099999999999969E-8</v>
      </c>
      <c r="IG123" s="38" t="str">
        <f t="shared" si="6"/>
        <v>Lappeenranta</v>
      </c>
    </row>
    <row r="124" spans="2:241" x14ac:dyDescent="0.25">
      <c r="B124" t="s">
        <v>210</v>
      </c>
      <c r="C124">
        <v>407</v>
      </c>
      <c r="L124" s="76">
        <v>145.4</v>
      </c>
      <c r="M124" s="70"/>
      <c r="N124" s="70"/>
      <c r="O124" s="70"/>
      <c r="P124" s="70"/>
      <c r="Q124" s="70"/>
      <c r="R124" s="70"/>
      <c r="S124" s="85" t="s">
        <v>803</v>
      </c>
      <c r="T124" s="70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  <c r="AE124" s="70"/>
      <c r="AF124" s="70"/>
      <c r="AG124" s="75">
        <v>0</v>
      </c>
      <c r="AH124" s="70"/>
      <c r="AI124" s="70"/>
      <c r="AJ124" s="70"/>
      <c r="AK124" s="70"/>
      <c r="AL124" s="91">
        <v>0.88235294117647056</v>
      </c>
      <c r="AM124" s="70"/>
      <c r="AN124" s="70"/>
      <c r="AO124" s="70"/>
      <c r="AP124" s="70"/>
      <c r="AQ124" s="70"/>
      <c r="AR124" s="70"/>
      <c r="AS124" s="70"/>
      <c r="AT124" s="70"/>
      <c r="AU124" s="70"/>
      <c r="AV124" s="70"/>
      <c r="AW124" s="70"/>
      <c r="AX124" s="70"/>
      <c r="AY124" s="70"/>
      <c r="AZ124" s="70"/>
      <c r="BA124" s="70"/>
      <c r="BB124" s="70"/>
      <c r="BC124" s="70"/>
      <c r="BD124" s="91">
        <v>1</v>
      </c>
      <c r="BE124" s="70"/>
      <c r="BF124" s="70"/>
      <c r="BG124" s="70"/>
      <c r="BH124" s="77">
        <v>105</v>
      </c>
      <c r="BN124" s="47">
        <v>25749.152307064109</v>
      </c>
      <c r="CJ124" s="8">
        <f>ABS(L124-VLOOKUP(VK_valitsin!$C$8,tiedot,11,FALSE))</f>
        <v>9.0999999999999943</v>
      </c>
      <c r="CQ124" s="8">
        <f>ABS(S124-VLOOKUP(VK_valitsin!$C$8,tiedot,18,FALSE))</f>
        <v>16</v>
      </c>
      <c r="DE124" s="8">
        <f>ABS(AG124-VLOOKUP(VK_valitsin!$C$8,tiedot,32,FALSE))</f>
        <v>0</v>
      </c>
      <c r="DJ124" s="8">
        <f>ABS(AL124-VLOOKUP(VK_valitsin!$C$8,tiedot,37,FALSE))</f>
        <v>0.20650813516896116</v>
      </c>
      <c r="EB124" s="42">
        <f>ABS(BD124-VLOOKUP(VK_valitsin!$C$8,tiedot,55,FALSE))</f>
        <v>0.17222222222222228</v>
      </c>
      <c r="EF124" s="42">
        <f>ABS(BH124-VLOOKUP(VK_valitsin!$C$8,tiedot,59,FALSE))</f>
        <v>435</v>
      </c>
      <c r="EL124" s="8">
        <f>ABS(BN124-VLOOKUP(VK_valitsin!$C$8,tiedot,65,FALSE))</f>
        <v>958.21861643482407</v>
      </c>
      <c r="FH124" s="44">
        <f>IF($B124=VK_valitsin!$C$8,100000,VK!CJ124/VK!L$297*VK_valitsin!E$5)</f>
        <v>4.7569457330595415E-2</v>
      </c>
      <c r="FO124" s="44">
        <f>IF($B124=VK_valitsin!$C$8,100000,VK!CQ124/VK!S$297*VK_valitsin!J$5)</f>
        <v>4.6282387142656343E-3</v>
      </c>
      <c r="GC124" s="44">
        <f>IF($B124=VK_valitsin!$C$8,100000,VK!DE124/VK!AG$297*VK_valitsin!I$5)</f>
        <v>0</v>
      </c>
      <c r="GH124" s="44">
        <f>IF($B124=VK_valitsin!$C$8,100000,VK!DJ124/VK!AL$297*VK_valitsin!D$5)</f>
        <v>0.40667219469455501</v>
      </c>
      <c r="GZ124" s="44">
        <f>IF($B124=VK_valitsin!$C$8,100000,VK!EB124/VK!BD$297*VK_valitsin!H$5)</f>
        <v>7.1538812128718196E-2</v>
      </c>
      <c r="HD124" s="44">
        <f>IF($B124=VK_valitsin!$C$8,100000,VK!EF124/VK!BH$297*VK_valitsin!F$5)</f>
        <v>0.16542566576181736</v>
      </c>
      <c r="HJ124" s="44">
        <f>IF($B124=VK_valitsin!$C$8,100000,VK!EL124/VK!BN$297*VK_valitsin!G$5)</f>
        <v>3.6663417675998233E-2</v>
      </c>
      <c r="ID124" s="15">
        <f t="shared" si="4"/>
        <v>0.73249779850594987</v>
      </c>
      <c r="IE124" s="15">
        <f t="shared" si="5"/>
        <v>145</v>
      </c>
      <c r="IF124" s="16">
        <f t="shared" si="7"/>
        <v>1.2199999999999969E-8</v>
      </c>
      <c r="IG124" s="38" t="str">
        <f t="shared" si="6"/>
        <v>Lapinjärvi</v>
      </c>
    </row>
    <row r="125" spans="2:241" x14ac:dyDescent="0.25">
      <c r="B125" t="s">
        <v>215</v>
      </c>
      <c r="C125">
        <v>408</v>
      </c>
      <c r="L125" s="76">
        <v>138.30000000000001</v>
      </c>
      <c r="M125" s="70"/>
      <c r="N125" s="70"/>
      <c r="O125" s="70"/>
      <c r="P125" s="70"/>
      <c r="Q125" s="70"/>
      <c r="R125" s="70"/>
      <c r="S125" s="85" t="s">
        <v>804</v>
      </c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70"/>
      <c r="AF125" s="70"/>
      <c r="AG125" s="75">
        <v>0</v>
      </c>
      <c r="AH125" s="70"/>
      <c r="AI125" s="70"/>
      <c r="AJ125" s="70"/>
      <c r="AK125" s="70"/>
      <c r="AL125" s="91">
        <v>0.85771276595744683</v>
      </c>
      <c r="AM125" s="70"/>
      <c r="AN125" s="70"/>
      <c r="AO125" s="70"/>
      <c r="AP125" s="70"/>
      <c r="AQ125" s="70"/>
      <c r="AR125" s="70"/>
      <c r="AS125" s="70"/>
      <c r="AT125" s="70"/>
      <c r="AU125" s="70"/>
      <c r="AV125" s="70"/>
      <c r="AW125" s="70"/>
      <c r="AX125" s="70"/>
      <c r="AY125" s="70"/>
      <c r="AZ125" s="70"/>
      <c r="BA125" s="70"/>
      <c r="BB125" s="70"/>
      <c r="BC125" s="70"/>
      <c r="BD125" s="91">
        <v>0.77209302325581397</v>
      </c>
      <c r="BE125" s="70"/>
      <c r="BF125" s="70"/>
      <c r="BG125" s="70"/>
      <c r="BH125" s="77">
        <v>645</v>
      </c>
      <c r="BN125" s="47">
        <v>25361.223759269822</v>
      </c>
      <c r="CJ125" s="8">
        <f>ABS(L125-VLOOKUP(VK_valitsin!$C$8,tiedot,11,FALSE))</f>
        <v>2</v>
      </c>
      <c r="CQ125" s="8">
        <f>ABS(S125-VLOOKUP(VK_valitsin!$C$8,tiedot,18,FALSE))</f>
        <v>100</v>
      </c>
      <c r="DE125" s="8">
        <f>ABS(AG125-VLOOKUP(VK_valitsin!$C$8,tiedot,32,FALSE))</f>
        <v>0</v>
      </c>
      <c r="DJ125" s="8">
        <f>ABS(AL125-VLOOKUP(VK_valitsin!$C$8,tiedot,37,FALSE))</f>
        <v>0.18186795994993743</v>
      </c>
      <c r="EB125" s="42">
        <f>ABS(BD125-VLOOKUP(VK_valitsin!$C$8,tiedot,55,FALSE))</f>
        <v>5.5684754521963753E-2</v>
      </c>
      <c r="EF125" s="42">
        <f>ABS(BH125-VLOOKUP(VK_valitsin!$C$8,tiedot,59,FALSE))</f>
        <v>105</v>
      </c>
      <c r="EL125" s="8">
        <f>ABS(BN125-VLOOKUP(VK_valitsin!$C$8,tiedot,65,FALSE))</f>
        <v>1346.1471642291108</v>
      </c>
      <c r="FH125" s="44">
        <f>IF($B125=VK_valitsin!$C$8,100000,VK!CJ125/VK!L$297*VK_valitsin!E$5)</f>
        <v>1.0454825786944054E-2</v>
      </c>
      <c r="FO125" s="44">
        <f>IF($B125=VK_valitsin!$C$8,100000,VK!CQ125/VK!S$297*VK_valitsin!J$5)</f>
        <v>2.8926491964160212E-2</v>
      </c>
      <c r="GC125" s="44">
        <f>IF($B125=VK_valitsin!$C$8,100000,VK!DE125/VK!AG$297*VK_valitsin!I$5)</f>
        <v>0</v>
      </c>
      <c r="GH125" s="44">
        <f>IF($B125=VK_valitsin!$C$8,100000,VK!DJ125/VK!AL$297*VK_valitsin!D$5)</f>
        <v>0.35814880782759112</v>
      </c>
      <c r="GZ125" s="44">
        <f>IF($B125=VK_valitsin!$C$8,100000,VK!EB125/VK!BD$297*VK_valitsin!H$5)</f>
        <v>2.3130703696532254E-2</v>
      </c>
      <c r="HD125" s="44">
        <f>IF($B125=VK_valitsin!$C$8,100000,VK!EF125/VK!BH$297*VK_valitsin!F$5)</f>
        <v>3.9930333114921439E-2</v>
      </c>
      <c r="HJ125" s="44">
        <f>IF($B125=VK_valitsin!$C$8,100000,VK!EL125/VK!BN$297*VK_valitsin!G$5)</f>
        <v>5.1506362837242428E-2</v>
      </c>
      <c r="ID125" s="15">
        <f t="shared" si="4"/>
        <v>0.51209753752739151</v>
      </c>
      <c r="IE125" s="15">
        <f t="shared" si="5"/>
        <v>53</v>
      </c>
      <c r="IF125" s="16">
        <f t="shared" si="7"/>
        <v>1.2299999999999968E-8</v>
      </c>
      <c r="IG125" s="38" t="str">
        <f t="shared" si="6"/>
        <v>Lapua</v>
      </c>
    </row>
    <row r="126" spans="2:241" x14ac:dyDescent="0.25">
      <c r="B126" t="s">
        <v>216</v>
      </c>
      <c r="C126">
        <v>410</v>
      </c>
      <c r="L126" s="76">
        <v>143.69999999999999</v>
      </c>
      <c r="M126" s="70"/>
      <c r="N126" s="70"/>
      <c r="O126" s="70"/>
      <c r="P126" s="70"/>
      <c r="Q126" s="70"/>
      <c r="R126" s="70"/>
      <c r="S126" s="85" t="s">
        <v>805</v>
      </c>
      <c r="T126" s="70"/>
      <c r="U126" s="70"/>
      <c r="V126" s="70"/>
      <c r="W126" s="70"/>
      <c r="X126" s="70"/>
      <c r="Y126" s="70"/>
      <c r="Z126" s="70"/>
      <c r="AA126" s="70"/>
      <c r="AB126" s="70"/>
      <c r="AC126" s="70"/>
      <c r="AD126" s="70"/>
      <c r="AE126" s="70"/>
      <c r="AF126" s="70"/>
      <c r="AG126" s="75">
        <v>0</v>
      </c>
      <c r="AH126" s="70"/>
      <c r="AI126" s="70"/>
      <c r="AJ126" s="70"/>
      <c r="AK126" s="70"/>
      <c r="AL126" s="91">
        <v>0.79258675078864349</v>
      </c>
      <c r="AM126" s="70"/>
      <c r="AN126" s="70"/>
      <c r="AO126" s="70"/>
      <c r="AP126" s="70"/>
      <c r="AQ126" s="70"/>
      <c r="AR126" s="70"/>
      <c r="AS126" s="70"/>
      <c r="AT126" s="70"/>
      <c r="AU126" s="70"/>
      <c r="AV126" s="70"/>
      <c r="AW126" s="70"/>
      <c r="AX126" s="70"/>
      <c r="AY126" s="70"/>
      <c r="AZ126" s="70"/>
      <c r="BA126" s="70"/>
      <c r="BB126" s="70"/>
      <c r="BC126" s="70"/>
      <c r="BD126" s="91">
        <v>0.60895522388059697</v>
      </c>
      <c r="BE126" s="70"/>
      <c r="BF126" s="70"/>
      <c r="BG126" s="70"/>
      <c r="BH126" s="77">
        <v>1005</v>
      </c>
      <c r="BN126" s="47">
        <v>25153.304818249653</v>
      </c>
      <c r="CJ126" s="8">
        <f>ABS(L126-VLOOKUP(VK_valitsin!$C$8,tiedot,11,FALSE))</f>
        <v>7.3999999999999773</v>
      </c>
      <c r="CQ126" s="8">
        <f>ABS(S126-VLOOKUP(VK_valitsin!$C$8,tiedot,18,FALSE))</f>
        <v>128</v>
      </c>
      <c r="DE126" s="8">
        <f>ABS(AG126-VLOOKUP(VK_valitsin!$C$8,tiedot,32,FALSE))</f>
        <v>0</v>
      </c>
      <c r="DJ126" s="8">
        <f>ABS(AL126-VLOOKUP(VK_valitsin!$C$8,tiedot,37,FALSE))</f>
        <v>0.11674194478113409</v>
      </c>
      <c r="EB126" s="42">
        <f>ABS(BD126-VLOOKUP(VK_valitsin!$C$8,tiedot,55,FALSE))</f>
        <v>0.21882255389718075</v>
      </c>
      <c r="EF126" s="42">
        <f>ABS(BH126-VLOOKUP(VK_valitsin!$C$8,tiedot,59,FALSE))</f>
        <v>465</v>
      </c>
      <c r="EL126" s="8">
        <f>ABS(BN126-VLOOKUP(VK_valitsin!$C$8,tiedot,65,FALSE))</f>
        <v>1554.0661052492796</v>
      </c>
      <c r="FH126" s="44">
        <f>IF($B126=VK_valitsin!$C$8,100000,VK!CJ126/VK!L$297*VK_valitsin!E$5)</f>
        <v>3.8682855411692876E-2</v>
      </c>
      <c r="FO126" s="44">
        <f>IF($B126=VK_valitsin!$C$8,100000,VK!CQ126/VK!S$297*VK_valitsin!J$5)</f>
        <v>3.7025909714125074E-2</v>
      </c>
      <c r="GC126" s="44">
        <f>IF($B126=VK_valitsin!$C$8,100000,VK!DE126/VK!AG$297*VK_valitsin!I$5)</f>
        <v>0</v>
      </c>
      <c r="GH126" s="44">
        <f>IF($B126=VK_valitsin!$C$8,100000,VK!DJ126/VK!AL$297*VK_valitsin!D$5)</f>
        <v>0.22989749463482689</v>
      </c>
      <c r="GZ126" s="44">
        <f>IF($B126=VK_valitsin!$C$8,100000,VK!EB126/VK!BD$297*VK_valitsin!H$5)</f>
        <v>9.0895967841929354E-2</v>
      </c>
      <c r="HD126" s="44">
        <f>IF($B126=VK_valitsin!$C$8,100000,VK!EF126/VK!BH$297*VK_valitsin!F$5)</f>
        <v>0.17683433236608062</v>
      </c>
      <c r="HJ126" s="44">
        <f>IF($B126=VK_valitsin!$C$8,100000,VK!EL126/VK!BN$297*VK_valitsin!G$5)</f>
        <v>5.9461769721045332E-2</v>
      </c>
      <c r="ID126" s="15">
        <f t="shared" si="4"/>
        <v>0.63279834208970009</v>
      </c>
      <c r="IE126" s="15">
        <f t="shared" si="5"/>
        <v>101</v>
      </c>
      <c r="IF126" s="16">
        <f t="shared" si="7"/>
        <v>1.2399999999999967E-8</v>
      </c>
      <c r="IG126" s="38" t="str">
        <f t="shared" si="6"/>
        <v>Laukaa</v>
      </c>
    </row>
    <row r="127" spans="2:241" x14ac:dyDescent="0.25">
      <c r="B127" t="s">
        <v>217</v>
      </c>
      <c r="C127">
        <v>416</v>
      </c>
      <c r="L127" s="76">
        <v>140.9</v>
      </c>
      <c r="M127" s="70"/>
      <c r="N127" s="70"/>
      <c r="O127" s="70"/>
      <c r="P127" s="70"/>
      <c r="Q127" s="70"/>
      <c r="R127" s="70"/>
      <c r="S127" s="85" t="s">
        <v>806</v>
      </c>
      <c r="T127" s="70"/>
      <c r="U127" s="70"/>
      <c r="V127" s="70"/>
      <c r="W127" s="70"/>
      <c r="X127" s="70"/>
      <c r="Y127" s="70"/>
      <c r="Z127" s="70"/>
      <c r="AA127" s="70"/>
      <c r="AB127" s="70"/>
      <c r="AC127" s="70"/>
      <c r="AD127" s="70"/>
      <c r="AE127" s="70"/>
      <c r="AF127" s="70"/>
      <c r="AG127" s="75">
        <v>1</v>
      </c>
      <c r="AH127" s="70"/>
      <c r="AI127" s="70"/>
      <c r="AJ127" s="70"/>
      <c r="AK127" s="70"/>
      <c r="AL127" s="91">
        <v>0.63265306122448983</v>
      </c>
      <c r="AM127" s="70"/>
      <c r="AN127" s="70"/>
      <c r="AO127" s="70"/>
      <c r="AP127" s="70"/>
      <c r="AQ127" s="70"/>
      <c r="AR127" s="70"/>
      <c r="AS127" s="70"/>
      <c r="AT127" s="70"/>
      <c r="AU127" s="70"/>
      <c r="AV127" s="70"/>
      <c r="AW127" s="70"/>
      <c r="AX127" s="70"/>
      <c r="AY127" s="70"/>
      <c r="AZ127" s="70"/>
      <c r="BA127" s="70"/>
      <c r="BB127" s="70"/>
      <c r="BC127" s="70"/>
      <c r="BD127" s="91">
        <v>1</v>
      </c>
      <c r="BE127" s="70"/>
      <c r="BF127" s="70"/>
      <c r="BG127" s="70"/>
      <c r="BH127" s="77">
        <v>93</v>
      </c>
      <c r="BN127" s="47">
        <v>25744.236897274634</v>
      </c>
      <c r="CJ127" s="8">
        <f>ABS(L127-VLOOKUP(VK_valitsin!$C$8,tiedot,11,FALSE))</f>
        <v>4.5999999999999943</v>
      </c>
      <c r="CQ127" s="8">
        <f>ABS(S127-VLOOKUP(VK_valitsin!$C$8,tiedot,18,FALSE))</f>
        <v>63</v>
      </c>
      <c r="DE127" s="8">
        <f>ABS(AG127-VLOOKUP(VK_valitsin!$C$8,tiedot,32,FALSE))</f>
        <v>1</v>
      </c>
      <c r="DJ127" s="8">
        <f>ABS(AL127-VLOOKUP(VK_valitsin!$C$8,tiedot,37,FALSE))</f>
        <v>4.319174478301957E-2</v>
      </c>
      <c r="EB127" s="42">
        <f>ABS(BD127-VLOOKUP(VK_valitsin!$C$8,tiedot,55,FALSE))</f>
        <v>0.17222222222222228</v>
      </c>
      <c r="EF127" s="42">
        <f>ABS(BH127-VLOOKUP(VK_valitsin!$C$8,tiedot,59,FALSE))</f>
        <v>447</v>
      </c>
      <c r="EL127" s="8">
        <f>ABS(BN127-VLOOKUP(VK_valitsin!$C$8,tiedot,65,FALSE))</f>
        <v>963.1340262242993</v>
      </c>
      <c r="FH127" s="44">
        <f>IF($B127=VK_valitsin!$C$8,100000,VK!CJ127/VK!L$297*VK_valitsin!E$5)</f>
        <v>2.4046099309971293E-2</v>
      </c>
      <c r="FO127" s="44">
        <f>IF($B127=VK_valitsin!$C$8,100000,VK!CQ127/VK!S$297*VK_valitsin!J$5)</f>
        <v>1.8223689937420934E-2</v>
      </c>
      <c r="GC127" s="44">
        <f>IF($B127=VK_valitsin!$C$8,100000,VK!DE127/VK!AG$297*VK_valitsin!I$5)</f>
        <v>0.10940897735217005</v>
      </c>
      <c r="GH127" s="44">
        <f>IF($B127=VK_valitsin!$C$8,100000,VK!DJ127/VK!AL$297*VK_valitsin!D$5)</f>
        <v>8.5056608686269922E-2</v>
      </c>
      <c r="GZ127" s="44">
        <f>IF($B127=VK_valitsin!$C$8,100000,VK!EB127/VK!BD$297*VK_valitsin!H$5)</f>
        <v>7.1538812128718196E-2</v>
      </c>
      <c r="HD127" s="44">
        <f>IF($B127=VK_valitsin!$C$8,100000,VK!EF127/VK!BH$297*VK_valitsin!F$5)</f>
        <v>0.16998913240352267</v>
      </c>
      <c r="HJ127" s="44">
        <f>IF($B127=VK_valitsin!$C$8,100000,VK!EL127/VK!BN$297*VK_valitsin!G$5)</f>
        <v>3.6851491377624633E-2</v>
      </c>
      <c r="ID127" s="15">
        <f t="shared" si="4"/>
        <v>0.51511482369569783</v>
      </c>
      <c r="IE127" s="15">
        <f t="shared" si="5"/>
        <v>56</v>
      </c>
      <c r="IF127" s="16">
        <f t="shared" si="7"/>
        <v>1.2499999999999966E-8</v>
      </c>
      <c r="IG127" s="38" t="str">
        <f t="shared" si="6"/>
        <v>Lemi</v>
      </c>
    </row>
    <row r="128" spans="2:241" x14ac:dyDescent="0.25">
      <c r="B128" t="s">
        <v>218</v>
      </c>
      <c r="C128">
        <v>418</v>
      </c>
      <c r="L128" s="76">
        <v>115.3</v>
      </c>
      <c r="M128" s="70"/>
      <c r="N128" s="70"/>
      <c r="O128" s="70"/>
      <c r="P128" s="70"/>
      <c r="Q128" s="70"/>
      <c r="R128" s="70"/>
      <c r="S128" s="85" t="s">
        <v>729</v>
      </c>
      <c r="T128" s="70"/>
      <c r="U128" s="70"/>
      <c r="V128" s="70"/>
      <c r="W128" s="70"/>
      <c r="X128" s="70"/>
      <c r="Y128" s="70"/>
      <c r="Z128" s="70"/>
      <c r="AA128" s="70"/>
      <c r="AB128" s="70"/>
      <c r="AC128" s="70"/>
      <c r="AD128" s="70"/>
      <c r="AE128" s="70"/>
      <c r="AF128" s="70"/>
      <c r="AG128" s="75">
        <v>0</v>
      </c>
      <c r="AH128" s="70"/>
      <c r="AI128" s="70"/>
      <c r="AJ128" s="70"/>
      <c r="AK128" s="70"/>
      <c r="AL128" s="91">
        <v>0.63709215798511731</v>
      </c>
      <c r="AM128" s="70"/>
      <c r="AN128" s="70"/>
      <c r="AO128" s="70"/>
      <c r="AP128" s="70"/>
      <c r="AQ128" s="70"/>
      <c r="AR128" s="70"/>
      <c r="AS128" s="70"/>
      <c r="AT128" s="70"/>
      <c r="AU128" s="70"/>
      <c r="AV128" s="70"/>
      <c r="AW128" s="70"/>
      <c r="AX128" s="70"/>
      <c r="AY128" s="70"/>
      <c r="AZ128" s="70"/>
      <c r="BA128" s="70"/>
      <c r="BB128" s="70"/>
      <c r="BC128" s="70"/>
      <c r="BD128" s="91">
        <v>0.77358490566037741</v>
      </c>
      <c r="BE128" s="70"/>
      <c r="BF128" s="70"/>
      <c r="BG128" s="70"/>
      <c r="BH128" s="77">
        <v>1113</v>
      </c>
      <c r="BN128" s="47">
        <v>29253.964145522237</v>
      </c>
      <c r="CJ128" s="8">
        <f>ABS(L128-VLOOKUP(VK_valitsin!$C$8,tiedot,11,FALSE))</f>
        <v>21.000000000000014</v>
      </c>
      <c r="CQ128" s="8">
        <f>ABS(S128-VLOOKUP(VK_valitsin!$C$8,tiedot,18,FALSE))</f>
        <v>8</v>
      </c>
      <c r="DE128" s="8">
        <f>ABS(AG128-VLOOKUP(VK_valitsin!$C$8,tiedot,32,FALSE))</f>
        <v>0</v>
      </c>
      <c r="DJ128" s="8">
        <f>ABS(AL128-VLOOKUP(VK_valitsin!$C$8,tiedot,37,FALSE))</f>
        <v>3.8752648022392089E-2</v>
      </c>
      <c r="EB128" s="42">
        <f>ABS(BD128-VLOOKUP(VK_valitsin!$C$8,tiedot,55,FALSE))</f>
        <v>5.4192872117400315E-2</v>
      </c>
      <c r="EF128" s="42">
        <f>ABS(BH128-VLOOKUP(VK_valitsin!$C$8,tiedot,59,FALSE))</f>
        <v>573</v>
      </c>
      <c r="EL128" s="8">
        <f>ABS(BN128-VLOOKUP(VK_valitsin!$C$8,tiedot,65,FALSE))</f>
        <v>2546.5932220233044</v>
      </c>
      <c r="FH128" s="44">
        <f>IF($B128=VK_valitsin!$C$8,100000,VK!CJ128/VK!L$297*VK_valitsin!E$5)</f>
        <v>0.10977567076291263</v>
      </c>
      <c r="FO128" s="44">
        <f>IF($B128=VK_valitsin!$C$8,100000,VK!CQ128/VK!S$297*VK_valitsin!J$5)</f>
        <v>2.3141193571328171E-3</v>
      </c>
      <c r="GC128" s="44">
        <f>IF($B128=VK_valitsin!$C$8,100000,VK!DE128/VK!AG$297*VK_valitsin!I$5)</f>
        <v>0</v>
      </c>
      <c r="GH128" s="44">
        <f>IF($B128=VK_valitsin!$C$8,100000,VK!DJ128/VK!AL$297*VK_valitsin!D$5)</f>
        <v>7.6314787350133029E-2</v>
      </c>
      <c r="GZ128" s="44">
        <f>IF($B128=VK_valitsin!$C$8,100000,VK!EB128/VK!BD$297*VK_valitsin!H$5)</f>
        <v>2.2510995660710423E-2</v>
      </c>
      <c r="HD128" s="44">
        <f>IF($B128=VK_valitsin!$C$8,100000,VK!EF128/VK!BH$297*VK_valitsin!F$5)</f>
        <v>0.21790553214142841</v>
      </c>
      <c r="HJ128" s="44">
        <f>IF($B128=VK_valitsin!$C$8,100000,VK!EL128/VK!BN$297*VK_valitsin!G$5)</f>
        <v>9.7437901276944267E-2</v>
      </c>
      <c r="ID128" s="15">
        <f t="shared" si="4"/>
        <v>0.52625901914926165</v>
      </c>
      <c r="IE128" s="15">
        <f t="shared" si="5"/>
        <v>60</v>
      </c>
      <c r="IF128" s="16">
        <f t="shared" si="7"/>
        <v>1.2599999999999966E-8</v>
      </c>
      <c r="IG128" s="38" t="str">
        <f t="shared" si="6"/>
        <v>Lempäälä</v>
      </c>
    </row>
    <row r="129" spans="2:241" x14ac:dyDescent="0.25">
      <c r="B129" t="s">
        <v>219</v>
      </c>
      <c r="C129">
        <v>420</v>
      </c>
      <c r="L129" s="76">
        <v>157.6</v>
      </c>
      <c r="M129" s="70"/>
      <c r="N129" s="70"/>
      <c r="O129" s="70"/>
      <c r="P129" s="70"/>
      <c r="Q129" s="70"/>
      <c r="R129" s="70"/>
      <c r="S129" s="85" t="s">
        <v>807</v>
      </c>
      <c r="T129" s="70"/>
      <c r="U129" s="70"/>
      <c r="V129" s="70"/>
      <c r="W129" s="70"/>
      <c r="X129" s="70"/>
      <c r="Y129" s="70"/>
      <c r="Z129" s="70"/>
      <c r="AA129" s="70"/>
      <c r="AB129" s="70"/>
      <c r="AC129" s="70"/>
      <c r="AD129" s="70"/>
      <c r="AE129" s="70"/>
      <c r="AF129" s="70"/>
      <c r="AG129" s="75">
        <v>0</v>
      </c>
      <c r="AH129" s="70"/>
      <c r="AI129" s="70"/>
      <c r="AJ129" s="70"/>
      <c r="AK129" s="70"/>
      <c r="AL129" s="91">
        <v>0.75174013921113692</v>
      </c>
      <c r="AM129" s="70"/>
      <c r="AN129" s="70"/>
      <c r="AO129" s="70"/>
      <c r="AP129" s="70"/>
      <c r="AQ129" s="70"/>
      <c r="AR129" s="70"/>
      <c r="AS129" s="70"/>
      <c r="AT129" s="70"/>
      <c r="AU129" s="70"/>
      <c r="AV129" s="70"/>
      <c r="AW129" s="70"/>
      <c r="AX129" s="70"/>
      <c r="AY129" s="70"/>
      <c r="AZ129" s="70"/>
      <c r="BA129" s="70"/>
      <c r="BB129" s="70"/>
      <c r="BC129" s="70"/>
      <c r="BD129" s="91">
        <v>1</v>
      </c>
      <c r="BE129" s="70"/>
      <c r="BF129" s="70"/>
      <c r="BG129" s="70"/>
      <c r="BH129" s="77">
        <v>324</v>
      </c>
      <c r="BN129" s="47">
        <v>26363.486904630347</v>
      </c>
      <c r="CJ129" s="8">
        <f>ABS(L129-VLOOKUP(VK_valitsin!$C$8,tiedot,11,FALSE))</f>
        <v>21.299999999999983</v>
      </c>
      <c r="CQ129" s="8">
        <f>ABS(S129-VLOOKUP(VK_valitsin!$C$8,tiedot,18,FALSE))</f>
        <v>198</v>
      </c>
      <c r="DE129" s="8">
        <f>ABS(AG129-VLOOKUP(VK_valitsin!$C$8,tiedot,32,FALSE))</f>
        <v>0</v>
      </c>
      <c r="DJ129" s="8">
        <f>ABS(AL129-VLOOKUP(VK_valitsin!$C$8,tiedot,37,FALSE))</f>
        <v>7.5895333203627513E-2</v>
      </c>
      <c r="EB129" s="42">
        <f>ABS(BD129-VLOOKUP(VK_valitsin!$C$8,tiedot,55,FALSE))</f>
        <v>0.17222222222222228</v>
      </c>
      <c r="EF129" s="42">
        <f>ABS(BH129-VLOOKUP(VK_valitsin!$C$8,tiedot,59,FALSE))</f>
        <v>216</v>
      </c>
      <c r="EL129" s="8">
        <f>ABS(BN129-VLOOKUP(VK_valitsin!$C$8,tiedot,65,FALSE))</f>
        <v>343.88401886858628</v>
      </c>
      <c r="FH129" s="44">
        <f>IF($B129=VK_valitsin!$C$8,100000,VK!CJ129/VK!L$297*VK_valitsin!E$5)</f>
        <v>0.11134389463095408</v>
      </c>
      <c r="FO129" s="44">
        <f>IF($B129=VK_valitsin!$C$8,100000,VK!CQ129/VK!S$297*VK_valitsin!J$5)</f>
        <v>5.7274454089037224E-2</v>
      </c>
      <c r="GC129" s="44">
        <f>IF($B129=VK_valitsin!$C$8,100000,VK!DE129/VK!AG$297*VK_valitsin!I$5)</f>
        <v>0</v>
      </c>
      <c r="GH129" s="44">
        <f>IF($B129=VK_valitsin!$C$8,100000,VK!DJ129/VK!AL$297*VK_valitsin!D$5)</f>
        <v>0.14945910821256969</v>
      </c>
      <c r="GZ129" s="44">
        <f>IF($B129=VK_valitsin!$C$8,100000,VK!EB129/VK!BD$297*VK_valitsin!H$5)</f>
        <v>7.1538812128718196E-2</v>
      </c>
      <c r="HD129" s="44">
        <f>IF($B129=VK_valitsin!$C$8,100000,VK!EF129/VK!BH$297*VK_valitsin!F$5)</f>
        <v>8.2142399550695522E-2</v>
      </c>
      <c r="HJ129" s="44">
        <f>IF($B129=VK_valitsin!$C$8,100000,VK!EL129/VK!BN$297*VK_valitsin!G$5)</f>
        <v>1.3157710776679951E-2</v>
      </c>
      <c r="ID129" s="15">
        <f t="shared" si="4"/>
        <v>0.48491639208865467</v>
      </c>
      <c r="IE129" s="15">
        <f t="shared" si="5"/>
        <v>44</v>
      </c>
      <c r="IF129" s="16">
        <f t="shared" si="7"/>
        <v>1.2699999999999965E-8</v>
      </c>
      <c r="IG129" s="38" t="str">
        <f t="shared" si="6"/>
        <v>Leppävirta</v>
      </c>
    </row>
    <row r="130" spans="2:241" x14ac:dyDescent="0.25">
      <c r="B130" t="s">
        <v>220</v>
      </c>
      <c r="C130">
        <v>421</v>
      </c>
      <c r="L130" s="76">
        <v>184.8</v>
      </c>
      <c r="M130" s="70"/>
      <c r="N130" s="70"/>
      <c r="O130" s="70"/>
      <c r="P130" s="70"/>
      <c r="Q130" s="70"/>
      <c r="R130" s="70"/>
      <c r="S130" s="85" t="s">
        <v>808</v>
      </c>
      <c r="T130" s="70"/>
      <c r="U130" s="70"/>
      <c r="V130" s="70"/>
      <c r="W130" s="70"/>
      <c r="X130" s="70"/>
      <c r="Y130" s="70"/>
      <c r="Z130" s="70"/>
      <c r="AA130" s="70"/>
      <c r="AB130" s="70"/>
      <c r="AC130" s="70"/>
      <c r="AD130" s="70"/>
      <c r="AE130" s="70"/>
      <c r="AF130" s="70"/>
      <c r="AG130" s="75">
        <v>1</v>
      </c>
      <c r="AH130" s="70"/>
      <c r="AI130" s="70"/>
      <c r="AJ130" s="70"/>
      <c r="AK130" s="70"/>
      <c r="AL130" s="91">
        <v>0.40909090909090912</v>
      </c>
      <c r="AM130" s="70"/>
      <c r="AN130" s="70"/>
      <c r="AO130" s="70"/>
      <c r="AP130" s="70"/>
      <c r="AQ130" s="70"/>
      <c r="AR130" s="70"/>
      <c r="AS130" s="70"/>
      <c r="AT130" s="70"/>
      <c r="AU130" s="70"/>
      <c r="AV130" s="70"/>
      <c r="AW130" s="70"/>
      <c r="AX130" s="70"/>
      <c r="AY130" s="70"/>
      <c r="AZ130" s="70"/>
      <c r="BA130" s="70"/>
      <c r="BB130" s="70"/>
      <c r="BC130" s="70"/>
      <c r="BD130" s="91">
        <v>1</v>
      </c>
      <c r="BE130" s="70"/>
      <c r="BF130" s="70"/>
      <c r="BG130" s="70"/>
      <c r="BH130" s="77">
        <v>18</v>
      </c>
      <c r="BN130" s="47">
        <v>22192.195014662757</v>
      </c>
      <c r="CJ130" s="8">
        <f>ABS(L130-VLOOKUP(VK_valitsin!$C$8,tiedot,11,FALSE))</f>
        <v>48.5</v>
      </c>
      <c r="CQ130" s="8">
        <f>ABS(S130-VLOOKUP(VK_valitsin!$C$8,tiedot,18,FALSE))</f>
        <v>82</v>
      </c>
      <c r="DE130" s="8">
        <f>ABS(AG130-VLOOKUP(VK_valitsin!$C$8,tiedot,32,FALSE))</f>
        <v>1</v>
      </c>
      <c r="DJ130" s="8">
        <f>ABS(AL130-VLOOKUP(VK_valitsin!$C$8,tiedot,37,FALSE))</f>
        <v>0.26675389691660029</v>
      </c>
      <c r="EB130" s="42">
        <f>ABS(BD130-VLOOKUP(VK_valitsin!$C$8,tiedot,55,FALSE))</f>
        <v>0.17222222222222228</v>
      </c>
      <c r="EF130" s="42">
        <f>ABS(BH130-VLOOKUP(VK_valitsin!$C$8,tiedot,59,FALSE))</f>
        <v>522</v>
      </c>
      <c r="EL130" s="8">
        <f>ABS(BN130-VLOOKUP(VK_valitsin!$C$8,tiedot,65,FALSE))</f>
        <v>4515.1759088361759</v>
      </c>
      <c r="FH130" s="44">
        <f>IF($B130=VK_valitsin!$C$8,100000,VK!CJ130/VK!L$297*VK_valitsin!E$5)</f>
        <v>0.25352952533339329</v>
      </c>
      <c r="FO130" s="44">
        <f>IF($B130=VK_valitsin!$C$8,100000,VK!CQ130/VK!S$297*VK_valitsin!J$5)</f>
        <v>2.3719723410611373E-2</v>
      </c>
      <c r="GC130" s="44">
        <f>IF($B130=VK_valitsin!$C$8,100000,VK!DE130/VK!AG$297*VK_valitsin!I$5)</f>
        <v>0.10940897735217005</v>
      </c>
      <c r="GH130" s="44">
        <f>IF($B130=VK_valitsin!$C$8,100000,VK!DJ130/VK!AL$297*VK_valitsin!D$5)</f>
        <v>0.52531292587404099</v>
      </c>
      <c r="GZ130" s="44">
        <f>IF($B130=VK_valitsin!$C$8,100000,VK!EB130/VK!BD$297*VK_valitsin!H$5)</f>
        <v>7.1538812128718196E-2</v>
      </c>
      <c r="HD130" s="44">
        <f>IF($B130=VK_valitsin!$C$8,100000,VK!EF130/VK!BH$297*VK_valitsin!F$5)</f>
        <v>0.19851079891418083</v>
      </c>
      <c r="HJ130" s="44">
        <f>IF($B130=VK_valitsin!$C$8,100000,VK!EL130/VK!BN$297*VK_valitsin!G$5)</f>
        <v>0.17275992908819199</v>
      </c>
      <c r="ID130" s="15">
        <f t="shared" si="4"/>
        <v>1.3547807049013065</v>
      </c>
      <c r="IE130" s="15">
        <f t="shared" si="5"/>
        <v>267</v>
      </c>
      <c r="IF130" s="16">
        <f t="shared" si="7"/>
        <v>1.2799999999999964E-8</v>
      </c>
      <c r="IG130" s="38" t="str">
        <f t="shared" si="6"/>
        <v>Lestijärvi</v>
      </c>
    </row>
    <row r="131" spans="2:241" x14ac:dyDescent="0.25">
      <c r="B131" t="s">
        <v>221</v>
      </c>
      <c r="C131">
        <v>422</v>
      </c>
      <c r="L131" s="76">
        <v>220.1</v>
      </c>
      <c r="M131" s="70"/>
      <c r="N131" s="70"/>
      <c r="O131" s="70"/>
      <c r="P131" s="70"/>
      <c r="Q131" s="70"/>
      <c r="R131" s="70"/>
      <c r="S131" s="85" t="s">
        <v>809</v>
      </c>
      <c r="T131" s="70"/>
      <c r="U131" s="70"/>
      <c r="V131" s="70"/>
      <c r="W131" s="70"/>
      <c r="X131" s="70"/>
      <c r="Y131" s="70"/>
      <c r="Z131" s="70"/>
      <c r="AA131" s="70"/>
      <c r="AB131" s="70"/>
      <c r="AC131" s="70"/>
      <c r="AD131" s="70"/>
      <c r="AE131" s="70"/>
      <c r="AF131" s="70"/>
      <c r="AG131" s="75">
        <v>1</v>
      </c>
      <c r="AH131" s="70"/>
      <c r="AI131" s="70"/>
      <c r="AJ131" s="70"/>
      <c r="AK131" s="70"/>
      <c r="AL131" s="91">
        <v>0.7830508474576271</v>
      </c>
      <c r="AM131" s="70"/>
      <c r="AN131" s="70"/>
      <c r="AO131" s="70"/>
      <c r="AP131" s="70"/>
      <c r="AQ131" s="70"/>
      <c r="AR131" s="70"/>
      <c r="AS131" s="70"/>
      <c r="AT131" s="70"/>
      <c r="AU131" s="70"/>
      <c r="AV131" s="70"/>
      <c r="AW131" s="70"/>
      <c r="AX131" s="70"/>
      <c r="AY131" s="70"/>
      <c r="AZ131" s="70"/>
      <c r="BA131" s="70"/>
      <c r="BB131" s="70"/>
      <c r="BC131" s="70"/>
      <c r="BD131" s="91">
        <v>1</v>
      </c>
      <c r="BE131" s="70"/>
      <c r="BF131" s="70"/>
      <c r="BG131" s="70"/>
      <c r="BH131" s="77">
        <v>231</v>
      </c>
      <c r="BN131" s="47">
        <v>23801.262612436451</v>
      </c>
      <c r="CJ131" s="8">
        <f>ABS(L131-VLOOKUP(VK_valitsin!$C$8,tiedot,11,FALSE))</f>
        <v>83.799999999999983</v>
      </c>
      <c r="CQ131" s="8">
        <f>ABS(S131-VLOOKUP(VK_valitsin!$C$8,tiedot,18,FALSE))</f>
        <v>620</v>
      </c>
      <c r="DE131" s="8">
        <f>ABS(AG131-VLOOKUP(VK_valitsin!$C$8,tiedot,32,FALSE))</f>
        <v>1</v>
      </c>
      <c r="DJ131" s="8">
        <f>ABS(AL131-VLOOKUP(VK_valitsin!$C$8,tiedot,37,FALSE))</f>
        <v>0.1072060414501177</v>
      </c>
      <c r="EB131" s="42">
        <f>ABS(BD131-VLOOKUP(VK_valitsin!$C$8,tiedot,55,FALSE))</f>
        <v>0.17222222222222228</v>
      </c>
      <c r="EF131" s="42">
        <f>ABS(BH131-VLOOKUP(VK_valitsin!$C$8,tiedot,59,FALSE))</f>
        <v>309</v>
      </c>
      <c r="EL131" s="8">
        <f>ABS(BN131-VLOOKUP(VK_valitsin!$C$8,tiedot,65,FALSE))</f>
        <v>2906.1083110624822</v>
      </c>
      <c r="FH131" s="44">
        <f>IF($B131=VK_valitsin!$C$8,100000,VK!CJ131/VK!L$297*VK_valitsin!E$5)</f>
        <v>0.43805720047295577</v>
      </c>
      <c r="FO131" s="44">
        <f>IF($B131=VK_valitsin!$C$8,100000,VK!CQ131/VK!S$297*VK_valitsin!J$5)</f>
        <v>0.17934425017779332</v>
      </c>
      <c r="GC131" s="44">
        <f>IF($B131=VK_valitsin!$C$8,100000,VK!DE131/VK!AG$297*VK_valitsin!I$5)</f>
        <v>0.10940897735217005</v>
      </c>
      <c r="GH131" s="44">
        <f>IF($B131=VK_valitsin!$C$8,100000,VK!DJ131/VK!AL$297*VK_valitsin!D$5)</f>
        <v>0.21111863765252614</v>
      </c>
      <c r="GZ131" s="44">
        <f>IF($B131=VK_valitsin!$C$8,100000,VK!EB131/VK!BD$297*VK_valitsin!H$5)</f>
        <v>7.1538812128718196E-2</v>
      </c>
      <c r="HD131" s="44">
        <f>IF($B131=VK_valitsin!$C$8,100000,VK!EF131/VK!BH$297*VK_valitsin!F$5)</f>
        <v>0.11750926602391165</v>
      </c>
      <c r="HJ131" s="44">
        <f>IF($B131=VK_valitsin!$C$8,100000,VK!EL131/VK!BN$297*VK_valitsin!G$5)</f>
        <v>0.11119368898988694</v>
      </c>
      <c r="ID131" s="15">
        <f t="shared" ref="ID131:ID194" si="8">SUM(FF131:IC131)+IF131</f>
        <v>1.2381708456979621</v>
      </c>
      <c r="IE131" s="15">
        <f t="shared" si="5"/>
        <v>256</v>
      </c>
      <c r="IF131" s="16">
        <f t="shared" si="7"/>
        <v>1.2899999999999963E-8</v>
      </c>
      <c r="IG131" s="38" t="str">
        <f t="shared" si="6"/>
        <v>Lieksa</v>
      </c>
    </row>
    <row r="132" spans="2:241" x14ac:dyDescent="0.25">
      <c r="B132" t="s">
        <v>222</v>
      </c>
      <c r="C132">
        <v>423</v>
      </c>
      <c r="L132" s="76">
        <v>111.6</v>
      </c>
      <c r="M132" s="70"/>
      <c r="N132" s="70"/>
      <c r="O132" s="70"/>
      <c r="P132" s="70"/>
      <c r="Q132" s="70"/>
      <c r="R132" s="70"/>
      <c r="S132" s="85" t="s">
        <v>770</v>
      </c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  <c r="AE132" s="70"/>
      <c r="AF132" s="70"/>
      <c r="AG132" s="75">
        <v>0</v>
      </c>
      <c r="AH132" s="70"/>
      <c r="AI132" s="70"/>
      <c r="AJ132" s="70"/>
      <c r="AK132" s="70"/>
      <c r="AL132" s="91">
        <v>0.82240235814296236</v>
      </c>
      <c r="AM132" s="70"/>
      <c r="AN132" s="70"/>
      <c r="AO132" s="70"/>
      <c r="AP132" s="70"/>
      <c r="AQ132" s="70"/>
      <c r="AR132" s="70"/>
      <c r="AS132" s="70"/>
      <c r="AT132" s="70"/>
      <c r="AU132" s="70"/>
      <c r="AV132" s="70"/>
      <c r="AW132" s="70"/>
      <c r="AX132" s="70"/>
      <c r="AY132" s="70"/>
      <c r="AZ132" s="70"/>
      <c r="BA132" s="70"/>
      <c r="BB132" s="70"/>
      <c r="BC132" s="70"/>
      <c r="BD132" s="91">
        <v>0.7231182795698925</v>
      </c>
      <c r="BE132" s="70"/>
      <c r="BF132" s="70"/>
      <c r="BG132" s="70"/>
      <c r="BH132" s="77">
        <v>1116</v>
      </c>
      <c r="BN132" s="47">
        <v>29374.730193342057</v>
      </c>
      <c r="CJ132" s="8">
        <f>ABS(L132-VLOOKUP(VK_valitsin!$C$8,tiedot,11,FALSE))</f>
        <v>24.700000000000017</v>
      </c>
      <c r="CQ132" s="8">
        <f>ABS(S132-VLOOKUP(VK_valitsin!$C$8,tiedot,18,FALSE))</f>
        <v>41</v>
      </c>
      <c r="DE132" s="8">
        <f>ABS(AG132-VLOOKUP(VK_valitsin!$C$8,tiedot,32,FALSE))</f>
        <v>0</v>
      </c>
      <c r="DJ132" s="8">
        <f>ABS(AL132-VLOOKUP(VK_valitsin!$C$8,tiedot,37,FALSE))</f>
        <v>0.14655755213545296</v>
      </c>
      <c r="EB132" s="42">
        <f>ABS(BD132-VLOOKUP(VK_valitsin!$C$8,tiedot,55,FALSE))</f>
        <v>0.10465949820788523</v>
      </c>
      <c r="EF132" s="42">
        <f>ABS(BH132-VLOOKUP(VK_valitsin!$C$8,tiedot,59,FALSE))</f>
        <v>576</v>
      </c>
      <c r="EL132" s="8">
        <f>ABS(BN132-VLOOKUP(VK_valitsin!$C$8,tiedot,65,FALSE))</f>
        <v>2667.3592698431239</v>
      </c>
      <c r="FH132" s="44">
        <f>IF($B132=VK_valitsin!$C$8,100000,VK!CJ132/VK!L$297*VK_valitsin!E$5)</f>
        <v>0.12911709846875916</v>
      </c>
      <c r="FO132" s="44">
        <f>IF($B132=VK_valitsin!$C$8,100000,VK!CQ132/VK!S$297*VK_valitsin!J$5)</f>
        <v>1.1859861705305686E-2</v>
      </c>
      <c r="GC132" s="44">
        <f>IF($B132=VK_valitsin!$C$8,100000,VK!DE132/VK!AG$297*VK_valitsin!I$5)</f>
        <v>0</v>
      </c>
      <c r="GH132" s="44">
        <f>IF($B132=VK_valitsin!$C$8,100000,VK!DJ132/VK!AL$297*VK_valitsin!D$5)</f>
        <v>0.28861275284492777</v>
      </c>
      <c r="GZ132" s="44">
        <f>IF($B132=VK_valitsin!$C$8,100000,VK!EB132/VK!BD$297*VK_valitsin!H$5)</f>
        <v>4.3474158463237648E-2</v>
      </c>
      <c r="HD132" s="44">
        <f>IF($B132=VK_valitsin!$C$8,100000,VK!EF132/VK!BH$297*VK_valitsin!F$5)</f>
        <v>0.2190463988018547</v>
      </c>
      <c r="HJ132" s="44">
        <f>IF($B132=VK_valitsin!$C$8,100000,VK!EL132/VK!BN$297*VK_valitsin!G$5)</f>
        <v>0.1020586589791599</v>
      </c>
      <c r="ID132" s="15">
        <f t="shared" si="8"/>
        <v>0.79416894226324486</v>
      </c>
      <c r="IE132" s="15">
        <f t="shared" ref="IE132:IE195" si="9">_xlfn.RANK.EQ(ID132,$ID$3:$ID$295,1)</f>
        <v>160</v>
      </c>
      <c r="IF132" s="16">
        <f t="shared" si="7"/>
        <v>1.2999999999999963E-8</v>
      </c>
      <c r="IG132" s="38" t="str">
        <f t="shared" ref="IG132:IG195" si="10">B132</f>
        <v>Lieto</v>
      </c>
    </row>
    <row r="133" spans="2:241" x14ac:dyDescent="0.25">
      <c r="B133" t="s">
        <v>223</v>
      </c>
      <c r="C133">
        <v>425</v>
      </c>
      <c r="L133" s="76">
        <v>140.1</v>
      </c>
      <c r="M133" s="70"/>
      <c r="N133" s="70"/>
      <c r="O133" s="70"/>
      <c r="P133" s="70"/>
      <c r="Q133" s="70"/>
      <c r="R133" s="70"/>
      <c r="S133" s="85" t="s">
        <v>810</v>
      </c>
      <c r="T133" s="70"/>
      <c r="U133" s="70"/>
      <c r="V133" s="70"/>
      <c r="W133" s="70"/>
      <c r="X133" s="70"/>
      <c r="Y133" s="70"/>
      <c r="Z133" s="70"/>
      <c r="AA133" s="70"/>
      <c r="AB133" s="70"/>
      <c r="AC133" s="70"/>
      <c r="AD133" s="70"/>
      <c r="AE133" s="70"/>
      <c r="AF133" s="70"/>
      <c r="AG133" s="75">
        <v>0</v>
      </c>
      <c r="AH133" s="70"/>
      <c r="AI133" s="70"/>
      <c r="AJ133" s="70"/>
      <c r="AK133" s="70"/>
      <c r="AL133" s="91">
        <v>0.69911504424778759</v>
      </c>
      <c r="AM133" s="70"/>
      <c r="AN133" s="70"/>
      <c r="AO133" s="70"/>
      <c r="AP133" s="70"/>
      <c r="AQ133" s="70"/>
      <c r="AR133" s="70"/>
      <c r="AS133" s="70"/>
      <c r="AT133" s="70"/>
      <c r="AU133" s="70"/>
      <c r="AV133" s="70"/>
      <c r="AW133" s="70"/>
      <c r="AX133" s="70"/>
      <c r="AY133" s="70"/>
      <c r="AZ133" s="70"/>
      <c r="BA133" s="70"/>
      <c r="BB133" s="70"/>
      <c r="BC133" s="70"/>
      <c r="BD133" s="91">
        <v>0.70042194092827004</v>
      </c>
      <c r="BE133" s="70"/>
      <c r="BF133" s="70"/>
      <c r="BG133" s="70"/>
      <c r="BH133" s="77">
        <v>711</v>
      </c>
      <c r="BN133" s="47">
        <v>24057.767355694228</v>
      </c>
      <c r="CJ133" s="8">
        <f>ABS(L133-VLOOKUP(VK_valitsin!$C$8,tiedot,11,FALSE))</f>
        <v>3.7999999999999829</v>
      </c>
      <c r="CQ133" s="8">
        <f>ABS(S133-VLOOKUP(VK_valitsin!$C$8,tiedot,18,FALSE))</f>
        <v>18</v>
      </c>
      <c r="DE133" s="8">
        <f>ABS(AG133-VLOOKUP(VK_valitsin!$C$8,tiedot,32,FALSE))</f>
        <v>0</v>
      </c>
      <c r="DJ133" s="8">
        <f>ABS(AL133-VLOOKUP(VK_valitsin!$C$8,tiedot,37,FALSE))</f>
        <v>2.3270238240278185E-2</v>
      </c>
      <c r="EB133" s="42">
        <f>ABS(BD133-VLOOKUP(VK_valitsin!$C$8,tiedot,55,FALSE))</f>
        <v>0.12735583684950769</v>
      </c>
      <c r="EF133" s="42">
        <f>ABS(BH133-VLOOKUP(VK_valitsin!$C$8,tiedot,59,FALSE))</f>
        <v>171</v>
      </c>
      <c r="EL133" s="8">
        <f>ABS(BN133-VLOOKUP(VK_valitsin!$C$8,tiedot,65,FALSE))</f>
        <v>2649.6035678047047</v>
      </c>
      <c r="FH133" s="44">
        <f>IF($B133=VK_valitsin!$C$8,100000,VK!CJ133/VK!L$297*VK_valitsin!E$5)</f>
        <v>1.9864168995193613E-2</v>
      </c>
      <c r="FO133" s="44">
        <f>IF($B133=VK_valitsin!$C$8,100000,VK!CQ133/VK!S$297*VK_valitsin!J$5)</f>
        <v>5.2067685535488375E-3</v>
      </c>
      <c r="GC133" s="44">
        <f>IF($B133=VK_valitsin!$C$8,100000,VK!DE133/VK!AG$297*VK_valitsin!I$5)</f>
        <v>0</v>
      </c>
      <c r="GH133" s="44">
        <f>IF($B133=VK_valitsin!$C$8,100000,VK!DJ133/VK!AL$297*VK_valitsin!D$5)</f>
        <v>4.5825598340212326E-2</v>
      </c>
      <c r="GZ133" s="44">
        <f>IF($B133=VK_valitsin!$C$8,100000,VK!EB133/VK!BD$297*VK_valitsin!H$5)</f>
        <v>5.29019145631313E-2</v>
      </c>
      <c r="HD133" s="44">
        <f>IF($B133=VK_valitsin!$C$8,100000,VK!EF133/VK!BH$297*VK_valitsin!F$5)</f>
        <v>6.5029399644300614E-2</v>
      </c>
      <c r="HJ133" s="44">
        <f>IF($B133=VK_valitsin!$C$8,100000,VK!EL133/VK!BN$297*VK_valitsin!G$5)</f>
        <v>0.10137928925204354</v>
      </c>
      <c r="ID133" s="15">
        <f t="shared" si="8"/>
        <v>0.29020715244843021</v>
      </c>
      <c r="IE133" s="15">
        <f t="shared" si="9"/>
        <v>1</v>
      </c>
      <c r="IF133" s="16">
        <f t="shared" ref="IF133:IF196" si="11">IF132+0.0000000001</f>
        <v>1.3099999999999962E-8</v>
      </c>
      <c r="IG133" s="38" t="str">
        <f t="shared" si="10"/>
        <v>Liminka</v>
      </c>
    </row>
    <row r="134" spans="2:241" x14ac:dyDescent="0.25">
      <c r="B134" t="s">
        <v>224</v>
      </c>
      <c r="C134">
        <v>426</v>
      </c>
      <c r="L134" s="76">
        <v>139</v>
      </c>
      <c r="M134" s="70"/>
      <c r="N134" s="70"/>
      <c r="O134" s="70"/>
      <c r="P134" s="70"/>
      <c r="Q134" s="70"/>
      <c r="R134" s="70"/>
      <c r="S134" s="85" t="s">
        <v>811</v>
      </c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5">
        <v>0</v>
      </c>
      <c r="AH134" s="70"/>
      <c r="AI134" s="70"/>
      <c r="AJ134" s="70"/>
      <c r="AK134" s="70"/>
      <c r="AL134" s="91">
        <v>0.83431952662721898</v>
      </c>
      <c r="AM134" s="70"/>
      <c r="AN134" s="70"/>
      <c r="AO134" s="70"/>
      <c r="AP134" s="70"/>
      <c r="AQ134" s="70"/>
      <c r="AR134" s="70"/>
      <c r="AS134" s="70"/>
      <c r="AT134" s="70"/>
      <c r="AU134" s="70"/>
      <c r="AV134" s="70"/>
      <c r="AW134" s="70"/>
      <c r="AX134" s="70"/>
      <c r="AY134" s="70"/>
      <c r="AZ134" s="70"/>
      <c r="BA134" s="70"/>
      <c r="BB134" s="70"/>
      <c r="BC134" s="70"/>
      <c r="BD134" s="91">
        <v>0.9521276595744681</v>
      </c>
      <c r="BE134" s="70"/>
      <c r="BF134" s="70"/>
      <c r="BG134" s="70"/>
      <c r="BH134" s="77">
        <v>564</v>
      </c>
      <c r="BN134" s="47">
        <v>24802.290249812013</v>
      </c>
      <c r="CJ134" s="8">
        <f>ABS(L134-VLOOKUP(VK_valitsin!$C$8,tiedot,11,FALSE))</f>
        <v>2.6999999999999886</v>
      </c>
      <c r="CQ134" s="8">
        <f>ABS(S134-VLOOKUP(VK_valitsin!$C$8,tiedot,18,FALSE))</f>
        <v>172</v>
      </c>
      <c r="DE134" s="8">
        <f>ABS(AG134-VLOOKUP(VK_valitsin!$C$8,tiedot,32,FALSE))</f>
        <v>0</v>
      </c>
      <c r="DJ134" s="8">
        <f>ABS(AL134-VLOOKUP(VK_valitsin!$C$8,tiedot,37,FALSE))</f>
        <v>0.15847472061970957</v>
      </c>
      <c r="EB134" s="42">
        <f>ABS(BD134-VLOOKUP(VK_valitsin!$C$8,tiedot,55,FALSE))</f>
        <v>0.12434988179669038</v>
      </c>
      <c r="EF134" s="42">
        <f>ABS(BH134-VLOOKUP(VK_valitsin!$C$8,tiedot,59,FALSE))</f>
        <v>24</v>
      </c>
      <c r="EL134" s="8">
        <f>ABS(BN134-VLOOKUP(VK_valitsin!$C$8,tiedot,65,FALSE))</f>
        <v>1905.0806736869199</v>
      </c>
      <c r="FH134" s="44">
        <f>IF($B134=VK_valitsin!$C$8,100000,VK!CJ134/VK!L$297*VK_valitsin!E$5)</f>
        <v>1.4114014812374412E-2</v>
      </c>
      <c r="FO134" s="44">
        <f>IF($B134=VK_valitsin!$C$8,100000,VK!CQ134/VK!S$297*VK_valitsin!J$5)</f>
        <v>4.9753566178355565E-2</v>
      </c>
      <c r="GC134" s="44">
        <f>IF($B134=VK_valitsin!$C$8,100000,VK!DE134/VK!AG$297*VK_valitsin!I$5)</f>
        <v>0</v>
      </c>
      <c r="GH134" s="44">
        <f>IF($B134=VK_valitsin!$C$8,100000,VK!DJ134/VK!AL$297*VK_valitsin!D$5)</f>
        <v>0.31208098598776352</v>
      </c>
      <c r="GZ134" s="44">
        <f>IF($B134=VK_valitsin!$C$8,100000,VK!EB134/VK!BD$297*VK_valitsin!H$5)</f>
        <v>5.1653280960474647E-2</v>
      </c>
      <c r="HD134" s="44">
        <f>IF($B134=VK_valitsin!$C$8,100000,VK!EF134/VK!BH$297*VK_valitsin!F$5)</f>
        <v>9.126933283410613E-3</v>
      </c>
      <c r="HJ134" s="44">
        <f>IF($B134=VK_valitsin!$C$8,100000,VK!EL134/VK!BN$297*VK_valitsin!G$5)</f>
        <v>7.2892310009306169E-2</v>
      </c>
      <c r="ID134" s="15">
        <f t="shared" si="8"/>
        <v>0.50962110443168496</v>
      </c>
      <c r="IE134" s="15">
        <f t="shared" si="9"/>
        <v>51</v>
      </c>
      <c r="IF134" s="16">
        <f t="shared" si="11"/>
        <v>1.3199999999999961E-8</v>
      </c>
      <c r="IG134" s="38" t="str">
        <f t="shared" si="10"/>
        <v>Liperi</v>
      </c>
    </row>
    <row r="135" spans="2:241" x14ac:dyDescent="0.25">
      <c r="B135" t="s">
        <v>87</v>
      </c>
      <c r="C135">
        <v>430</v>
      </c>
      <c r="L135" s="76">
        <v>157.30000000000001</v>
      </c>
      <c r="M135" s="70"/>
      <c r="N135" s="70"/>
      <c r="O135" s="70"/>
      <c r="P135" s="70"/>
      <c r="Q135" s="70"/>
      <c r="R135" s="70"/>
      <c r="S135" s="85" t="s">
        <v>812</v>
      </c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5">
        <v>0</v>
      </c>
      <c r="AH135" s="70"/>
      <c r="AI135" s="70"/>
      <c r="AJ135" s="70"/>
      <c r="AK135" s="70"/>
      <c r="AL135" s="91">
        <v>0.82209469153515069</v>
      </c>
      <c r="AM135" s="70"/>
      <c r="AN135" s="70"/>
      <c r="AO135" s="70"/>
      <c r="AP135" s="70"/>
      <c r="AQ135" s="70"/>
      <c r="AR135" s="70"/>
      <c r="AS135" s="70"/>
      <c r="AT135" s="70"/>
      <c r="AU135" s="70"/>
      <c r="AV135" s="70"/>
      <c r="AW135" s="70"/>
      <c r="AX135" s="70"/>
      <c r="AY135" s="70"/>
      <c r="AZ135" s="70"/>
      <c r="BA135" s="70"/>
      <c r="BB135" s="70"/>
      <c r="BC135" s="70"/>
      <c r="BD135" s="91">
        <v>0.67539267015706805</v>
      </c>
      <c r="BE135" s="70"/>
      <c r="BF135" s="70"/>
      <c r="BG135" s="70"/>
      <c r="BH135" s="77">
        <v>573</v>
      </c>
      <c r="BN135" s="47">
        <v>24686.860311284046</v>
      </c>
      <c r="CJ135" s="8">
        <f>ABS(L135-VLOOKUP(VK_valitsin!$C$8,tiedot,11,FALSE))</f>
        <v>21</v>
      </c>
      <c r="CQ135" s="8">
        <f>ABS(S135-VLOOKUP(VK_valitsin!$C$8,tiedot,18,FALSE))</f>
        <v>274</v>
      </c>
      <c r="DE135" s="8">
        <f>ABS(AG135-VLOOKUP(VK_valitsin!$C$8,tiedot,32,FALSE))</f>
        <v>0</v>
      </c>
      <c r="DJ135" s="8">
        <f>ABS(AL135-VLOOKUP(VK_valitsin!$C$8,tiedot,37,FALSE))</f>
        <v>0.14624988552764129</v>
      </c>
      <c r="EB135" s="42">
        <f>ABS(BD135-VLOOKUP(VK_valitsin!$C$8,tiedot,55,FALSE))</f>
        <v>0.15238510762070967</v>
      </c>
      <c r="EF135" s="42">
        <f>ABS(BH135-VLOOKUP(VK_valitsin!$C$8,tiedot,59,FALSE))</f>
        <v>33</v>
      </c>
      <c r="EL135" s="8">
        <f>ABS(BN135-VLOOKUP(VK_valitsin!$C$8,tiedot,65,FALSE))</f>
        <v>2020.5106122148864</v>
      </c>
      <c r="FH135" s="44">
        <f>IF($B135=VK_valitsin!$C$8,100000,VK!CJ135/VK!L$297*VK_valitsin!E$5)</f>
        <v>0.10977567076291256</v>
      </c>
      <c r="FO135" s="44">
        <f>IF($B135=VK_valitsin!$C$8,100000,VK!CQ135/VK!S$297*VK_valitsin!J$5)</f>
        <v>7.9258587981798981E-2</v>
      </c>
      <c r="GC135" s="44">
        <f>IF($B135=VK_valitsin!$C$8,100000,VK!DE135/VK!AG$297*VK_valitsin!I$5)</f>
        <v>0</v>
      </c>
      <c r="GH135" s="44">
        <f>IF($B135=VK_valitsin!$C$8,100000,VK!DJ135/VK!AL$297*VK_valitsin!D$5)</f>
        <v>0.288006871364614</v>
      </c>
      <c r="GZ135" s="44">
        <f>IF($B135=VK_valitsin!$C$8,100000,VK!EB135/VK!BD$297*VK_valitsin!H$5)</f>
        <v>6.3298739527504533E-2</v>
      </c>
      <c r="HD135" s="44">
        <f>IF($B135=VK_valitsin!$C$8,100000,VK!EF135/VK!BH$297*VK_valitsin!F$5)</f>
        <v>1.2549533264689595E-2</v>
      </c>
      <c r="HJ135" s="44">
        <f>IF($B135=VK_valitsin!$C$8,100000,VK!EL135/VK!BN$297*VK_valitsin!G$5)</f>
        <v>7.7308897180521391E-2</v>
      </c>
      <c r="ID135" s="15">
        <f t="shared" si="8"/>
        <v>0.63019831338204091</v>
      </c>
      <c r="IE135" s="15">
        <f t="shared" si="9"/>
        <v>99</v>
      </c>
      <c r="IF135" s="16">
        <f t="shared" si="11"/>
        <v>1.329999999999996E-8</v>
      </c>
      <c r="IG135" s="38" t="str">
        <f t="shared" si="10"/>
        <v>Loimaa</v>
      </c>
    </row>
    <row r="136" spans="2:241" x14ac:dyDescent="0.25">
      <c r="B136" t="s">
        <v>226</v>
      </c>
      <c r="C136">
        <v>433</v>
      </c>
      <c r="L136" s="76">
        <v>131.4</v>
      </c>
      <c r="M136" s="70"/>
      <c r="N136" s="70"/>
      <c r="O136" s="70"/>
      <c r="P136" s="70"/>
      <c r="Q136" s="70"/>
      <c r="R136" s="70"/>
      <c r="S136" s="85" t="s">
        <v>775</v>
      </c>
      <c r="T136" s="70"/>
      <c r="U136" s="70"/>
      <c r="V136" s="70"/>
      <c r="W136" s="70"/>
      <c r="X136" s="70"/>
      <c r="Y136" s="70"/>
      <c r="Z136" s="70"/>
      <c r="AA136" s="70"/>
      <c r="AB136" s="70"/>
      <c r="AC136" s="70"/>
      <c r="AD136" s="70"/>
      <c r="AE136" s="70"/>
      <c r="AF136" s="70"/>
      <c r="AG136" s="75">
        <v>1</v>
      </c>
      <c r="AH136" s="70"/>
      <c r="AI136" s="70"/>
      <c r="AJ136" s="70"/>
      <c r="AK136" s="70"/>
      <c r="AL136" s="91">
        <v>0.76595744680851063</v>
      </c>
      <c r="AM136" s="70"/>
      <c r="AN136" s="70"/>
      <c r="AO136" s="70"/>
      <c r="AP136" s="70"/>
      <c r="AQ136" s="70"/>
      <c r="AR136" s="70"/>
      <c r="AS136" s="70"/>
      <c r="AT136" s="70"/>
      <c r="AU136" s="70"/>
      <c r="AV136" s="70"/>
      <c r="AW136" s="70"/>
      <c r="AX136" s="70"/>
      <c r="AY136" s="70"/>
      <c r="AZ136" s="70"/>
      <c r="BA136" s="70"/>
      <c r="BB136" s="70"/>
      <c r="BC136" s="70"/>
      <c r="BD136" s="91">
        <v>0.96875</v>
      </c>
      <c r="BE136" s="70"/>
      <c r="BF136" s="70"/>
      <c r="BG136" s="70"/>
      <c r="BH136" s="77">
        <v>288</v>
      </c>
      <c r="BN136" s="47">
        <v>27024.743239729589</v>
      </c>
      <c r="CJ136" s="8">
        <f>ABS(L136-VLOOKUP(VK_valitsin!$C$8,tiedot,11,FALSE))</f>
        <v>4.9000000000000057</v>
      </c>
      <c r="CQ136" s="8">
        <f>ABS(S136-VLOOKUP(VK_valitsin!$C$8,tiedot,18,FALSE))</f>
        <v>80</v>
      </c>
      <c r="DE136" s="8">
        <f>ABS(AG136-VLOOKUP(VK_valitsin!$C$8,tiedot,32,FALSE))</f>
        <v>1</v>
      </c>
      <c r="DJ136" s="8">
        <f>ABS(AL136-VLOOKUP(VK_valitsin!$C$8,tiedot,37,FALSE))</f>
        <v>9.0112640801001231E-2</v>
      </c>
      <c r="EB136" s="42">
        <f>ABS(BD136-VLOOKUP(VK_valitsin!$C$8,tiedot,55,FALSE))</f>
        <v>0.14097222222222228</v>
      </c>
      <c r="EF136" s="42">
        <f>ABS(BH136-VLOOKUP(VK_valitsin!$C$8,tiedot,59,FALSE))</f>
        <v>252</v>
      </c>
      <c r="EL136" s="8">
        <f>ABS(BN136-VLOOKUP(VK_valitsin!$C$8,tiedot,65,FALSE))</f>
        <v>317.372316230656</v>
      </c>
      <c r="FH136" s="44">
        <f>IF($B136=VK_valitsin!$C$8,100000,VK!CJ136/VK!L$297*VK_valitsin!E$5)</f>
        <v>2.561432317801296E-2</v>
      </c>
      <c r="FO136" s="44">
        <f>IF($B136=VK_valitsin!$C$8,100000,VK!CQ136/VK!S$297*VK_valitsin!J$5)</f>
        <v>2.314119357132817E-2</v>
      </c>
      <c r="GC136" s="44">
        <f>IF($B136=VK_valitsin!$C$8,100000,VK!DE136/VK!AG$297*VK_valitsin!I$5)</f>
        <v>0.10940897735217005</v>
      </c>
      <c r="GH136" s="44">
        <f>IF($B136=VK_valitsin!$C$8,100000,VK!DJ136/VK!AL$297*VK_valitsin!D$5)</f>
        <v>0.17745695768489675</v>
      </c>
      <c r="GZ136" s="44">
        <f>IF($B136=VK_valitsin!$C$8,100000,VK!EB136/VK!BD$297*VK_valitsin!H$5)</f>
        <v>5.8557979282781433E-2</v>
      </c>
      <c r="HD136" s="44">
        <f>IF($B136=VK_valitsin!$C$8,100000,VK!EF136/VK!BH$297*VK_valitsin!F$5)</f>
        <v>9.5832799475811428E-2</v>
      </c>
      <c r="HJ136" s="44">
        <f>IF($B136=VK_valitsin!$C$8,100000,VK!EL136/VK!BN$297*VK_valitsin!G$5)</f>
        <v>1.2143318434008933E-2</v>
      </c>
      <c r="ID136" s="15">
        <f t="shared" si="8"/>
        <v>0.50215556237900971</v>
      </c>
      <c r="IE136" s="15">
        <f t="shared" si="9"/>
        <v>46</v>
      </c>
      <c r="IF136" s="16">
        <f t="shared" si="11"/>
        <v>1.339999999999996E-8</v>
      </c>
      <c r="IG136" s="38" t="str">
        <f t="shared" si="10"/>
        <v>Loppi</v>
      </c>
    </row>
    <row r="137" spans="2:241" x14ac:dyDescent="0.25">
      <c r="B137" t="s">
        <v>211</v>
      </c>
      <c r="C137">
        <v>434</v>
      </c>
      <c r="L137" s="76">
        <v>144.5</v>
      </c>
      <c r="M137" s="70"/>
      <c r="N137" s="70"/>
      <c r="O137" s="70"/>
      <c r="P137" s="70"/>
      <c r="Q137" s="70"/>
      <c r="R137" s="70"/>
      <c r="S137" s="85" t="s">
        <v>813</v>
      </c>
      <c r="T137" s="70"/>
      <c r="U137" s="70"/>
      <c r="V137" s="70"/>
      <c r="W137" s="70"/>
      <c r="X137" s="70"/>
      <c r="Y137" s="70"/>
      <c r="Z137" s="70"/>
      <c r="AA137" s="70"/>
      <c r="AB137" s="70"/>
      <c r="AC137" s="70"/>
      <c r="AD137" s="70"/>
      <c r="AE137" s="70"/>
      <c r="AF137" s="70"/>
      <c r="AG137" s="75">
        <v>0</v>
      </c>
      <c r="AH137" s="70"/>
      <c r="AI137" s="70"/>
      <c r="AJ137" s="70"/>
      <c r="AK137" s="70"/>
      <c r="AL137" s="91">
        <v>0.77355371900826442</v>
      </c>
      <c r="AM137" s="70"/>
      <c r="AN137" s="70"/>
      <c r="AO137" s="70"/>
      <c r="AP137" s="70"/>
      <c r="AQ137" s="70"/>
      <c r="AR137" s="70"/>
      <c r="AS137" s="70"/>
      <c r="AT137" s="70"/>
      <c r="AU137" s="70"/>
      <c r="AV137" s="70"/>
      <c r="AW137" s="70"/>
      <c r="AX137" s="70"/>
      <c r="AY137" s="70"/>
      <c r="AZ137" s="70"/>
      <c r="BA137" s="70"/>
      <c r="BB137" s="70"/>
      <c r="BC137" s="70"/>
      <c r="BD137" s="91">
        <v>0.98717948717948723</v>
      </c>
      <c r="BE137" s="70"/>
      <c r="BF137" s="70"/>
      <c r="BG137" s="70"/>
      <c r="BH137" s="77">
        <v>468</v>
      </c>
      <c r="BN137" s="47">
        <v>27709.194701895143</v>
      </c>
      <c r="CJ137" s="8">
        <f>ABS(L137-VLOOKUP(VK_valitsin!$C$8,tiedot,11,FALSE))</f>
        <v>8.1999999999999886</v>
      </c>
      <c r="CQ137" s="8">
        <f>ABS(S137-VLOOKUP(VK_valitsin!$C$8,tiedot,18,FALSE))</f>
        <v>206</v>
      </c>
      <c r="DE137" s="8">
        <f>ABS(AG137-VLOOKUP(VK_valitsin!$C$8,tiedot,32,FALSE))</f>
        <v>0</v>
      </c>
      <c r="DJ137" s="8">
        <f>ABS(AL137-VLOOKUP(VK_valitsin!$C$8,tiedot,37,FALSE))</f>
        <v>9.7708913000755016E-2</v>
      </c>
      <c r="EB137" s="42">
        <f>ABS(BD137-VLOOKUP(VK_valitsin!$C$8,tiedot,55,FALSE))</f>
        <v>0.1594017094017095</v>
      </c>
      <c r="EF137" s="42">
        <f>ABS(BH137-VLOOKUP(VK_valitsin!$C$8,tiedot,59,FALSE))</f>
        <v>72</v>
      </c>
      <c r="EL137" s="8">
        <f>ABS(BN137-VLOOKUP(VK_valitsin!$C$8,tiedot,65,FALSE))</f>
        <v>1001.8237783962104</v>
      </c>
      <c r="FH137" s="44">
        <f>IF($B137=VK_valitsin!$C$8,100000,VK!CJ137/VK!L$297*VK_valitsin!E$5)</f>
        <v>4.286478572647056E-2</v>
      </c>
      <c r="FO137" s="44">
        <f>IF($B137=VK_valitsin!$C$8,100000,VK!CQ137/VK!S$297*VK_valitsin!J$5)</f>
        <v>5.9588573446170037E-2</v>
      </c>
      <c r="GC137" s="44">
        <f>IF($B137=VK_valitsin!$C$8,100000,VK!DE137/VK!AG$297*VK_valitsin!I$5)</f>
        <v>0</v>
      </c>
      <c r="GH137" s="44">
        <f>IF($B137=VK_valitsin!$C$8,100000,VK!DJ137/VK!AL$297*VK_valitsin!D$5)</f>
        <v>0.19241613924180531</v>
      </c>
      <c r="GZ137" s="44">
        <f>IF($B137=VK_valitsin!$C$8,100000,VK!EB137/VK!BD$297*VK_valitsin!H$5)</f>
        <v>6.62133422432057E-2</v>
      </c>
      <c r="HD137" s="44">
        <f>IF($B137=VK_valitsin!$C$8,100000,VK!EF137/VK!BH$297*VK_valitsin!F$5)</f>
        <v>2.7380799850231837E-2</v>
      </c>
      <c r="HJ137" s="44">
        <f>IF($B137=VK_valitsin!$C$8,100000,VK!EL137/VK!BN$297*VK_valitsin!G$5)</f>
        <v>3.8331840975649914E-2</v>
      </c>
      <c r="ID137" s="15">
        <f t="shared" si="8"/>
        <v>0.42679549498353331</v>
      </c>
      <c r="IE137" s="15">
        <f t="shared" si="9"/>
        <v>25</v>
      </c>
      <c r="IF137" s="16">
        <f t="shared" si="11"/>
        <v>1.3499999999999959E-8</v>
      </c>
      <c r="IG137" s="38" t="str">
        <f t="shared" si="10"/>
        <v>Loviisa</v>
      </c>
    </row>
    <row r="138" spans="2:241" x14ac:dyDescent="0.25">
      <c r="B138" t="s">
        <v>227</v>
      </c>
      <c r="C138">
        <v>435</v>
      </c>
      <c r="L138" s="76">
        <v>180.2</v>
      </c>
      <c r="M138" s="70"/>
      <c r="N138" s="70"/>
      <c r="O138" s="70"/>
      <c r="P138" s="70"/>
      <c r="Q138" s="70"/>
      <c r="R138" s="70"/>
      <c r="S138" s="85" t="s">
        <v>690</v>
      </c>
      <c r="T138" s="70"/>
      <c r="U138" s="70"/>
      <c r="V138" s="70"/>
      <c r="W138" s="70"/>
      <c r="X138" s="70"/>
      <c r="Y138" s="70"/>
      <c r="Z138" s="70"/>
      <c r="AA138" s="70"/>
      <c r="AB138" s="70"/>
      <c r="AC138" s="70"/>
      <c r="AD138" s="70"/>
      <c r="AE138" s="70"/>
      <c r="AF138" s="70"/>
      <c r="AG138" s="75">
        <v>1</v>
      </c>
      <c r="AH138" s="70"/>
      <c r="AI138" s="70"/>
      <c r="AJ138" s="70"/>
      <c r="AK138" s="70"/>
      <c r="AL138" s="91">
        <v>0.9</v>
      </c>
      <c r="AM138" s="70"/>
      <c r="AN138" s="70"/>
      <c r="AO138" s="70"/>
      <c r="AP138" s="70"/>
      <c r="AQ138" s="70"/>
      <c r="AR138" s="70"/>
      <c r="AS138" s="70"/>
      <c r="AT138" s="70"/>
      <c r="AU138" s="70"/>
      <c r="AV138" s="70"/>
      <c r="AW138" s="70"/>
      <c r="AX138" s="70"/>
      <c r="AY138" s="70"/>
      <c r="AZ138" s="70"/>
      <c r="BA138" s="70"/>
      <c r="BB138" s="70"/>
      <c r="BC138" s="70"/>
      <c r="BD138" s="91">
        <v>1</v>
      </c>
      <c r="BE138" s="70"/>
      <c r="BF138" s="70"/>
      <c r="BG138" s="70"/>
      <c r="BH138" s="77">
        <v>9</v>
      </c>
      <c r="BN138" s="47">
        <v>27287.025641025641</v>
      </c>
      <c r="CJ138" s="8">
        <f>ABS(L138-VLOOKUP(VK_valitsin!$C$8,tiedot,11,FALSE))</f>
        <v>43.899999999999977</v>
      </c>
      <c r="CQ138" s="8">
        <f>ABS(S138-VLOOKUP(VK_valitsin!$C$8,tiedot,18,FALSE))</f>
        <v>95</v>
      </c>
      <c r="DE138" s="8">
        <f>ABS(AG138-VLOOKUP(VK_valitsin!$C$8,tiedot,32,FALSE))</f>
        <v>1</v>
      </c>
      <c r="DJ138" s="8">
        <f>ABS(AL138-VLOOKUP(VK_valitsin!$C$8,tiedot,37,FALSE))</f>
        <v>0.22415519399249062</v>
      </c>
      <c r="EB138" s="42">
        <f>ABS(BD138-VLOOKUP(VK_valitsin!$C$8,tiedot,55,FALSE))</f>
        <v>0.17222222222222228</v>
      </c>
      <c r="EF138" s="42">
        <f>ABS(BH138-VLOOKUP(VK_valitsin!$C$8,tiedot,59,FALSE))</f>
        <v>531</v>
      </c>
      <c r="EL138" s="8">
        <f>ABS(BN138-VLOOKUP(VK_valitsin!$C$8,tiedot,65,FALSE))</f>
        <v>579.65471752670783</v>
      </c>
      <c r="FH138" s="44">
        <f>IF($B138=VK_valitsin!$C$8,100000,VK!CJ138/VK!L$297*VK_valitsin!E$5)</f>
        <v>0.22948342602342184</v>
      </c>
      <c r="FO138" s="44">
        <f>IF($B138=VK_valitsin!$C$8,100000,VK!CQ138/VK!S$297*VK_valitsin!J$5)</f>
        <v>2.7480167365952202E-2</v>
      </c>
      <c r="GC138" s="44">
        <f>IF($B138=VK_valitsin!$C$8,100000,VK!DE138/VK!AG$297*VK_valitsin!I$5)</f>
        <v>0.10940897735217005</v>
      </c>
      <c r="GH138" s="44">
        <f>IF($B138=VK_valitsin!$C$8,100000,VK!DJ138/VK!AL$297*VK_valitsin!D$5)</f>
        <v>0.44142418224118074</v>
      </c>
      <c r="GZ138" s="44">
        <f>IF($B138=VK_valitsin!$C$8,100000,VK!EB138/VK!BD$297*VK_valitsin!H$5)</f>
        <v>7.1538812128718196E-2</v>
      </c>
      <c r="HD138" s="44">
        <f>IF($B138=VK_valitsin!$C$8,100000,VK!EF138/VK!BH$297*VK_valitsin!F$5)</f>
        <v>0.2019333988954598</v>
      </c>
      <c r="HJ138" s="44">
        <f>IF($B138=VK_valitsin!$C$8,100000,VK!EL138/VK!BN$297*VK_valitsin!G$5)</f>
        <v>2.2178783267242007E-2</v>
      </c>
      <c r="ID138" s="15">
        <f t="shared" si="8"/>
        <v>1.1034477608741449</v>
      </c>
      <c r="IE138" s="15">
        <f t="shared" si="9"/>
        <v>238</v>
      </c>
      <c r="IF138" s="16">
        <f t="shared" si="11"/>
        <v>1.3599999999999958E-8</v>
      </c>
      <c r="IG138" s="38" t="str">
        <f t="shared" si="10"/>
        <v>Luhanka</v>
      </c>
    </row>
    <row r="139" spans="2:241" x14ac:dyDescent="0.25">
      <c r="B139" t="s">
        <v>228</v>
      </c>
      <c r="C139">
        <v>436</v>
      </c>
      <c r="L139" s="76">
        <v>154.9</v>
      </c>
      <c r="M139" s="70"/>
      <c r="N139" s="70"/>
      <c r="O139" s="70"/>
      <c r="P139" s="70"/>
      <c r="Q139" s="70"/>
      <c r="R139" s="70"/>
      <c r="S139" s="85" t="s">
        <v>814</v>
      </c>
      <c r="T139" s="70"/>
      <c r="U139" s="70"/>
      <c r="V139" s="70"/>
      <c r="W139" s="70"/>
      <c r="X139" s="70"/>
      <c r="Y139" s="70"/>
      <c r="Z139" s="70"/>
      <c r="AA139" s="70"/>
      <c r="AB139" s="70"/>
      <c r="AC139" s="70"/>
      <c r="AD139" s="70"/>
      <c r="AE139" s="70"/>
      <c r="AF139" s="70"/>
      <c r="AG139" s="75">
        <v>1</v>
      </c>
      <c r="AH139" s="70"/>
      <c r="AI139" s="70"/>
      <c r="AJ139" s="70"/>
      <c r="AK139" s="70"/>
      <c r="AL139" s="91">
        <v>0.6283783783783784</v>
      </c>
      <c r="AM139" s="70"/>
      <c r="AN139" s="70"/>
      <c r="AO139" s="70"/>
      <c r="AP139" s="70"/>
      <c r="AQ139" s="70"/>
      <c r="AR139" s="70"/>
      <c r="AS139" s="70"/>
      <c r="AT139" s="70"/>
      <c r="AU139" s="70"/>
      <c r="AV139" s="70"/>
      <c r="AW139" s="70"/>
      <c r="AX139" s="70"/>
      <c r="AY139" s="70"/>
      <c r="AZ139" s="70"/>
      <c r="BA139" s="70"/>
      <c r="BB139" s="70"/>
      <c r="BC139" s="70"/>
      <c r="BD139" s="91">
        <v>1</v>
      </c>
      <c r="BE139" s="70"/>
      <c r="BF139" s="70"/>
      <c r="BG139" s="70"/>
      <c r="BH139" s="77">
        <v>93</v>
      </c>
      <c r="BN139" s="47">
        <v>22653.969011313329</v>
      </c>
      <c r="CJ139" s="8">
        <f>ABS(L139-VLOOKUP(VK_valitsin!$C$8,tiedot,11,FALSE))</f>
        <v>18.599999999999994</v>
      </c>
      <c r="CQ139" s="8">
        <f>ABS(S139-VLOOKUP(VK_valitsin!$C$8,tiedot,18,FALSE))</f>
        <v>105</v>
      </c>
      <c r="DE139" s="8">
        <f>ABS(AG139-VLOOKUP(VK_valitsin!$C$8,tiedot,32,FALSE))</f>
        <v>1</v>
      </c>
      <c r="DJ139" s="8">
        <f>ABS(AL139-VLOOKUP(VK_valitsin!$C$8,tiedot,37,FALSE))</f>
        <v>4.7466427629131003E-2</v>
      </c>
      <c r="EB139" s="42">
        <f>ABS(BD139-VLOOKUP(VK_valitsin!$C$8,tiedot,55,FALSE))</f>
        <v>0.17222222222222228</v>
      </c>
      <c r="EF139" s="42">
        <f>ABS(BH139-VLOOKUP(VK_valitsin!$C$8,tiedot,59,FALSE))</f>
        <v>447</v>
      </c>
      <c r="EL139" s="8">
        <f>ABS(BN139-VLOOKUP(VK_valitsin!$C$8,tiedot,65,FALSE))</f>
        <v>4053.4019121856036</v>
      </c>
      <c r="FH139" s="44">
        <f>IF($B139=VK_valitsin!$C$8,100000,VK!CJ139/VK!L$297*VK_valitsin!E$5)</f>
        <v>9.7229879818579668E-2</v>
      </c>
      <c r="FO139" s="44">
        <f>IF($B139=VK_valitsin!$C$8,100000,VK!CQ139/VK!S$297*VK_valitsin!J$5)</f>
        <v>3.0372816562368222E-2</v>
      </c>
      <c r="GC139" s="44">
        <f>IF($B139=VK_valitsin!$C$8,100000,VK!DE139/VK!AG$297*VK_valitsin!I$5)</f>
        <v>0.10940897735217005</v>
      </c>
      <c r="GH139" s="44">
        <f>IF($B139=VK_valitsin!$C$8,100000,VK!DJ139/VK!AL$297*VK_valitsin!D$5)</f>
        <v>9.3474653104854116E-2</v>
      </c>
      <c r="GZ139" s="44">
        <f>IF($B139=VK_valitsin!$C$8,100000,VK!EB139/VK!BD$297*VK_valitsin!H$5)</f>
        <v>7.1538812128718196E-2</v>
      </c>
      <c r="HD139" s="44">
        <f>IF($B139=VK_valitsin!$C$8,100000,VK!EF139/VK!BH$297*VK_valitsin!F$5)</f>
        <v>0.16998913240352267</v>
      </c>
      <c r="HJ139" s="44">
        <f>IF($B139=VK_valitsin!$C$8,100000,VK!EL139/VK!BN$297*VK_valitsin!G$5)</f>
        <v>0.15509150497208998</v>
      </c>
      <c r="ID139" s="15">
        <f t="shared" si="8"/>
        <v>0.72710579004230302</v>
      </c>
      <c r="IE139" s="15">
        <f t="shared" si="9"/>
        <v>142</v>
      </c>
      <c r="IF139" s="16">
        <f t="shared" si="11"/>
        <v>1.3699999999999957E-8</v>
      </c>
      <c r="IG139" s="38" t="str">
        <f t="shared" si="10"/>
        <v>Lumijoki</v>
      </c>
    </row>
    <row r="140" spans="2:241" x14ac:dyDescent="0.25">
      <c r="B140" t="s">
        <v>229</v>
      </c>
      <c r="C140">
        <v>440</v>
      </c>
      <c r="L140" s="76">
        <v>127.1</v>
      </c>
      <c r="M140" s="70"/>
      <c r="N140" s="70"/>
      <c r="O140" s="70"/>
      <c r="P140" s="70"/>
      <c r="Q140" s="70"/>
      <c r="R140" s="70"/>
      <c r="S140" s="85" t="s">
        <v>815</v>
      </c>
      <c r="T140" s="70"/>
      <c r="U140" s="70"/>
      <c r="V140" s="70"/>
      <c r="W140" s="70"/>
      <c r="X140" s="70"/>
      <c r="Y140" s="70"/>
      <c r="Z140" s="70"/>
      <c r="AA140" s="70"/>
      <c r="AB140" s="70"/>
      <c r="AC140" s="70"/>
      <c r="AD140" s="70"/>
      <c r="AE140" s="70"/>
      <c r="AF140" s="70"/>
      <c r="AG140" s="75">
        <v>0</v>
      </c>
      <c r="AH140" s="70"/>
      <c r="AI140" s="70"/>
      <c r="AJ140" s="70"/>
      <c r="AK140" s="70"/>
      <c r="AL140" s="91">
        <v>0.48101265822784811</v>
      </c>
      <c r="AM140" s="70"/>
      <c r="AN140" s="70"/>
      <c r="AO140" s="70"/>
      <c r="AP140" s="70"/>
      <c r="AQ140" s="70"/>
      <c r="AR140" s="70"/>
      <c r="AS140" s="70"/>
      <c r="AT140" s="70"/>
      <c r="AU140" s="70"/>
      <c r="AV140" s="70"/>
      <c r="AW140" s="70"/>
      <c r="AX140" s="70"/>
      <c r="AY140" s="70"/>
      <c r="AZ140" s="70"/>
      <c r="BA140" s="70"/>
      <c r="BB140" s="70"/>
      <c r="BC140" s="70"/>
      <c r="BD140" s="91">
        <v>1</v>
      </c>
      <c r="BE140" s="70"/>
      <c r="BF140" s="70"/>
      <c r="BG140" s="70"/>
      <c r="BH140" s="77">
        <v>342</v>
      </c>
      <c r="BN140" s="47">
        <v>22908.100975526271</v>
      </c>
      <c r="CJ140" s="8">
        <f>ABS(L140-VLOOKUP(VK_valitsin!$C$8,tiedot,11,FALSE))</f>
        <v>9.2000000000000171</v>
      </c>
      <c r="CQ140" s="8">
        <f>ABS(S140-VLOOKUP(VK_valitsin!$C$8,tiedot,18,FALSE))</f>
        <v>107</v>
      </c>
      <c r="DE140" s="8">
        <f>ABS(AG140-VLOOKUP(VK_valitsin!$C$8,tiedot,32,FALSE))</f>
        <v>0</v>
      </c>
      <c r="DJ140" s="8">
        <f>ABS(AL140-VLOOKUP(VK_valitsin!$C$8,tiedot,37,FALSE))</f>
        <v>0.19483214777966129</v>
      </c>
      <c r="EB140" s="42">
        <f>ABS(BD140-VLOOKUP(VK_valitsin!$C$8,tiedot,55,FALSE))</f>
        <v>0.17222222222222228</v>
      </c>
      <c r="EF140" s="42">
        <f>ABS(BH140-VLOOKUP(VK_valitsin!$C$8,tiedot,59,FALSE))</f>
        <v>198</v>
      </c>
      <c r="EL140" s="8">
        <f>ABS(BN140-VLOOKUP(VK_valitsin!$C$8,tiedot,65,FALSE))</f>
        <v>3799.2699479726616</v>
      </c>
      <c r="FH140" s="44">
        <f>IF($B140=VK_valitsin!$C$8,100000,VK!CJ140/VK!L$297*VK_valitsin!E$5)</f>
        <v>4.8092198619942739E-2</v>
      </c>
      <c r="FO140" s="44">
        <f>IF($B140=VK_valitsin!$C$8,100000,VK!CQ140/VK!S$297*VK_valitsin!J$5)</f>
        <v>3.0951346401651425E-2</v>
      </c>
      <c r="GC140" s="44">
        <f>IF($B140=VK_valitsin!$C$8,100000,VK!DE140/VK!AG$297*VK_valitsin!I$5)</f>
        <v>0</v>
      </c>
      <c r="GH140" s="44">
        <f>IF($B140=VK_valitsin!$C$8,100000,VK!DJ140/VK!AL$297*VK_valitsin!D$5)</f>
        <v>0.3836789144881963</v>
      </c>
      <c r="GZ140" s="44">
        <f>IF($B140=VK_valitsin!$C$8,100000,VK!EB140/VK!BD$297*VK_valitsin!H$5)</f>
        <v>7.1538812128718196E-2</v>
      </c>
      <c r="HD140" s="44">
        <f>IF($B140=VK_valitsin!$C$8,100000,VK!EF140/VK!BH$297*VK_valitsin!F$5)</f>
        <v>7.5297199588137562E-2</v>
      </c>
      <c r="HJ140" s="44">
        <f>IF($B140=VK_valitsin!$C$8,100000,VK!EL140/VK!BN$297*VK_valitsin!G$5)</f>
        <v>0.14536789264714128</v>
      </c>
      <c r="ID140" s="15">
        <f t="shared" si="8"/>
        <v>0.75492637767378756</v>
      </c>
      <c r="IE140" s="15">
        <f t="shared" si="9"/>
        <v>150</v>
      </c>
      <c r="IF140" s="16">
        <f t="shared" si="11"/>
        <v>1.3799999999999956E-8</v>
      </c>
      <c r="IG140" s="38" t="str">
        <f t="shared" si="10"/>
        <v>Luoto</v>
      </c>
    </row>
    <row r="141" spans="2:241" x14ac:dyDescent="0.25">
      <c r="B141" t="s">
        <v>230</v>
      </c>
      <c r="C141">
        <v>441</v>
      </c>
      <c r="L141" s="76">
        <v>166.5</v>
      </c>
      <c r="M141" s="70"/>
      <c r="N141" s="70"/>
      <c r="O141" s="70"/>
      <c r="P141" s="70"/>
      <c r="Q141" s="70"/>
      <c r="R141" s="70"/>
      <c r="S141" s="85" t="s">
        <v>721</v>
      </c>
      <c r="T141" s="70"/>
      <c r="U141" s="70"/>
      <c r="V141" s="70"/>
      <c r="W141" s="70"/>
      <c r="X141" s="70"/>
      <c r="Y141" s="70"/>
      <c r="Z141" s="70"/>
      <c r="AA141" s="70"/>
      <c r="AB141" s="70"/>
      <c r="AC141" s="70"/>
      <c r="AD141" s="70"/>
      <c r="AE141" s="70"/>
      <c r="AF141" s="70"/>
      <c r="AG141" s="75">
        <v>0</v>
      </c>
      <c r="AH141" s="70"/>
      <c r="AI141" s="70"/>
      <c r="AJ141" s="70"/>
      <c r="AK141" s="70"/>
      <c r="AL141" s="91">
        <v>1</v>
      </c>
      <c r="AM141" s="70"/>
      <c r="AN141" s="70"/>
      <c r="AO141" s="70"/>
      <c r="AP141" s="70"/>
      <c r="AQ141" s="70"/>
      <c r="AR141" s="70"/>
      <c r="AS141" s="70"/>
      <c r="AT141" s="70"/>
      <c r="AU141" s="70"/>
      <c r="AV141" s="70"/>
      <c r="AW141" s="70"/>
      <c r="AX141" s="70"/>
      <c r="AY141" s="70"/>
      <c r="AZ141" s="70"/>
      <c r="BA141" s="70"/>
      <c r="BB141" s="70"/>
      <c r="BC141" s="70"/>
      <c r="BD141" s="91">
        <v>1</v>
      </c>
      <c r="BE141" s="70"/>
      <c r="BF141" s="70"/>
      <c r="BG141" s="70"/>
      <c r="BH141" s="77">
        <v>153</v>
      </c>
      <c r="BN141" s="47">
        <v>25360.232484076434</v>
      </c>
      <c r="CJ141" s="8">
        <f>ABS(L141-VLOOKUP(VK_valitsin!$C$8,tiedot,11,FALSE))</f>
        <v>30.199999999999989</v>
      </c>
      <c r="CQ141" s="8">
        <f>ABS(S141-VLOOKUP(VK_valitsin!$C$8,tiedot,18,FALSE))</f>
        <v>109</v>
      </c>
      <c r="DE141" s="8">
        <f>ABS(AG141-VLOOKUP(VK_valitsin!$C$8,tiedot,32,FALSE))</f>
        <v>0</v>
      </c>
      <c r="DJ141" s="8">
        <f>ABS(AL141-VLOOKUP(VK_valitsin!$C$8,tiedot,37,FALSE))</f>
        <v>0.3241551939924906</v>
      </c>
      <c r="EB141" s="42">
        <f>ABS(BD141-VLOOKUP(VK_valitsin!$C$8,tiedot,55,FALSE))</f>
        <v>0.17222222222222228</v>
      </c>
      <c r="EF141" s="42">
        <f>ABS(BH141-VLOOKUP(VK_valitsin!$C$8,tiedot,59,FALSE))</f>
        <v>387</v>
      </c>
      <c r="EL141" s="8">
        <f>ABS(BN141-VLOOKUP(VK_valitsin!$C$8,tiedot,65,FALSE))</f>
        <v>1347.1384394224988</v>
      </c>
      <c r="FH141" s="44">
        <f>IF($B141=VK_valitsin!$C$8,100000,VK!CJ141/VK!L$297*VK_valitsin!E$5)</f>
        <v>0.15786786938285513</v>
      </c>
      <c r="FO141" s="44">
        <f>IF($B141=VK_valitsin!$C$8,100000,VK!CQ141/VK!S$297*VK_valitsin!J$5)</f>
        <v>3.1529876240934632E-2</v>
      </c>
      <c r="GC141" s="44">
        <f>IF($B141=VK_valitsin!$C$8,100000,VK!DE141/VK!AG$297*VK_valitsin!I$5)</f>
        <v>0</v>
      </c>
      <c r="GH141" s="44">
        <f>IF($B141=VK_valitsin!$C$8,100000,VK!DJ141/VK!AL$297*VK_valitsin!D$5)</f>
        <v>0.6383521116720593</v>
      </c>
      <c r="GZ141" s="44">
        <f>IF($B141=VK_valitsin!$C$8,100000,VK!EB141/VK!BD$297*VK_valitsin!H$5)</f>
        <v>7.1538812128718196E-2</v>
      </c>
      <c r="HD141" s="44">
        <f>IF($B141=VK_valitsin!$C$8,100000,VK!EF141/VK!BH$297*VK_valitsin!F$5)</f>
        <v>0.14717179919499615</v>
      </c>
      <c r="HJ141" s="44">
        <f>IF($B141=VK_valitsin!$C$8,100000,VK!EL141/VK!BN$297*VK_valitsin!G$5)</f>
        <v>5.1544291067631288E-2</v>
      </c>
      <c r="ID141" s="15">
        <f t="shared" si="8"/>
        <v>1.0980047735871947</v>
      </c>
      <c r="IE141" s="15">
        <f t="shared" si="9"/>
        <v>237</v>
      </c>
      <c r="IF141" s="16">
        <f t="shared" si="11"/>
        <v>1.3899999999999956E-8</v>
      </c>
      <c r="IG141" s="38" t="str">
        <f t="shared" si="10"/>
        <v>Luumäki</v>
      </c>
    </row>
    <row r="142" spans="2:241" x14ac:dyDescent="0.25">
      <c r="B142" t="s">
        <v>225</v>
      </c>
      <c r="C142">
        <v>444</v>
      </c>
      <c r="L142" s="76">
        <v>134.4</v>
      </c>
      <c r="M142" s="70"/>
      <c r="N142" s="70"/>
      <c r="O142" s="70"/>
      <c r="P142" s="70"/>
      <c r="Q142" s="70"/>
      <c r="R142" s="70"/>
      <c r="S142" s="85" t="s">
        <v>816</v>
      </c>
      <c r="T142" s="70"/>
      <c r="U142" s="70"/>
      <c r="V142" s="70"/>
      <c r="W142" s="70"/>
      <c r="X142" s="70"/>
      <c r="Y142" s="70"/>
      <c r="Z142" s="70"/>
      <c r="AA142" s="70"/>
      <c r="AB142" s="70"/>
      <c r="AC142" s="70"/>
      <c r="AD142" s="70"/>
      <c r="AE142" s="70"/>
      <c r="AF142" s="70"/>
      <c r="AG142" s="75">
        <v>0</v>
      </c>
      <c r="AH142" s="70"/>
      <c r="AI142" s="70"/>
      <c r="AJ142" s="70"/>
      <c r="AK142" s="70"/>
      <c r="AL142" s="91">
        <v>0.83125864453665288</v>
      </c>
      <c r="AM142" s="70"/>
      <c r="AN142" s="70"/>
      <c r="AO142" s="70"/>
      <c r="AP142" s="70"/>
      <c r="AQ142" s="70"/>
      <c r="AR142" s="70"/>
      <c r="AS142" s="70"/>
      <c r="AT142" s="70"/>
      <c r="AU142" s="70"/>
      <c r="AV142" s="70"/>
      <c r="AW142" s="70"/>
      <c r="AX142" s="70"/>
      <c r="AY142" s="70"/>
      <c r="AZ142" s="70"/>
      <c r="BA142" s="70"/>
      <c r="BB142" s="70"/>
      <c r="BC142" s="70"/>
      <c r="BD142" s="91">
        <v>0.86023294509151416</v>
      </c>
      <c r="BE142" s="70"/>
      <c r="BF142" s="70"/>
      <c r="BG142" s="70"/>
      <c r="BH142" s="77">
        <v>1803</v>
      </c>
      <c r="BN142" s="47">
        <v>29023.25194435316</v>
      </c>
      <c r="CJ142" s="8">
        <f>ABS(L142-VLOOKUP(VK_valitsin!$C$8,tiedot,11,FALSE))</f>
        <v>1.9000000000000057</v>
      </c>
      <c r="CQ142" s="8">
        <f>ABS(S142-VLOOKUP(VK_valitsin!$C$8,tiedot,18,FALSE))</f>
        <v>370</v>
      </c>
      <c r="DE142" s="8">
        <f>ABS(AG142-VLOOKUP(VK_valitsin!$C$8,tiedot,32,FALSE))</f>
        <v>0</v>
      </c>
      <c r="DJ142" s="8">
        <f>ABS(AL142-VLOOKUP(VK_valitsin!$C$8,tiedot,37,FALSE))</f>
        <v>0.15541383852914348</v>
      </c>
      <c r="EB142" s="42">
        <f>ABS(BD142-VLOOKUP(VK_valitsin!$C$8,tiedot,55,FALSE))</f>
        <v>3.2455167313736433E-2</v>
      </c>
      <c r="EF142" s="42">
        <f>ABS(BH142-VLOOKUP(VK_valitsin!$C$8,tiedot,59,FALSE))</f>
        <v>1263</v>
      </c>
      <c r="EL142" s="8">
        <f>ABS(BN142-VLOOKUP(VK_valitsin!$C$8,tiedot,65,FALSE))</f>
        <v>2315.8810208542272</v>
      </c>
      <c r="FH142" s="44">
        <f>IF($B142=VK_valitsin!$C$8,100000,VK!CJ142/VK!L$297*VK_valitsin!E$5)</f>
        <v>9.9320844975968794E-3</v>
      </c>
      <c r="FO142" s="44">
        <f>IF($B142=VK_valitsin!$C$8,100000,VK!CQ142/VK!S$297*VK_valitsin!J$5)</f>
        <v>0.10702802026739279</v>
      </c>
      <c r="GC142" s="44">
        <f>IF($B142=VK_valitsin!$C$8,100000,VK!DE142/VK!AG$297*VK_valitsin!I$5)</f>
        <v>0</v>
      </c>
      <c r="GH142" s="44">
        <f>IF($B142=VK_valitsin!$C$8,100000,VK!DJ142/VK!AL$297*VK_valitsin!D$5)</f>
        <v>0.30605325426449109</v>
      </c>
      <c r="GZ142" s="44">
        <f>IF($B142=VK_valitsin!$C$8,100000,VK!EB142/VK!BD$297*VK_valitsin!H$5)</f>
        <v>1.3481443260368741E-2</v>
      </c>
      <c r="HD142" s="44">
        <f>IF($B142=VK_valitsin!$C$8,100000,VK!EF142/VK!BH$297*VK_valitsin!F$5)</f>
        <v>0.48030486403948353</v>
      </c>
      <c r="HJ142" s="44">
        <f>IF($B142=VK_valitsin!$C$8,100000,VK!EL142/VK!BN$297*VK_valitsin!G$5)</f>
        <v>8.8610377318077263E-2</v>
      </c>
      <c r="ID142" s="15">
        <f t="shared" si="8"/>
        <v>1.0054100576474103</v>
      </c>
      <c r="IE142" s="15">
        <f t="shared" si="9"/>
        <v>218</v>
      </c>
      <c r="IF142" s="16">
        <f t="shared" si="11"/>
        <v>1.3999999999999955E-8</v>
      </c>
      <c r="IG142" s="38" t="str">
        <f t="shared" si="10"/>
        <v>Lohja</v>
      </c>
    </row>
    <row r="143" spans="2:241" x14ac:dyDescent="0.25">
      <c r="B143" t="s">
        <v>263</v>
      </c>
      <c r="C143">
        <v>445</v>
      </c>
      <c r="L143" s="76">
        <v>133.80000000000001</v>
      </c>
      <c r="M143" s="70"/>
      <c r="N143" s="70"/>
      <c r="O143" s="70"/>
      <c r="P143" s="70"/>
      <c r="Q143" s="70"/>
      <c r="R143" s="70"/>
      <c r="S143" s="85" t="s">
        <v>817</v>
      </c>
      <c r="T143" s="70"/>
      <c r="U143" s="70"/>
      <c r="V143" s="70"/>
      <c r="W143" s="70"/>
      <c r="X143" s="70"/>
      <c r="Y143" s="70"/>
      <c r="Z143" s="70"/>
      <c r="AA143" s="70"/>
      <c r="AB143" s="70"/>
      <c r="AC143" s="70"/>
      <c r="AD143" s="70"/>
      <c r="AE143" s="70"/>
      <c r="AF143" s="70"/>
      <c r="AG143" s="75">
        <v>0</v>
      </c>
      <c r="AH143" s="70"/>
      <c r="AI143" s="70"/>
      <c r="AJ143" s="70"/>
      <c r="AK143" s="70"/>
      <c r="AL143" s="91">
        <v>0.82773722627737223</v>
      </c>
      <c r="AM143" s="70"/>
      <c r="AN143" s="70"/>
      <c r="AO143" s="70"/>
      <c r="AP143" s="70"/>
      <c r="AQ143" s="70"/>
      <c r="AR143" s="70"/>
      <c r="AS143" s="70"/>
      <c r="AT143" s="70"/>
      <c r="AU143" s="70"/>
      <c r="AV143" s="70"/>
      <c r="AW143" s="70"/>
      <c r="AX143" s="70"/>
      <c r="AY143" s="70"/>
      <c r="AZ143" s="70"/>
      <c r="BA143" s="70"/>
      <c r="BB143" s="70"/>
      <c r="BC143" s="70"/>
      <c r="BD143" s="91">
        <v>0.80952380952380953</v>
      </c>
      <c r="BE143" s="70"/>
      <c r="BF143" s="70"/>
      <c r="BG143" s="70"/>
      <c r="BH143" s="77">
        <v>567</v>
      </c>
      <c r="BN143" s="47">
        <v>29506.528835255685</v>
      </c>
      <c r="CJ143" s="8">
        <f>ABS(L143-VLOOKUP(VK_valitsin!$C$8,tiedot,11,FALSE))</f>
        <v>2.5</v>
      </c>
      <c r="CQ143" s="8">
        <f>ABS(S143-VLOOKUP(VK_valitsin!$C$8,tiedot,18,FALSE))</f>
        <v>138</v>
      </c>
      <c r="DE143" s="8">
        <f>ABS(AG143-VLOOKUP(VK_valitsin!$C$8,tiedot,32,FALSE))</f>
        <v>0</v>
      </c>
      <c r="DJ143" s="8">
        <f>ABS(AL143-VLOOKUP(VK_valitsin!$C$8,tiedot,37,FALSE))</f>
        <v>0.15189242026986283</v>
      </c>
      <c r="EB143" s="42">
        <f>ABS(BD143-VLOOKUP(VK_valitsin!$C$8,tiedot,55,FALSE))</f>
        <v>1.8253968253968189E-2</v>
      </c>
      <c r="EF143" s="42">
        <f>ABS(BH143-VLOOKUP(VK_valitsin!$C$8,tiedot,59,FALSE))</f>
        <v>27</v>
      </c>
      <c r="EL143" s="8">
        <f>ABS(BN143-VLOOKUP(VK_valitsin!$C$8,tiedot,65,FALSE))</f>
        <v>2799.1579117567526</v>
      </c>
      <c r="FH143" s="44">
        <f>IF($B143=VK_valitsin!$C$8,100000,VK!CJ143/VK!L$297*VK_valitsin!E$5)</f>
        <v>1.3068532233680066E-2</v>
      </c>
      <c r="FO143" s="44">
        <f>IF($B143=VK_valitsin!$C$8,100000,VK!CQ143/VK!S$297*VK_valitsin!J$5)</f>
        <v>3.9918558910541094E-2</v>
      </c>
      <c r="GC143" s="44">
        <f>IF($B143=VK_valitsin!$C$8,100000,VK!DE143/VK!AG$297*VK_valitsin!I$5)</f>
        <v>0</v>
      </c>
      <c r="GH143" s="44">
        <f>IF($B143=VK_valitsin!$C$8,100000,VK!DJ143/VK!AL$297*VK_valitsin!D$5)</f>
        <v>0.29911859819988884</v>
      </c>
      <c r="GZ143" s="44">
        <f>IF($B143=VK_valitsin!$C$8,100000,VK!EB143/VK!BD$297*VK_valitsin!H$5)</f>
        <v>7.5824547417535117E-3</v>
      </c>
      <c r="HD143" s="44">
        <f>IF($B143=VK_valitsin!$C$8,100000,VK!EF143/VK!BH$297*VK_valitsin!F$5)</f>
        <v>1.026779994383694E-2</v>
      </c>
      <c r="HJ143" s="44">
        <f>IF($B143=VK_valitsin!$C$8,100000,VK!EL143/VK!BN$297*VK_valitsin!G$5)</f>
        <v>0.10710154645257122</v>
      </c>
      <c r="ID143" s="15">
        <f t="shared" si="8"/>
        <v>0.47705750458227164</v>
      </c>
      <c r="IE143" s="15">
        <f t="shared" si="9"/>
        <v>41</v>
      </c>
      <c r="IF143" s="16">
        <f t="shared" si="11"/>
        <v>1.4099999999999954E-8</v>
      </c>
      <c r="IG143" s="38" t="str">
        <f t="shared" si="10"/>
        <v>Parainen</v>
      </c>
    </row>
    <row r="144" spans="2:241" x14ac:dyDescent="0.25">
      <c r="B144" t="s">
        <v>231</v>
      </c>
      <c r="C144">
        <v>475</v>
      </c>
      <c r="L144" s="76">
        <v>121.3</v>
      </c>
      <c r="M144" s="70"/>
      <c r="N144" s="70"/>
      <c r="O144" s="70"/>
      <c r="P144" s="70"/>
      <c r="Q144" s="70"/>
      <c r="R144" s="70"/>
      <c r="S144" s="85" t="s">
        <v>810</v>
      </c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70"/>
      <c r="AF144" s="70"/>
      <c r="AG144" s="75">
        <v>0</v>
      </c>
      <c r="AH144" s="70"/>
      <c r="AI144" s="70"/>
      <c r="AJ144" s="70"/>
      <c r="AK144" s="70"/>
      <c r="AL144" s="91">
        <v>0.86769230769230765</v>
      </c>
      <c r="AM144" s="70"/>
      <c r="AN144" s="70"/>
      <c r="AO144" s="70"/>
      <c r="AP144" s="70"/>
      <c r="AQ144" s="70"/>
      <c r="AR144" s="70"/>
      <c r="AS144" s="70"/>
      <c r="AT144" s="70"/>
      <c r="AU144" s="70"/>
      <c r="AV144" s="70"/>
      <c r="AW144" s="70"/>
      <c r="AX144" s="70"/>
      <c r="AY144" s="70"/>
      <c r="AZ144" s="70"/>
      <c r="BA144" s="70"/>
      <c r="BB144" s="70"/>
      <c r="BC144" s="70"/>
      <c r="BD144" s="91">
        <v>1</v>
      </c>
      <c r="BE144" s="70"/>
      <c r="BF144" s="70"/>
      <c r="BG144" s="70"/>
      <c r="BH144" s="77">
        <v>282</v>
      </c>
      <c r="BN144" s="47">
        <v>26406.910923753665</v>
      </c>
      <c r="CJ144" s="8">
        <f>ABS(L144-VLOOKUP(VK_valitsin!$C$8,tiedot,11,FALSE))</f>
        <v>15.000000000000014</v>
      </c>
      <c r="CQ144" s="8">
        <f>ABS(S144-VLOOKUP(VK_valitsin!$C$8,tiedot,18,FALSE))</f>
        <v>18</v>
      </c>
      <c r="DE144" s="8">
        <f>ABS(AG144-VLOOKUP(VK_valitsin!$C$8,tiedot,32,FALSE))</f>
        <v>0</v>
      </c>
      <c r="DJ144" s="8">
        <f>ABS(AL144-VLOOKUP(VK_valitsin!$C$8,tiedot,37,FALSE))</f>
        <v>0.19184750168479825</v>
      </c>
      <c r="EB144" s="42">
        <f>ABS(BD144-VLOOKUP(VK_valitsin!$C$8,tiedot,55,FALSE))</f>
        <v>0.17222222222222228</v>
      </c>
      <c r="EF144" s="42">
        <f>ABS(BH144-VLOOKUP(VK_valitsin!$C$8,tiedot,59,FALSE))</f>
        <v>258</v>
      </c>
      <c r="EL144" s="8">
        <f>ABS(BN144-VLOOKUP(VK_valitsin!$C$8,tiedot,65,FALSE))</f>
        <v>300.45999974526785</v>
      </c>
      <c r="FH144" s="44">
        <f>IF($B144=VK_valitsin!$C$8,100000,VK!CJ144/VK!L$297*VK_valitsin!E$5)</f>
        <v>7.841119340208047E-2</v>
      </c>
      <c r="FO144" s="44">
        <f>IF($B144=VK_valitsin!$C$8,100000,VK!CQ144/VK!S$297*VK_valitsin!J$5)</f>
        <v>5.2067685535488375E-3</v>
      </c>
      <c r="GC144" s="44">
        <f>IF($B144=VK_valitsin!$C$8,100000,VK!DE144/VK!AG$297*VK_valitsin!I$5)</f>
        <v>0</v>
      </c>
      <c r="GH144" s="44">
        <f>IF($B144=VK_valitsin!$C$8,100000,VK!DJ144/VK!AL$297*VK_valitsin!D$5)</f>
        <v>0.37780131273274292</v>
      </c>
      <c r="GZ144" s="44">
        <f>IF($B144=VK_valitsin!$C$8,100000,VK!EB144/VK!BD$297*VK_valitsin!H$5)</f>
        <v>7.1538812128718196E-2</v>
      </c>
      <c r="HD144" s="44">
        <f>IF($B144=VK_valitsin!$C$8,100000,VK!EF144/VK!BH$297*VK_valitsin!F$5)</f>
        <v>9.81145327966641E-2</v>
      </c>
      <c r="HJ144" s="44">
        <f>IF($B144=VK_valitsin!$C$8,100000,VK!EL144/VK!BN$297*VK_valitsin!G$5)</f>
        <v>1.1496218375068853E-2</v>
      </c>
      <c r="ID144" s="15">
        <f t="shared" si="8"/>
        <v>0.64256885218882343</v>
      </c>
      <c r="IE144" s="15">
        <f t="shared" si="9"/>
        <v>107</v>
      </c>
      <c r="IF144" s="16">
        <f t="shared" si="11"/>
        <v>1.4199999999999953E-8</v>
      </c>
      <c r="IG144" s="38" t="str">
        <f t="shared" si="10"/>
        <v>Maalahti</v>
      </c>
    </row>
    <row r="145" spans="2:241" x14ac:dyDescent="0.25">
      <c r="B145" t="s">
        <v>232</v>
      </c>
      <c r="C145">
        <v>480</v>
      </c>
      <c r="L145" s="76">
        <v>143.30000000000001</v>
      </c>
      <c r="M145" s="70"/>
      <c r="N145" s="70"/>
      <c r="O145" s="70"/>
      <c r="P145" s="70"/>
      <c r="Q145" s="70"/>
      <c r="R145" s="70"/>
      <c r="S145" s="85" t="s">
        <v>818</v>
      </c>
      <c r="T145" s="70"/>
      <c r="U145" s="70"/>
      <c r="V145" s="70"/>
      <c r="W145" s="70"/>
      <c r="X145" s="70"/>
      <c r="Y145" s="70"/>
      <c r="Z145" s="70"/>
      <c r="AA145" s="70"/>
      <c r="AB145" s="70"/>
      <c r="AC145" s="70"/>
      <c r="AD145" s="70"/>
      <c r="AE145" s="70"/>
      <c r="AF145" s="70"/>
      <c r="AG145" s="75">
        <v>0</v>
      </c>
      <c r="AH145" s="70"/>
      <c r="AI145" s="70"/>
      <c r="AJ145" s="70"/>
      <c r="AK145" s="70"/>
      <c r="AL145" s="91">
        <v>0.71134020618556704</v>
      </c>
      <c r="AM145" s="70"/>
      <c r="AN145" s="70"/>
      <c r="AO145" s="70"/>
      <c r="AP145" s="70"/>
      <c r="AQ145" s="70"/>
      <c r="AR145" s="70"/>
      <c r="AS145" s="70"/>
      <c r="AT145" s="70"/>
      <c r="AU145" s="70"/>
      <c r="AV145" s="70"/>
      <c r="AW145" s="70"/>
      <c r="AX145" s="70"/>
      <c r="AY145" s="70"/>
      <c r="AZ145" s="70"/>
      <c r="BA145" s="70"/>
      <c r="BB145" s="70"/>
      <c r="BC145" s="70"/>
      <c r="BD145" s="91">
        <v>1</v>
      </c>
      <c r="BE145" s="70"/>
      <c r="BF145" s="70"/>
      <c r="BG145" s="70"/>
      <c r="BH145" s="77">
        <v>69</v>
      </c>
      <c r="BN145" s="47">
        <v>25374.754922279793</v>
      </c>
      <c r="CJ145" s="8">
        <f>ABS(L145-VLOOKUP(VK_valitsin!$C$8,tiedot,11,FALSE))</f>
        <v>7</v>
      </c>
      <c r="CQ145" s="8">
        <f>ABS(S145-VLOOKUP(VK_valitsin!$C$8,tiedot,18,FALSE))</f>
        <v>77</v>
      </c>
      <c r="DE145" s="8">
        <f>ABS(AG145-VLOOKUP(VK_valitsin!$C$8,tiedot,32,FALSE))</f>
        <v>0</v>
      </c>
      <c r="DJ145" s="8">
        <f>ABS(AL145-VLOOKUP(VK_valitsin!$C$8,tiedot,37,FALSE))</f>
        <v>3.5495400178057634E-2</v>
      </c>
      <c r="EB145" s="42">
        <f>ABS(BD145-VLOOKUP(VK_valitsin!$C$8,tiedot,55,FALSE))</f>
        <v>0.17222222222222228</v>
      </c>
      <c r="EF145" s="42">
        <f>ABS(BH145-VLOOKUP(VK_valitsin!$C$8,tiedot,59,FALSE))</f>
        <v>471</v>
      </c>
      <c r="EL145" s="8">
        <f>ABS(BN145-VLOOKUP(VK_valitsin!$C$8,tiedot,65,FALSE))</f>
        <v>1332.6160012191394</v>
      </c>
      <c r="FH145" s="44">
        <f>IF($B145=VK_valitsin!$C$8,100000,VK!CJ145/VK!L$297*VK_valitsin!E$5)</f>
        <v>3.6591890254304191E-2</v>
      </c>
      <c r="FO145" s="44">
        <f>IF($B145=VK_valitsin!$C$8,100000,VK!CQ145/VK!S$297*VK_valitsin!J$5)</f>
        <v>2.2273398812403367E-2</v>
      </c>
      <c r="GC145" s="44">
        <f>IF($B145=VK_valitsin!$C$8,100000,VK!DE145/VK!AG$297*VK_valitsin!I$5)</f>
        <v>0</v>
      </c>
      <c r="GH145" s="44">
        <f>IF($B145=VK_valitsin!$C$8,100000,VK!DJ145/VK!AL$297*VK_valitsin!D$5)</f>
        <v>6.9900356613853257E-2</v>
      </c>
      <c r="GZ145" s="44">
        <f>IF($B145=VK_valitsin!$C$8,100000,VK!EB145/VK!BD$297*VK_valitsin!H$5)</f>
        <v>7.1538812128718196E-2</v>
      </c>
      <c r="HD145" s="44">
        <f>IF($B145=VK_valitsin!$C$8,100000,VK!EF145/VK!BH$297*VK_valitsin!F$5)</f>
        <v>0.17911606568693328</v>
      </c>
      <c r="HJ145" s="44">
        <f>IF($B145=VK_valitsin!$C$8,100000,VK!EL145/VK!BN$297*VK_valitsin!G$5)</f>
        <v>5.0988632673616092E-2</v>
      </c>
      <c r="ID145" s="15">
        <f t="shared" si="8"/>
        <v>0.43040917046982841</v>
      </c>
      <c r="IE145" s="15">
        <f t="shared" si="9"/>
        <v>27</v>
      </c>
      <c r="IF145" s="16">
        <f t="shared" si="11"/>
        <v>1.4299999999999953E-8</v>
      </c>
      <c r="IG145" s="38" t="str">
        <f t="shared" si="10"/>
        <v>Marttila</v>
      </c>
    </row>
    <row r="146" spans="2:241" x14ac:dyDescent="0.25">
      <c r="B146" t="s">
        <v>233</v>
      </c>
      <c r="C146">
        <v>481</v>
      </c>
      <c r="L146" s="76">
        <v>109</v>
      </c>
      <c r="M146" s="70"/>
      <c r="N146" s="70"/>
      <c r="O146" s="70"/>
      <c r="P146" s="70"/>
      <c r="Q146" s="70"/>
      <c r="R146" s="70"/>
      <c r="S146" s="85" t="s">
        <v>686</v>
      </c>
      <c r="T146" s="70"/>
      <c r="U146" s="70"/>
      <c r="V146" s="70"/>
      <c r="W146" s="70"/>
      <c r="X146" s="70"/>
      <c r="Y146" s="70"/>
      <c r="Z146" s="70"/>
      <c r="AA146" s="70"/>
      <c r="AB146" s="70"/>
      <c r="AC146" s="70"/>
      <c r="AD146" s="70"/>
      <c r="AE146" s="70"/>
      <c r="AF146" s="70"/>
      <c r="AG146" s="75">
        <v>0</v>
      </c>
      <c r="AH146" s="70"/>
      <c r="AI146" s="70"/>
      <c r="AJ146" s="70"/>
      <c r="AK146" s="70"/>
      <c r="AL146" s="91">
        <v>0.83144246353322526</v>
      </c>
      <c r="AM146" s="70"/>
      <c r="AN146" s="70"/>
      <c r="AO146" s="70"/>
      <c r="AP146" s="70"/>
      <c r="AQ146" s="70"/>
      <c r="AR146" s="70"/>
      <c r="AS146" s="70"/>
      <c r="AT146" s="70"/>
      <c r="AU146" s="70"/>
      <c r="AV146" s="70"/>
      <c r="AW146" s="70"/>
      <c r="AX146" s="70"/>
      <c r="AY146" s="70"/>
      <c r="AZ146" s="70"/>
      <c r="BA146" s="70"/>
      <c r="BB146" s="70"/>
      <c r="BC146" s="70"/>
      <c r="BD146" s="91">
        <v>0.70175438596491224</v>
      </c>
      <c r="BE146" s="70"/>
      <c r="BF146" s="70"/>
      <c r="BG146" s="70"/>
      <c r="BH146" s="77">
        <v>513</v>
      </c>
      <c r="BN146" s="47">
        <v>30281.090342031395</v>
      </c>
      <c r="CJ146" s="8">
        <f>ABS(L146-VLOOKUP(VK_valitsin!$C$8,tiedot,11,FALSE))</f>
        <v>27.300000000000011</v>
      </c>
      <c r="CQ146" s="8">
        <f>ABS(S146-VLOOKUP(VK_valitsin!$C$8,tiedot,18,FALSE))</f>
        <v>38</v>
      </c>
      <c r="DE146" s="8">
        <f>ABS(AG146-VLOOKUP(VK_valitsin!$C$8,tiedot,32,FALSE))</f>
        <v>0</v>
      </c>
      <c r="DJ146" s="8">
        <f>ABS(AL146-VLOOKUP(VK_valitsin!$C$8,tiedot,37,FALSE))</f>
        <v>0.15559765752571586</v>
      </c>
      <c r="EB146" s="42">
        <f>ABS(BD146-VLOOKUP(VK_valitsin!$C$8,tiedot,55,FALSE))</f>
        <v>0.12602339181286548</v>
      </c>
      <c r="EF146" s="42">
        <f>ABS(BH146-VLOOKUP(VK_valitsin!$C$8,tiedot,59,FALSE))</f>
        <v>27</v>
      </c>
      <c r="EL146" s="8">
        <f>ABS(BN146-VLOOKUP(VK_valitsin!$C$8,tiedot,65,FALSE))</f>
        <v>3573.7194185324624</v>
      </c>
      <c r="FH146" s="44">
        <f>IF($B146=VK_valitsin!$C$8,100000,VK!CJ146/VK!L$297*VK_valitsin!E$5)</f>
        <v>0.1427083719917864</v>
      </c>
      <c r="FO146" s="44">
        <f>IF($B146=VK_valitsin!$C$8,100000,VK!CQ146/VK!S$297*VK_valitsin!J$5)</f>
        <v>1.0992066946380882E-2</v>
      </c>
      <c r="GC146" s="44">
        <f>IF($B146=VK_valitsin!$C$8,100000,VK!DE146/VK!AG$297*VK_valitsin!I$5)</f>
        <v>0</v>
      </c>
      <c r="GH146" s="44">
        <f>IF($B146=VK_valitsin!$C$8,100000,VK!DJ146/VK!AL$297*VK_valitsin!D$5)</f>
        <v>0.30641524520834174</v>
      </c>
      <c r="GZ146" s="44">
        <f>IF($B146=VK_valitsin!$C$8,100000,VK!EB146/VK!BD$297*VK_valitsin!H$5)</f>
        <v>5.2348434681625686E-2</v>
      </c>
      <c r="HD146" s="44">
        <f>IF($B146=VK_valitsin!$C$8,100000,VK!EF146/VK!BH$297*VK_valitsin!F$5)</f>
        <v>1.026779994383694E-2</v>
      </c>
      <c r="HJ146" s="44">
        <f>IF($B146=VK_valitsin!$C$8,100000,VK!EL146/VK!BN$297*VK_valitsin!G$5)</f>
        <v>0.13673786487886841</v>
      </c>
      <c r="ID146" s="15">
        <f t="shared" si="8"/>
        <v>0.65946979805084005</v>
      </c>
      <c r="IE146" s="15">
        <f t="shared" si="9"/>
        <v>112</v>
      </c>
      <c r="IF146" s="16">
        <f t="shared" si="11"/>
        <v>1.4399999999999952E-8</v>
      </c>
      <c r="IG146" s="38" t="str">
        <f t="shared" si="10"/>
        <v>Masku</v>
      </c>
    </row>
    <row r="147" spans="2:241" x14ac:dyDescent="0.25">
      <c r="B147" t="s">
        <v>234</v>
      </c>
      <c r="C147">
        <v>483</v>
      </c>
      <c r="L147" s="76">
        <v>175.7</v>
      </c>
      <c r="M147" s="70"/>
      <c r="N147" s="70"/>
      <c r="O147" s="70"/>
      <c r="P147" s="70"/>
      <c r="Q147" s="70"/>
      <c r="R147" s="70"/>
      <c r="S147" s="85" t="s">
        <v>702</v>
      </c>
      <c r="T147" s="70"/>
      <c r="U147" s="70"/>
      <c r="V147" s="70"/>
      <c r="W147" s="70"/>
      <c r="X147" s="70"/>
      <c r="Y147" s="70"/>
      <c r="Z147" s="70"/>
      <c r="AA147" s="70"/>
      <c r="AB147" s="70"/>
      <c r="AC147" s="70"/>
      <c r="AD147" s="70"/>
      <c r="AE147" s="70"/>
      <c r="AF147" s="70"/>
      <c r="AG147" s="75">
        <v>1</v>
      </c>
      <c r="AH147" s="70"/>
      <c r="AI147" s="70"/>
      <c r="AJ147" s="70"/>
      <c r="AK147" s="70"/>
      <c r="AL147" s="91">
        <v>0.52040816326530615</v>
      </c>
      <c r="AM147" s="70"/>
      <c r="AN147" s="70"/>
      <c r="AO147" s="70"/>
      <c r="AP147" s="70"/>
      <c r="AQ147" s="70"/>
      <c r="AR147" s="70"/>
      <c r="AS147" s="70"/>
      <c r="AT147" s="70"/>
      <c r="AU147" s="70"/>
      <c r="AV147" s="70"/>
      <c r="AW147" s="70"/>
      <c r="AX147" s="70"/>
      <c r="AY147" s="70"/>
      <c r="AZ147" s="70"/>
      <c r="BA147" s="70"/>
      <c r="BB147" s="70"/>
      <c r="BC147" s="70"/>
      <c r="BD147" s="91">
        <v>1</v>
      </c>
      <c r="BE147" s="70"/>
      <c r="BF147" s="70"/>
      <c r="BG147" s="70"/>
      <c r="BH147" s="77">
        <v>51</v>
      </c>
      <c r="BN147" s="47">
        <v>19363.612322274883</v>
      </c>
      <c r="CJ147" s="8">
        <f>ABS(L147-VLOOKUP(VK_valitsin!$C$8,tiedot,11,FALSE))</f>
        <v>39.399999999999977</v>
      </c>
      <c r="CQ147" s="8">
        <f>ABS(S147-VLOOKUP(VK_valitsin!$C$8,tiedot,18,FALSE))</f>
        <v>76</v>
      </c>
      <c r="DE147" s="8">
        <f>ABS(AG147-VLOOKUP(VK_valitsin!$C$8,tiedot,32,FALSE))</f>
        <v>1</v>
      </c>
      <c r="DJ147" s="8">
        <f>ABS(AL147-VLOOKUP(VK_valitsin!$C$8,tiedot,37,FALSE))</f>
        <v>0.15543664274220326</v>
      </c>
      <c r="EB147" s="42">
        <f>ABS(BD147-VLOOKUP(VK_valitsin!$C$8,tiedot,55,FALSE))</f>
        <v>0.17222222222222228</v>
      </c>
      <c r="EF147" s="42">
        <f>ABS(BH147-VLOOKUP(VK_valitsin!$C$8,tiedot,59,FALSE))</f>
        <v>489</v>
      </c>
      <c r="EL147" s="8">
        <f>ABS(BN147-VLOOKUP(VK_valitsin!$C$8,tiedot,65,FALSE))</f>
        <v>7343.7586012240499</v>
      </c>
      <c r="FH147" s="44">
        <f>IF($B147=VK_valitsin!$C$8,100000,VK!CJ147/VK!L$297*VK_valitsin!E$5)</f>
        <v>0.20596006800279773</v>
      </c>
      <c r="FO147" s="44">
        <f>IF($B147=VK_valitsin!$C$8,100000,VK!CQ147/VK!S$297*VK_valitsin!J$5)</f>
        <v>2.1984133892761763E-2</v>
      </c>
      <c r="GC147" s="44">
        <f>IF($B147=VK_valitsin!$C$8,100000,VK!DE147/VK!AG$297*VK_valitsin!I$5)</f>
        <v>0.10940897735217005</v>
      </c>
      <c r="GH147" s="44">
        <f>IF($B147=VK_valitsin!$C$8,100000,VK!DJ147/VK!AL$297*VK_valitsin!D$5)</f>
        <v>0.3060981621290928</v>
      </c>
      <c r="GZ147" s="44">
        <f>IF($B147=VK_valitsin!$C$8,100000,VK!EB147/VK!BD$297*VK_valitsin!H$5)</f>
        <v>7.1538812128718196E-2</v>
      </c>
      <c r="HD147" s="44">
        <f>IF($B147=VK_valitsin!$C$8,100000,VK!EF147/VK!BH$297*VK_valitsin!F$5)</f>
        <v>0.18596126564949125</v>
      </c>
      <c r="HJ147" s="44">
        <f>IF($B147=VK_valitsin!$C$8,100000,VK!EL147/VK!BN$297*VK_valitsin!G$5)</f>
        <v>0.2809873282468161</v>
      </c>
      <c r="ID147" s="15">
        <f t="shared" si="8"/>
        <v>1.181938761901848</v>
      </c>
      <c r="IE147" s="15">
        <f t="shared" si="9"/>
        <v>249</v>
      </c>
      <c r="IF147" s="16">
        <f t="shared" si="11"/>
        <v>1.4499999999999951E-8</v>
      </c>
      <c r="IG147" s="38" t="str">
        <f t="shared" si="10"/>
        <v>Merijärvi</v>
      </c>
    </row>
    <row r="148" spans="2:241" x14ac:dyDescent="0.25">
      <c r="B148" t="s">
        <v>235</v>
      </c>
      <c r="C148">
        <v>484</v>
      </c>
      <c r="L148" s="76">
        <v>187.8</v>
      </c>
      <c r="M148" s="70"/>
      <c r="N148" s="70"/>
      <c r="O148" s="70"/>
      <c r="P148" s="70"/>
      <c r="Q148" s="70"/>
      <c r="R148" s="70"/>
      <c r="S148" s="85" t="s">
        <v>819</v>
      </c>
      <c r="T148" s="70"/>
      <c r="U148" s="70"/>
      <c r="V148" s="70"/>
      <c r="W148" s="70"/>
      <c r="X148" s="70"/>
      <c r="Y148" s="70"/>
      <c r="Z148" s="70"/>
      <c r="AA148" s="70"/>
      <c r="AB148" s="70"/>
      <c r="AC148" s="70"/>
      <c r="AD148" s="70"/>
      <c r="AE148" s="70"/>
      <c r="AF148" s="70"/>
      <c r="AG148" s="75">
        <v>1</v>
      </c>
      <c r="AH148" s="70"/>
      <c r="AI148" s="70"/>
      <c r="AJ148" s="70"/>
      <c r="AK148" s="70"/>
      <c r="AL148" s="91">
        <v>0.85135135135135132</v>
      </c>
      <c r="AM148" s="70"/>
      <c r="AN148" s="70"/>
      <c r="AO148" s="70"/>
      <c r="AP148" s="70"/>
      <c r="AQ148" s="70"/>
      <c r="AR148" s="70"/>
      <c r="AS148" s="70"/>
      <c r="AT148" s="70"/>
      <c r="AU148" s="70"/>
      <c r="AV148" s="70"/>
      <c r="AW148" s="70"/>
      <c r="AX148" s="70"/>
      <c r="AY148" s="70"/>
      <c r="AZ148" s="70"/>
      <c r="BA148" s="70"/>
      <c r="BB148" s="70"/>
      <c r="BC148" s="70"/>
      <c r="BD148" s="91">
        <v>1</v>
      </c>
      <c r="BE148" s="70"/>
      <c r="BF148" s="70"/>
      <c r="BG148" s="70"/>
      <c r="BH148" s="77">
        <v>126</v>
      </c>
      <c r="BN148" s="47">
        <v>23931.767026298043</v>
      </c>
      <c r="CJ148" s="8">
        <f>ABS(L148-VLOOKUP(VK_valitsin!$C$8,tiedot,11,FALSE))</f>
        <v>51.5</v>
      </c>
      <c r="CQ148" s="8">
        <f>ABS(S148-VLOOKUP(VK_valitsin!$C$8,tiedot,18,FALSE))</f>
        <v>14</v>
      </c>
      <c r="DE148" s="8">
        <f>ABS(AG148-VLOOKUP(VK_valitsin!$C$8,tiedot,32,FALSE))</f>
        <v>1</v>
      </c>
      <c r="DJ148" s="8">
        <f>ABS(AL148-VLOOKUP(VK_valitsin!$C$8,tiedot,37,FALSE))</f>
        <v>0.17550654534384191</v>
      </c>
      <c r="EB148" s="42">
        <f>ABS(BD148-VLOOKUP(VK_valitsin!$C$8,tiedot,55,FALSE))</f>
        <v>0.17222222222222228</v>
      </c>
      <c r="EF148" s="42">
        <f>ABS(BH148-VLOOKUP(VK_valitsin!$C$8,tiedot,59,FALSE))</f>
        <v>414</v>
      </c>
      <c r="EL148" s="8">
        <f>ABS(BN148-VLOOKUP(VK_valitsin!$C$8,tiedot,65,FALSE))</f>
        <v>2775.6038972008901</v>
      </c>
      <c r="FH148" s="44">
        <f>IF($B148=VK_valitsin!$C$8,100000,VK!CJ148/VK!L$297*VK_valitsin!E$5)</f>
        <v>0.26921176401380936</v>
      </c>
      <c r="FO148" s="44">
        <f>IF($B148=VK_valitsin!$C$8,100000,VK!CQ148/VK!S$297*VK_valitsin!J$5)</f>
        <v>4.0497088749824302E-3</v>
      </c>
      <c r="GC148" s="44">
        <f>IF($B148=VK_valitsin!$C$8,100000,VK!DE148/VK!AG$297*VK_valitsin!I$5)</f>
        <v>0.10940897735217005</v>
      </c>
      <c r="GH148" s="44">
        <f>IF($B148=VK_valitsin!$C$8,100000,VK!DJ148/VK!AL$297*VK_valitsin!D$5)</f>
        <v>0.3456214057612938</v>
      </c>
      <c r="GZ148" s="44">
        <f>IF($B148=VK_valitsin!$C$8,100000,VK!EB148/VK!BD$297*VK_valitsin!H$5)</f>
        <v>7.1538812128718196E-2</v>
      </c>
      <c r="HD148" s="44">
        <f>IF($B148=VK_valitsin!$C$8,100000,VK!EF148/VK!BH$297*VK_valitsin!F$5)</f>
        <v>0.15743959913883307</v>
      </c>
      <c r="HJ148" s="44">
        <f>IF($B148=VK_valitsin!$C$8,100000,VK!EL148/VK!BN$297*VK_valitsin!G$5)</f>
        <v>0.10620032134715514</v>
      </c>
      <c r="ID148" s="15">
        <f t="shared" si="8"/>
        <v>1.0634706032169621</v>
      </c>
      <c r="IE148" s="15">
        <f t="shared" si="9"/>
        <v>229</v>
      </c>
      <c r="IF148" s="16">
        <f t="shared" si="11"/>
        <v>1.459999999999995E-8</v>
      </c>
      <c r="IG148" s="38" t="str">
        <f t="shared" si="10"/>
        <v>Merikarvia</v>
      </c>
    </row>
    <row r="149" spans="2:241" x14ac:dyDescent="0.25">
      <c r="B149" t="s">
        <v>236</v>
      </c>
      <c r="C149">
        <v>489</v>
      </c>
      <c r="L149" s="76">
        <v>182.9</v>
      </c>
      <c r="M149" s="70"/>
      <c r="N149" s="70"/>
      <c r="O149" s="70"/>
      <c r="P149" s="70"/>
      <c r="Q149" s="70"/>
      <c r="R149" s="70"/>
      <c r="S149" s="85" t="s">
        <v>820</v>
      </c>
      <c r="T149" s="70"/>
      <c r="U149" s="70"/>
      <c r="V149" s="70"/>
      <c r="W149" s="70"/>
      <c r="X149" s="70"/>
      <c r="Y149" s="70"/>
      <c r="Z149" s="70"/>
      <c r="AA149" s="70"/>
      <c r="AB149" s="70"/>
      <c r="AC149" s="70"/>
      <c r="AD149" s="70"/>
      <c r="AE149" s="70"/>
      <c r="AF149" s="70"/>
      <c r="AG149" s="75">
        <v>1</v>
      </c>
      <c r="AH149" s="70"/>
      <c r="AI149" s="70"/>
      <c r="AJ149" s="70"/>
      <c r="AK149" s="70"/>
      <c r="AL149" s="91">
        <v>0.82978723404255317</v>
      </c>
      <c r="AM149" s="70"/>
      <c r="AN149" s="70"/>
      <c r="AO149" s="70"/>
      <c r="AP149" s="70"/>
      <c r="AQ149" s="70"/>
      <c r="AR149" s="70"/>
      <c r="AS149" s="70"/>
      <c r="AT149" s="70"/>
      <c r="AU149" s="70"/>
      <c r="AV149" s="70"/>
      <c r="AW149" s="70"/>
      <c r="AX149" s="70"/>
      <c r="AY149" s="70"/>
      <c r="AZ149" s="70"/>
      <c r="BA149" s="70"/>
      <c r="BB149" s="70"/>
      <c r="BC149" s="70"/>
      <c r="BD149" s="91">
        <v>1</v>
      </c>
      <c r="BE149" s="70"/>
      <c r="BF149" s="70"/>
      <c r="BG149" s="70"/>
      <c r="BH149" s="77">
        <v>39</v>
      </c>
      <c r="BN149" s="47">
        <v>23524.982876712329</v>
      </c>
      <c r="CJ149" s="8">
        <f>ABS(L149-VLOOKUP(VK_valitsin!$C$8,tiedot,11,FALSE))</f>
        <v>46.599999999999994</v>
      </c>
      <c r="CQ149" s="8">
        <f>ABS(S149-VLOOKUP(VK_valitsin!$C$8,tiedot,18,FALSE))</f>
        <v>18</v>
      </c>
      <c r="DE149" s="8">
        <f>ABS(AG149-VLOOKUP(VK_valitsin!$C$8,tiedot,32,FALSE))</f>
        <v>1</v>
      </c>
      <c r="DJ149" s="8">
        <f>ABS(AL149-VLOOKUP(VK_valitsin!$C$8,tiedot,37,FALSE))</f>
        <v>0.15394242803504377</v>
      </c>
      <c r="EB149" s="42">
        <f>ABS(BD149-VLOOKUP(VK_valitsin!$C$8,tiedot,55,FALSE))</f>
        <v>0.17222222222222228</v>
      </c>
      <c r="EF149" s="42">
        <f>ABS(BH149-VLOOKUP(VK_valitsin!$C$8,tiedot,59,FALSE))</f>
        <v>501</v>
      </c>
      <c r="EL149" s="8">
        <f>ABS(BN149-VLOOKUP(VK_valitsin!$C$8,tiedot,65,FALSE))</f>
        <v>3182.3880467866038</v>
      </c>
      <c r="FH149" s="44">
        <f>IF($B149=VK_valitsin!$C$8,100000,VK!CJ149/VK!L$297*VK_valitsin!E$5)</f>
        <v>0.24359744083579643</v>
      </c>
      <c r="FO149" s="44">
        <f>IF($B149=VK_valitsin!$C$8,100000,VK!CQ149/VK!S$297*VK_valitsin!J$5)</f>
        <v>5.2067685535488375E-3</v>
      </c>
      <c r="GC149" s="44">
        <f>IF($B149=VK_valitsin!$C$8,100000,VK!DE149/VK!AG$297*VK_valitsin!I$5)</f>
        <v>0.10940897735217005</v>
      </c>
      <c r="GH149" s="44">
        <f>IF($B149=VK_valitsin!$C$8,100000,VK!DJ149/VK!AL$297*VK_valitsin!D$5)</f>
        <v>0.30315563604503193</v>
      </c>
      <c r="GZ149" s="44">
        <f>IF($B149=VK_valitsin!$C$8,100000,VK!EB149/VK!BD$297*VK_valitsin!H$5)</f>
        <v>7.1538812128718196E-2</v>
      </c>
      <c r="HD149" s="44">
        <f>IF($B149=VK_valitsin!$C$8,100000,VK!EF149/VK!BH$297*VK_valitsin!F$5)</f>
        <v>0.19052473229119657</v>
      </c>
      <c r="HJ149" s="44">
        <f>IF($B149=VK_valitsin!$C$8,100000,VK!EL149/VK!BN$297*VK_valitsin!G$5)</f>
        <v>0.12176472066526334</v>
      </c>
      <c r="ID149" s="15">
        <f t="shared" si="8"/>
        <v>1.0451971025717255</v>
      </c>
      <c r="IE149" s="15">
        <f t="shared" si="9"/>
        <v>224</v>
      </c>
      <c r="IF149" s="16">
        <f t="shared" si="11"/>
        <v>1.469999999999995E-8</v>
      </c>
      <c r="IG149" s="38" t="str">
        <f t="shared" si="10"/>
        <v>Miehikkälä</v>
      </c>
    </row>
    <row r="150" spans="2:241" x14ac:dyDescent="0.25">
      <c r="B150" t="s">
        <v>120</v>
      </c>
      <c r="C150">
        <v>491</v>
      </c>
      <c r="L150" s="76">
        <v>144.5</v>
      </c>
      <c r="M150" s="70"/>
      <c r="N150" s="70"/>
      <c r="O150" s="70"/>
      <c r="P150" s="70"/>
      <c r="Q150" s="70"/>
      <c r="R150" s="70"/>
      <c r="S150" s="85" t="s">
        <v>821</v>
      </c>
      <c r="T150" s="70"/>
      <c r="U150" s="70"/>
      <c r="V150" s="70"/>
      <c r="W150" s="70"/>
      <c r="X150" s="70"/>
      <c r="Y150" s="70"/>
      <c r="Z150" s="70"/>
      <c r="AA150" s="70"/>
      <c r="AB150" s="70"/>
      <c r="AC150" s="70"/>
      <c r="AD150" s="70"/>
      <c r="AE150" s="70"/>
      <c r="AF150" s="70"/>
      <c r="AG150" s="75">
        <v>0</v>
      </c>
      <c r="AH150" s="70"/>
      <c r="AI150" s="70"/>
      <c r="AJ150" s="70"/>
      <c r="AK150" s="70"/>
      <c r="AL150" s="91">
        <v>0.83229036295369208</v>
      </c>
      <c r="AM150" s="70"/>
      <c r="AN150" s="70"/>
      <c r="AO150" s="70"/>
      <c r="AP150" s="70"/>
      <c r="AQ150" s="70"/>
      <c r="AR150" s="70"/>
      <c r="AS150" s="70"/>
      <c r="AT150" s="70"/>
      <c r="AU150" s="70"/>
      <c r="AV150" s="70"/>
      <c r="AW150" s="70"/>
      <c r="AX150" s="70"/>
      <c r="AY150" s="70"/>
      <c r="AZ150" s="70"/>
      <c r="BA150" s="70"/>
      <c r="BB150" s="70"/>
      <c r="BC150" s="70"/>
      <c r="BD150" s="91">
        <v>0.68421052631578949</v>
      </c>
      <c r="BE150" s="70"/>
      <c r="BF150" s="70"/>
      <c r="BG150" s="70"/>
      <c r="BH150" s="77">
        <v>1995</v>
      </c>
      <c r="BN150" s="47">
        <v>26310.851615015697</v>
      </c>
      <c r="CJ150" s="8">
        <f>ABS(L150-VLOOKUP(VK_valitsin!$C$8,tiedot,11,FALSE))</f>
        <v>8.1999999999999886</v>
      </c>
      <c r="CQ150" s="8">
        <f>ABS(S150-VLOOKUP(VK_valitsin!$C$8,tiedot,18,FALSE))</f>
        <v>805</v>
      </c>
      <c r="DE150" s="8">
        <f>ABS(AG150-VLOOKUP(VK_valitsin!$C$8,tiedot,32,FALSE))</f>
        <v>0</v>
      </c>
      <c r="DJ150" s="8">
        <f>ABS(AL150-VLOOKUP(VK_valitsin!$C$8,tiedot,37,FALSE))</f>
        <v>0.15644555694618267</v>
      </c>
      <c r="EB150" s="42">
        <f>ABS(BD150-VLOOKUP(VK_valitsin!$C$8,tiedot,55,FALSE))</f>
        <v>0.14356725146198823</v>
      </c>
      <c r="EF150" s="42">
        <f>ABS(BH150-VLOOKUP(VK_valitsin!$C$8,tiedot,59,FALSE))</f>
        <v>1455</v>
      </c>
      <c r="EL150" s="8">
        <f>ABS(BN150-VLOOKUP(VK_valitsin!$C$8,tiedot,65,FALSE))</f>
        <v>396.51930848323536</v>
      </c>
      <c r="FH150" s="44">
        <f>IF($B150=VK_valitsin!$C$8,100000,VK!CJ150/VK!L$297*VK_valitsin!E$5)</f>
        <v>4.286478572647056E-2</v>
      </c>
      <c r="FO150" s="44">
        <f>IF($B150=VK_valitsin!$C$8,100000,VK!CQ150/VK!S$297*VK_valitsin!J$5)</f>
        <v>0.23285826031148971</v>
      </c>
      <c r="GC150" s="44">
        <f>IF($B150=VK_valitsin!$C$8,100000,VK!DE150/VK!AG$297*VK_valitsin!I$5)</f>
        <v>0</v>
      </c>
      <c r="GH150" s="44">
        <f>IF($B150=VK_valitsin!$C$8,100000,VK!DJ150/VK!AL$297*VK_valitsin!D$5)</f>
        <v>0.30808499598072348</v>
      </c>
      <c r="GZ150" s="44">
        <f>IF($B150=VK_valitsin!$C$8,100000,VK!EB150/VK!BD$297*VK_valitsin!H$5)</f>
        <v>5.9635919788116477E-2</v>
      </c>
      <c r="HD150" s="44">
        <f>IF($B150=VK_valitsin!$C$8,100000,VK!EF150/VK!BH$297*VK_valitsin!F$5)</f>
        <v>0.55332033030676842</v>
      </c>
      <c r="HJ150" s="44">
        <f>IF($B150=VK_valitsin!$C$8,100000,VK!EL150/VK!BN$297*VK_valitsin!G$5)</f>
        <v>1.5171645357516046E-2</v>
      </c>
      <c r="ID150" s="15">
        <f t="shared" si="8"/>
        <v>1.2119359522710846</v>
      </c>
      <c r="IE150" s="15">
        <f t="shared" si="9"/>
        <v>255</v>
      </c>
      <c r="IF150" s="16">
        <f t="shared" si="11"/>
        <v>1.4799999999999949E-8</v>
      </c>
      <c r="IG150" s="38" t="str">
        <f t="shared" si="10"/>
        <v>Mikkeli</v>
      </c>
    </row>
    <row r="151" spans="2:241" x14ac:dyDescent="0.25">
      <c r="B151" t="s">
        <v>237</v>
      </c>
      <c r="C151">
        <v>494</v>
      </c>
      <c r="L151" s="76">
        <v>152.5</v>
      </c>
      <c r="M151" s="70"/>
      <c r="N151" s="70"/>
      <c r="O151" s="70"/>
      <c r="P151" s="70"/>
      <c r="Q151" s="70"/>
      <c r="R151" s="70"/>
      <c r="S151" s="85" t="s">
        <v>822</v>
      </c>
      <c r="T151" s="70"/>
      <c r="U151" s="70"/>
      <c r="V151" s="70"/>
      <c r="W151" s="70"/>
      <c r="X151" s="70"/>
      <c r="Y151" s="70"/>
      <c r="Z151" s="70"/>
      <c r="AA151" s="70"/>
      <c r="AB151" s="70"/>
      <c r="AC151" s="70"/>
      <c r="AD151" s="70"/>
      <c r="AE151" s="70"/>
      <c r="AF151" s="70"/>
      <c r="AG151" s="75">
        <v>0</v>
      </c>
      <c r="AH151" s="70"/>
      <c r="AI151" s="70"/>
      <c r="AJ151" s="70"/>
      <c r="AK151" s="70"/>
      <c r="AL151" s="91">
        <v>0.66017964071856283</v>
      </c>
      <c r="AM151" s="70"/>
      <c r="AN151" s="70"/>
      <c r="AO151" s="70"/>
      <c r="AP151" s="70"/>
      <c r="AQ151" s="70"/>
      <c r="AR151" s="70"/>
      <c r="AS151" s="70"/>
      <c r="AT151" s="70"/>
      <c r="AU151" s="70"/>
      <c r="AV151" s="70"/>
      <c r="AW151" s="70"/>
      <c r="AX151" s="70"/>
      <c r="AY151" s="70"/>
      <c r="AZ151" s="70"/>
      <c r="BA151" s="70"/>
      <c r="BB151" s="70"/>
      <c r="BC151" s="70"/>
      <c r="BD151" s="91">
        <v>0.93877551020408168</v>
      </c>
      <c r="BE151" s="70"/>
      <c r="BF151" s="70"/>
      <c r="BG151" s="70"/>
      <c r="BH151" s="77">
        <v>441</v>
      </c>
      <c r="BN151" s="47">
        <v>23770.826894754729</v>
      </c>
      <c r="CJ151" s="8">
        <f>ABS(L151-VLOOKUP(VK_valitsin!$C$8,tiedot,11,FALSE))</f>
        <v>16.199999999999989</v>
      </c>
      <c r="CQ151" s="8">
        <f>ABS(S151-VLOOKUP(VK_valitsin!$C$8,tiedot,18,FALSE))</f>
        <v>13</v>
      </c>
      <c r="DE151" s="8">
        <f>ABS(AG151-VLOOKUP(VK_valitsin!$C$8,tiedot,32,FALSE))</f>
        <v>0</v>
      </c>
      <c r="DJ151" s="8">
        <f>ABS(AL151-VLOOKUP(VK_valitsin!$C$8,tiedot,37,FALSE))</f>
        <v>1.566516528894657E-2</v>
      </c>
      <c r="EB151" s="42">
        <f>ABS(BD151-VLOOKUP(VK_valitsin!$C$8,tiedot,55,FALSE))</f>
        <v>0.11099773242630395</v>
      </c>
      <c r="EF151" s="42">
        <f>ABS(BH151-VLOOKUP(VK_valitsin!$C$8,tiedot,59,FALSE))</f>
        <v>99</v>
      </c>
      <c r="EL151" s="8">
        <f>ABS(BN151-VLOOKUP(VK_valitsin!$C$8,tiedot,65,FALSE))</f>
        <v>2936.5440287442034</v>
      </c>
      <c r="FH151" s="44">
        <f>IF($B151=VK_valitsin!$C$8,100000,VK!CJ151/VK!L$297*VK_valitsin!E$5)</f>
        <v>8.4684088874246777E-2</v>
      </c>
      <c r="FO151" s="44">
        <f>IF($B151=VK_valitsin!$C$8,100000,VK!CQ151/VK!S$297*VK_valitsin!J$5)</f>
        <v>3.7604439553408273E-3</v>
      </c>
      <c r="GC151" s="44">
        <f>IF($B151=VK_valitsin!$C$8,100000,VK!DE151/VK!AG$297*VK_valitsin!I$5)</f>
        <v>0</v>
      </c>
      <c r="GH151" s="44">
        <f>IF($B151=VK_valitsin!$C$8,100000,VK!DJ151/VK!AL$297*VK_valitsin!D$5)</f>
        <v>3.0849085645447177E-2</v>
      </c>
      <c r="GZ151" s="44">
        <f>IF($B151=VK_valitsin!$C$8,100000,VK!EB151/VK!BD$297*VK_valitsin!H$5)</f>
        <v>4.6106976348923731E-2</v>
      </c>
      <c r="HD151" s="44">
        <f>IF($B151=VK_valitsin!$C$8,100000,VK!EF151/VK!BH$297*VK_valitsin!F$5)</f>
        <v>3.7648599794068781E-2</v>
      </c>
      <c r="HJ151" s="44">
        <f>IF($B151=VK_valitsin!$C$8,100000,VK!EL151/VK!BN$297*VK_valitsin!G$5)</f>
        <v>0.11235822222947842</v>
      </c>
      <c r="ID151" s="15">
        <f t="shared" si="8"/>
        <v>0.31540743174750574</v>
      </c>
      <c r="IE151" s="15">
        <f t="shared" si="9"/>
        <v>4</v>
      </c>
      <c r="IF151" s="16">
        <f t="shared" si="11"/>
        <v>1.4899999999999948E-8</v>
      </c>
      <c r="IG151" s="38" t="str">
        <f t="shared" si="10"/>
        <v>Muhos</v>
      </c>
    </row>
    <row r="152" spans="2:241" x14ac:dyDescent="0.25">
      <c r="B152" t="s">
        <v>238</v>
      </c>
      <c r="C152">
        <v>495</v>
      </c>
      <c r="L152" s="76">
        <v>190.7</v>
      </c>
      <c r="M152" s="70"/>
      <c r="N152" s="70"/>
      <c r="O152" s="70"/>
      <c r="P152" s="70"/>
      <c r="Q152" s="70"/>
      <c r="R152" s="70"/>
      <c r="S152" s="85" t="s">
        <v>709</v>
      </c>
      <c r="T152" s="70"/>
      <c r="U152" s="70"/>
      <c r="V152" s="70"/>
      <c r="W152" s="70"/>
      <c r="X152" s="70"/>
      <c r="Y152" s="70"/>
      <c r="Z152" s="70"/>
      <c r="AA152" s="70"/>
      <c r="AB152" s="70"/>
      <c r="AC152" s="70"/>
      <c r="AD152" s="70"/>
      <c r="AE152" s="70"/>
      <c r="AF152" s="70"/>
      <c r="AG152" s="75">
        <v>1</v>
      </c>
      <c r="AH152" s="70"/>
      <c r="AI152" s="70"/>
      <c r="AJ152" s="70"/>
      <c r="AK152" s="70"/>
      <c r="AL152" s="91">
        <v>0.66101694915254239</v>
      </c>
      <c r="AM152" s="70"/>
      <c r="AN152" s="70"/>
      <c r="AO152" s="70"/>
      <c r="AP152" s="70"/>
      <c r="AQ152" s="70"/>
      <c r="AR152" s="70"/>
      <c r="AS152" s="70"/>
      <c r="AT152" s="70"/>
      <c r="AU152" s="70"/>
      <c r="AV152" s="70"/>
      <c r="AW152" s="70"/>
      <c r="AX152" s="70"/>
      <c r="AY152" s="70"/>
      <c r="AZ152" s="70"/>
      <c r="BA152" s="70"/>
      <c r="BB152" s="70"/>
      <c r="BC152" s="70"/>
      <c r="BD152" s="91">
        <v>0.92307692307692313</v>
      </c>
      <c r="BE152" s="70"/>
      <c r="BF152" s="70"/>
      <c r="BG152" s="70"/>
      <c r="BH152" s="77">
        <v>39</v>
      </c>
      <c r="BN152" s="47">
        <v>22873.609090909093</v>
      </c>
      <c r="CJ152" s="8">
        <f>ABS(L152-VLOOKUP(VK_valitsin!$C$8,tiedot,11,FALSE))</f>
        <v>54.399999999999977</v>
      </c>
      <c r="CQ152" s="8">
        <f>ABS(S152-VLOOKUP(VK_valitsin!$C$8,tiedot,18,FALSE))</f>
        <v>23</v>
      </c>
      <c r="DE152" s="8">
        <f>ABS(AG152-VLOOKUP(VK_valitsin!$C$8,tiedot,32,FALSE))</f>
        <v>1</v>
      </c>
      <c r="DJ152" s="8">
        <f>ABS(AL152-VLOOKUP(VK_valitsin!$C$8,tiedot,37,FALSE))</f>
        <v>1.4827856854967014E-2</v>
      </c>
      <c r="EB152" s="42">
        <f>ABS(BD152-VLOOKUP(VK_valitsin!$C$8,tiedot,55,FALSE))</f>
        <v>9.5299145299145405E-2</v>
      </c>
      <c r="EF152" s="42">
        <f>ABS(BH152-VLOOKUP(VK_valitsin!$C$8,tiedot,59,FALSE))</f>
        <v>501</v>
      </c>
      <c r="EL152" s="8">
        <f>ABS(BN152-VLOOKUP(VK_valitsin!$C$8,tiedot,65,FALSE))</f>
        <v>3833.7618325898402</v>
      </c>
      <c r="FH152" s="44">
        <f>IF($B152=VK_valitsin!$C$8,100000,VK!CJ152/VK!L$297*VK_valitsin!E$5)</f>
        <v>0.28437126140487812</v>
      </c>
      <c r="FO152" s="44">
        <f>IF($B152=VK_valitsin!$C$8,100000,VK!CQ152/VK!S$297*VK_valitsin!J$5)</f>
        <v>6.653093151756849E-3</v>
      </c>
      <c r="GC152" s="44">
        <f>IF($B152=VK_valitsin!$C$8,100000,VK!DE152/VK!AG$297*VK_valitsin!I$5)</f>
        <v>0.10940897735217005</v>
      </c>
      <c r="GH152" s="44">
        <f>IF($B152=VK_valitsin!$C$8,100000,VK!DJ152/VK!AL$297*VK_valitsin!D$5)</f>
        <v>2.9200191483461126E-2</v>
      </c>
      <c r="GZ152" s="44">
        <f>IF($B152=VK_valitsin!$C$8,100000,VK!EB152/VK!BD$297*VK_valitsin!H$5)</f>
        <v>3.9585992815643102E-2</v>
      </c>
      <c r="HD152" s="44">
        <f>IF($B152=VK_valitsin!$C$8,100000,VK!EF152/VK!BH$297*VK_valitsin!F$5)</f>
        <v>0.19052473229119657</v>
      </c>
      <c r="HJ152" s="44">
        <f>IF($B152=VK_valitsin!$C$8,100000,VK!EL152/VK!BN$297*VK_valitsin!G$5)</f>
        <v>0.1466876231871897</v>
      </c>
      <c r="ID152" s="15">
        <f t="shared" si="8"/>
        <v>0.80643188668629551</v>
      </c>
      <c r="IE152" s="15">
        <f t="shared" si="9"/>
        <v>167</v>
      </c>
      <c r="IF152" s="16">
        <f t="shared" si="11"/>
        <v>1.4999999999999949E-8</v>
      </c>
      <c r="IG152" s="38" t="str">
        <f t="shared" si="10"/>
        <v>Multia</v>
      </c>
    </row>
    <row r="153" spans="2:241" x14ac:dyDescent="0.25">
      <c r="B153" t="s">
        <v>239</v>
      </c>
      <c r="C153">
        <v>498</v>
      </c>
      <c r="L153" s="76">
        <v>130.9</v>
      </c>
      <c r="M153" s="70"/>
      <c r="N153" s="70"/>
      <c r="O153" s="70"/>
      <c r="P153" s="70"/>
      <c r="Q153" s="70"/>
      <c r="R153" s="70"/>
      <c r="S153" s="85" t="s">
        <v>823</v>
      </c>
      <c r="T153" s="70"/>
      <c r="U153" s="70"/>
      <c r="V153" s="70"/>
      <c r="W153" s="70"/>
      <c r="X153" s="70"/>
      <c r="Y153" s="70"/>
      <c r="Z153" s="70"/>
      <c r="AA153" s="70"/>
      <c r="AB153" s="70"/>
      <c r="AC153" s="70"/>
      <c r="AD153" s="70"/>
      <c r="AE153" s="70"/>
      <c r="AF153" s="70"/>
      <c r="AG153" s="75">
        <v>1</v>
      </c>
      <c r="AH153" s="70"/>
      <c r="AI153" s="70"/>
      <c r="AJ153" s="70"/>
      <c r="AK153" s="70"/>
      <c r="AL153" s="91">
        <v>0.7155963302752294</v>
      </c>
      <c r="AM153" s="70"/>
      <c r="AN153" s="70"/>
      <c r="AO153" s="70"/>
      <c r="AP153" s="70"/>
      <c r="AQ153" s="70"/>
      <c r="AR153" s="70"/>
      <c r="AS153" s="70"/>
      <c r="AT153" s="70"/>
      <c r="AU153" s="70"/>
      <c r="AV153" s="70"/>
      <c r="AW153" s="70"/>
      <c r="AX153" s="70"/>
      <c r="AY153" s="70"/>
      <c r="AZ153" s="70"/>
      <c r="BA153" s="70"/>
      <c r="BB153" s="70"/>
      <c r="BC153" s="70"/>
      <c r="BD153" s="91">
        <v>1</v>
      </c>
      <c r="BE153" s="70"/>
      <c r="BF153" s="70"/>
      <c r="BG153" s="70"/>
      <c r="BH153" s="77">
        <v>78</v>
      </c>
      <c r="BN153" s="47">
        <v>25664.056344086021</v>
      </c>
      <c r="CJ153" s="8">
        <f>ABS(L153-VLOOKUP(VK_valitsin!$C$8,tiedot,11,FALSE))</f>
        <v>5.4000000000000057</v>
      </c>
      <c r="CQ153" s="8">
        <f>ABS(S153-VLOOKUP(VK_valitsin!$C$8,tiedot,18,FALSE))</f>
        <v>118</v>
      </c>
      <c r="DE153" s="8">
        <f>ABS(AG153-VLOOKUP(VK_valitsin!$C$8,tiedot,32,FALSE))</f>
        <v>1</v>
      </c>
      <c r="DJ153" s="8">
        <f>ABS(AL153-VLOOKUP(VK_valitsin!$C$8,tiedot,37,FALSE))</f>
        <v>3.9751524267719995E-2</v>
      </c>
      <c r="EB153" s="42">
        <f>ABS(BD153-VLOOKUP(VK_valitsin!$C$8,tiedot,55,FALSE))</f>
        <v>0.17222222222222228</v>
      </c>
      <c r="EF153" s="42">
        <f>ABS(BH153-VLOOKUP(VK_valitsin!$C$8,tiedot,59,FALSE))</f>
        <v>462</v>
      </c>
      <c r="EL153" s="8">
        <f>ABS(BN153-VLOOKUP(VK_valitsin!$C$8,tiedot,65,FALSE))</f>
        <v>1043.3145794129123</v>
      </c>
      <c r="FH153" s="44">
        <f>IF($B153=VK_valitsin!$C$8,100000,VK!CJ153/VK!L$297*VK_valitsin!E$5)</f>
        <v>2.8228029624748973E-2</v>
      </c>
      <c r="FO153" s="44">
        <f>IF($B153=VK_valitsin!$C$8,100000,VK!CQ153/VK!S$297*VK_valitsin!J$5)</f>
        <v>3.4133260517709048E-2</v>
      </c>
      <c r="GC153" s="44">
        <f>IF($B153=VK_valitsin!$C$8,100000,VK!DE153/VK!AG$297*VK_valitsin!I$5)</f>
        <v>0.10940897735217005</v>
      </c>
      <c r="GH153" s="44">
        <f>IF($B153=VK_valitsin!$C$8,100000,VK!DJ153/VK!AL$297*VK_valitsin!D$5)</f>
        <v>7.8281853657634168E-2</v>
      </c>
      <c r="GZ153" s="44">
        <f>IF($B153=VK_valitsin!$C$8,100000,VK!EB153/VK!BD$297*VK_valitsin!H$5)</f>
        <v>7.1538812128718196E-2</v>
      </c>
      <c r="HD153" s="44">
        <f>IF($B153=VK_valitsin!$C$8,100000,VK!EF153/VK!BH$297*VK_valitsin!F$5)</f>
        <v>0.17569346570565431</v>
      </c>
      <c r="HJ153" s="44">
        <f>IF($B153=VK_valitsin!$C$8,100000,VK!EL153/VK!BN$297*VK_valitsin!G$5)</f>
        <v>3.9919364471119954E-2</v>
      </c>
      <c r="ID153" s="15">
        <f t="shared" si="8"/>
        <v>0.5372037785577547</v>
      </c>
      <c r="IE153" s="15">
        <f t="shared" si="9"/>
        <v>65</v>
      </c>
      <c r="IF153" s="16">
        <f t="shared" si="11"/>
        <v>1.509999999999995E-8</v>
      </c>
      <c r="IG153" s="38" t="str">
        <f t="shared" si="10"/>
        <v>Muonio</v>
      </c>
    </row>
    <row r="154" spans="2:241" x14ac:dyDescent="0.25">
      <c r="B154" t="s">
        <v>240</v>
      </c>
      <c r="C154">
        <v>499</v>
      </c>
      <c r="L154" s="76">
        <v>111.4</v>
      </c>
      <c r="M154" s="70"/>
      <c r="N154" s="70"/>
      <c r="O154" s="70"/>
      <c r="P154" s="70"/>
      <c r="Q154" s="70"/>
      <c r="R154" s="70"/>
      <c r="S154" s="85" t="s">
        <v>824</v>
      </c>
      <c r="T154" s="70"/>
      <c r="U154" s="70"/>
      <c r="V154" s="70"/>
      <c r="W154" s="70"/>
      <c r="X154" s="70"/>
      <c r="Y154" s="70"/>
      <c r="Z154" s="70"/>
      <c r="AA154" s="70"/>
      <c r="AB154" s="70"/>
      <c r="AC154" s="70"/>
      <c r="AD154" s="70"/>
      <c r="AE154" s="70"/>
      <c r="AF154" s="70"/>
      <c r="AG154" s="75">
        <v>0</v>
      </c>
      <c r="AH154" s="70"/>
      <c r="AI154" s="70"/>
      <c r="AJ154" s="70"/>
      <c r="AK154" s="70"/>
      <c r="AL154" s="91">
        <v>0.84836997725549657</v>
      </c>
      <c r="AM154" s="70"/>
      <c r="AN154" s="70"/>
      <c r="AO154" s="70"/>
      <c r="AP154" s="70"/>
      <c r="AQ154" s="70"/>
      <c r="AR154" s="70"/>
      <c r="AS154" s="70"/>
      <c r="AT154" s="70"/>
      <c r="AU154" s="70"/>
      <c r="AV154" s="70"/>
      <c r="AW154" s="70"/>
      <c r="AX154" s="70"/>
      <c r="AY154" s="70"/>
      <c r="AZ154" s="70"/>
      <c r="BA154" s="70"/>
      <c r="BB154" s="70"/>
      <c r="BC154" s="70"/>
      <c r="BD154" s="91">
        <v>1</v>
      </c>
      <c r="BE154" s="70"/>
      <c r="BF154" s="70"/>
      <c r="BG154" s="70"/>
      <c r="BH154" s="77">
        <v>1119</v>
      </c>
      <c r="BN154" s="47">
        <v>28236.234276172647</v>
      </c>
      <c r="CJ154" s="8">
        <f>ABS(L154-VLOOKUP(VK_valitsin!$C$8,tiedot,11,FALSE))</f>
        <v>24.900000000000006</v>
      </c>
      <c r="CQ154" s="8">
        <f>ABS(S154-VLOOKUP(VK_valitsin!$C$8,tiedot,18,FALSE))</f>
        <v>196</v>
      </c>
      <c r="DE154" s="8">
        <f>ABS(AG154-VLOOKUP(VK_valitsin!$C$8,tiedot,32,FALSE))</f>
        <v>0</v>
      </c>
      <c r="DJ154" s="8">
        <f>ABS(AL154-VLOOKUP(VK_valitsin!$C$8,tiedot,37,FALSE))</f>
        <v>0.17252517124798716</v>
      </c>
      <c r="EB154" s="42">
        <f>ABS(BD154-VLOOKUP(VK_valitsin!$C$8,tiedot,55,FALSE))</f>
        <v>0.17222222222222228</v>
      </c>
      <c r="EF154" s="42">
        <f>ABS(BH154-VLOOKUP(VK_valitsin!$C$8,tiedot,59,FALSE))</f>
        <v>579</v>
      </c>
      <c r="EL154" s="8">
        <f>ABS(BN154-VLOOKUP(VK_valitsin!$C$8,tiedot,65,FALSE))</f>
        <v>1528.863352673714</v>
      </c>
      <c r="FH154" s="44">
        <f>IF($B154=VK_valitsin!$C$8,100000,VK!CJ154/VK!L$297*VK_valitsin!E$5)</f>
        <v>0.13016258104745351</v>
      </c>
      <c r="FO154" s="44">
        <f>IF($B154=VK_valitsin!$C$8,100000,VK!CQ154/VK!S$297*VK_valitsin!J$5)</f>
        <v>5.6695924249754018E-2</v>
      </c>
      <c r="GC154" s="44">
        <f>IF($B154=VK_valitsin!$C$8,100000,VK!DE154/VK!AG$297*VK_valitsin!I$5)</f>
        <v>0</v>
      </c>
      <c r="GH154" s="44">
        <f>IF($B154=VK_valitsin!$C$8,100000,VK!DJ154/VK!AL$297*VK_valitsin!D$5)</f>
        <v>0.33975024748573845</v>
      </c>
      <c r="GZ154" s="44">
        <f>IF($B154=VK_valitsin!$C$8,100000,VK!EB154/VK!BD$297*VK_valitsin!H$5)</f>
        <v>7.1538812128718196E-2</v>
      </c>
      <c r="HD154" s="44">
        <f>IF($B154=VK_valitsin!$C$8,100000,VK!EF154/VK!BH$297*VK_valitsin!F$5)</f>
        <v>0.22018726546228104</v>
      </c>
      <c r="HJ154" s="44">
        <f>IF($B154=VK_valitsin!$C$8,100000,VK!EL154/VK!BN$297*VK_valitsin!G$5)</f>
        <v>5.8497460503488342E-2</v>
      </c>
      <c r="ID154" s="15">
        <f t="shared" si="8"/>
        <v>0.87683230607743357</v>
      </c>
      <c r="IE154" s="15">
        <f t="shared" si="9"/>
        <v>187</v>
      </c>
      <c r="IF154" s="16">
        <f t="shared" si="11"/>
        <v>1.5199999999999951E-8</v>
      </c>
      <c r="IG154" s="38" t="str">
        <f t="shared" si="10"/>
        <v>Mustasaari</v>
      </c>
    </row>
    <row r="155" spans="2:241" x14ac:dyDescent="0.25">
      <c r="B155" t="s">
        <v>241</v>
      </c>
      <c r="C155">
        <v>500</v>
      </c>
      <c r="L155" s="76">
        <v>126.9</v>
      </c>
      <c r="M155" s="70"/>
      <c r="N155" s="70"/>
      <c r="O155" s="70"/>
      <c r="P155" s="70"/>
      <c r="Q155" s="70"/>
      <c r="R155" s="70"/>
      <c r="S155" s="85" t="s">
        <v>825</v>
      </c>
      <c r="T155" s="70"/>
      <c r="U155" s="70"/>
      <c r="V155" s="70"/>
      <c r="W155" s="70"/>
      <c r="X155" s="70"/>
      <c r="Y155" s="70"/>
      <c r="Z155" s="70"/>
      <c r="AA155" s="70"/>
      <c r="AB155" s="70"/>
      <c r="AC155" s="70"/>
      <c r="AD155" s="70"/>
      <c r="AE155" s="70"/>
      <c r="AF155" s="70"/>
      <c r="AG155" s="75">
        <v>0</v>
      </c>
      <c r="AH155" s="70"/>
      <c r="AI155" s="70"/>
      <c r="AJ155" s="70"/>
      <c r="AK155" s="70"/>
      <c r="AL155" s="91">
        <v>0.79943899018232822</v>
      </c>
      <c r="AM155" s="70"/>
      <c r="AN155" s="70"/>
      <c r="AO155" s="70"/>
      <c r="AP155" s="70"/>
      <c r="AQ155" s="70"/>
      <c r="AR155" s="70"/>
      <c r="AS155" s="70"/>
      <c r="AT155" s="70"/>
      <c r="AU155" s="70"/>
      <c r="AV155" s="70"/>
      <c r="AW155" s="70"/>
      <c r="AX155" s="70"/>
      <c r="AY155" s="70"/>
      <c r="AZ155" s="70"/>
      <c r="BA155" s="70"/>
      <c r="BB155" s="70"/>
      <c r="BC155" s="70"/>
      <c r="BD155" s="91">
        <v>0.73684210526315785</v>
      </c>
      <c r="BE155" s="70"/>
      <c r="BF155" s="70"/>
      <c r="BG155" s="70"/>
      <c r="BH155" s="77">
        <v>570</v>
      </c>
      <c r="BN155" s="47">
        <v>28238.931475689507</v>
      </c>
      <c r="CJ155" s="8">
        <f>ABS(L155-VLOOKUP(VK_valitsin!$C$8,tiedot,11,FALSE))</f>
        <v>9.4000000000000057</v>
      </c>
      <c r="CQ155" s="8">
        <f>ABS(S155-VLOOKUP(VK_valitsin!$C$8,tiedot,18,FALSE))</f>
        <v>87</v>
      </c>
      <c r="DE155" s="8">
        <f>ABS(AG155-VLOOKUP(VK_valitsin!$C$8,tiedot,32,FALSE))</f>
        <v>0</v>
      </c>
      <c r="DJ155" s="8">
        <f>ABS(AL155-VLOOKUP(VK_valitsin!$C$8,tiedot,37,FALSE))</f>
        <v>0.12359418417481882</v>
      </c>
      <c r="EB155" s="42">
        <f>ABS(BD155-VLOOKUP(VK_valitsin!$C$8,tiedot,55,FALSE))</f>
        <v>9.093567251461987E-2</v>
      </c>
      <c r="EF155" s="42">
        <f>ABS(BH155-VLOOKUP(VK_valitsin!$C$8,tiedot,59,FALSE))</f>
        <v>30</v>
      </c>
      <c r="EL155" s="8">
        <f>ABS(BN155-VLOOKUP(VK_valitsin!$C$8,tiedot,65,FALSE))</f>
        <v>1531.5605521905745</v>
      </c>
      <c r="FH155" s="44">
        <f>IF($B155=VK_valitsin!$C$8,100000,VK!CJ155/VK!L$297*VK_valitsin!E$5)</f>
        <v>4.9137681198637082E-2</v>
      </c>
      <c r="FO155" s="44">
        <f>IF($B155=VK_valitsin!$C$8,100000,VK!CQ155/VK!S$297*VK_valitsin!J$5)</f>
        <v>2.5166048008819383E-2</v>
      </c>
      <c r="GC155" s="44">
        <f>IF($B155=VK_valitsin!$C$8,100000,VK!DE155/VK!AG$297*VK_valitsin!I$5)</f>
        <v>0</v>
      </c>
      <c r="GH155" s="44">
        <f>IF($B155=VK_valitsin!$C$8,100000,VK!DJ155/VK!AL$297*VK_valitsin!D$5)</f>
        <v>0.24339146779245721</v>
      </c>
      <c r="GZ155" s="44">
        <f>IF($B155=VK_valitsin!$C$8,100000,VK!EB155/VK!BD$297*VK_valitsin!H$5)</f>
        <v>3.7773464468644061E-2</v>
      </c>
      <c r="HD155" s="44">
        <f>IF($B155=VK_valitsin!$C$8,100000,VK!EF155/VK!BH$297*VK_valitsin!F$5)</f>
        <v>1.1408666604263266E-2</v>
      </c>
      <c r="HJ155" s="44">
        <f>IF($B155=VK_valitsin!$C$8,100000,VK!EL155/VK!BN$297*VK_valitsin!G$5)</f>
        <v>5.8600660911773128E-2</v>
      </c>
      <c r="ID155" s="15">
        <f t="shared" si="8"/>
        <v>0.42547800428459409</v>
      </c>
      <c r="IE155" s="15">
        <f t="shared" si="9"/>
        <v>24</v>
      </c>
      <c r="IF155" s="16">
        <f t="shared" si="11"/>
        <v>1.5299999999999952E-8</v>
      </c>
      <c r="IG155" s="38" t="str">
        <f t="shared" si="10"/>
        <v>Muurame</v>
      </c>
    </row>
    <row r="156" spans="2:241" x14ac:dyDescent="0.25">
      <c r="B156" t="s">
        <v>242</v>
      </c>
      <c r="C156">
        <v>503</v>
      </c>
      <c r="L156" s="76">
        <v>131.1</v>
      </c>
      <c r="M156" s="70"/>
      <c r="N156" s="70"/>
      <c r="O156" s="70"/>
      <c r="P156" s="70"/>
      <c r="Q156" s="70"/>
      <c r="R156" s="70"/>
      <c r="S156" s="85" t="s">
        <v>707</v>
      </c>
      <c r="T156" s="70"/>
      <c r="U156" s="70"/>
      <c r="V156" s="70"/>
      <c r="W156" s="70"/>
      <c r="X156" s="70"/>
      <c r="Y156" s="70"/>
      <c r="Z156" s="70"/>
      <c r="AA156" s="70"/>
      <c r="AB156" s="70"/>
      <c r="AC156" s="70"/>
      <c r="AD156" s="70"/>
      <c r="AE156" s="70"/>
      <c r="AF156" s="70"/>
      <c r="AG156" s="75">
        <v>0</v>
      </c>
      <c r="AH156" s="70"/>
      <c r="AI156" s="70"/>
      <c r="AJ156" s="70"/>
      <c r="AK156" s="70"/>
      <c r="AL156" s="91">
        <v>0.87623762376237624</v>
      </c>
      <c r="AM156" s="70"/>
      <c r="AN156" s="70"/>
      <c r="AO156" s="70"/>
      <c r="AP156" s="70"/>
      <c r="AQ156" s="70"/>
      <c r="AR156" s="70"/>
      <c r="AS156" s="70"/>
      <c r="AT156" s="70"/>
      <c r="AU156" s="70"/>
      <c r="AV156" s="70"/>
      <c r="AW156" s="70"/>
      <c r="AX156" s="70"/>
      <c r="AY156" s="70"/>
      <c r="AZ156" s="70"/>
      <c r="BA156" s="70"/>
      <c r="BB156" s="70"/>
      <c r="BC156" s="70"/>
      <c r="BD156" s="91">
        <v>0.82203389830508478</v>
      </c>
      <c r="BE156" s="70"/>
      <c r="BF156" s="70"/>
      <c r="BG156" s="70"/>
      <c r="BH156" s="77">
        <v>354</v>
      </c>
      <c r="BN156" s="47">
        <v>26643.382967398535</v>
      </c>
      <c r="CJ156" s="8">
        <f>ABS(L156-VLOOKUP(VK_valitsin!$C$8,tiedot,11,FALSE))</f>
        <v>5.2000000000000171</v>
      </c>
      <c r="CQ156" s="8">
        <f>ABS(S156-VLOOKUP(VK_valitsin!$C$8,tiedot,18,FALSE))</f>
        <v>61</v>
      </c>
      <c r="DE156" s="8">
        <f>ABS(AG156-VLOOKUP(VK_valitsin!$C$8,tiedot,32,FALSE))</f>
        <v>0</v>
      </c>
      <c r="DJ156" s="8">
        <f>ABS(AL156-VLOOKUP(VK_valitsin!$C$8,tiedot,37,FALSE))</f>
        <v>0.20039281775486684</v>
      </c>
      <c r="EB156" s="42">
        <f>ABS(BD156-VLOOKUP(VK_valitsin!$C$8,tiedot,55,FALSE))</f>
        <v>5.7438794726929476E-3</v>
      </c>
      <c r="EF156" s="42">
        <f>ABS(BH156-VLOOKUP(VK_valitsin!$C$8,tiedot,59,FALSE))</f>
        <v>186</v>
      </c>
      <c r="EL156" s="8">
        <f>ABS(BN156-VLOOKUP(VK_valitsin!$C$8,tiedot,65,FALSE))</f>
        <v>63.987956100398151</v>
      </c>
      <c r="FH156" s="44">
        <f>IF($B156=VK_valitsin!$C$8,100000,VK!CJ156/VK!L$297*VK_valitsin!E$5)</f>
        <v>2.7182547046054627E-2</v>
      </c>
      <c r="FO156" s="44">
        <f>IF($B156=VK_valitsin!$C$8,100000,VK!CQ156/VK!S$297*VK_valitsin!J$5)</f>
        <v>1.7645160098137731E-2</v>
      </c>
      <c r="GC156" s="44">
        <f>IF($B156=VK_valitsin!$C$8,100000,VK!DE156/VK!AG$297*VK_valitsin!I$5)</f>
        <v>0</v>
      </c>
      <c r="GH156" s="44">
        <f>IF($B156=VK_valitsin!$C$8,100000,VK!DJ156/VK!AL$297*VK_valitsin!D$5)</f>
        <v>0.39462942673285312</v>
      </c>
      <c r="GZ156" s="44">
        <f>IF($B156=VK_valitsin!$C$8,100000,VK!EB156/VK!BD$297*VK_valitsin!H$5)</f>
        <v>2.3859308583115057E-3</v>
      </c>
      <c r="HD156" s="44">
        <f>IF($B156=VK_valitsin!$C$8,100000,VK!EF156/VK!BH$297*VK_valitsin!F$5)</f>
        <v>7.0733732946432246E-2</v>
      </c>
      <c r="HJ156" s="44">
        <f>IF($B156=VK_valitsin!$C$8,100000,VK!EL156/VK!BN$297*VK_valitsin!G$5)</f>
        <v>2.4483109809231175E-3</v>
      </c>
      <c r="ID156" s="15">
        <f t="shared" si="8"/>
        <v>0.51502512406271239</v>
      </c>
      <c r="IE156" s="15">
        <f t="shared" si="9"/>
        <v>55</v>
      </c>
      <c r="IF156" s="16">
        <f t="shared" si="11"/>
        <v>1.5399999999999953E-8</v>
      </c>
      <c r="IG156" s="38" t="str">
        <f t="shared" si="10"/>
        <v>Mynämäki</v>
      </c>
    </row>
    <row r="157" spans="2:241" x14ac:dyDescent="0.25">
      <c r="B157" t="s">
        <v>243</v>
      </c>
      <c r="C157">
        <v>504</v>
      </c>
      <c r="L157" s="76">
        <v>150.19999999999999</v>
      </c>
      <c r="M157" s="70"/>
      <c r="N157" s="70"/>
      <c r="O157" s="70"/>
      <c r="P157" s="70"/>
      <c r="Q157" s="70"/>
      <c r="R157" s="70"/>
      <c r="S157" s="85" t="s">
        <v>781</v>
      </c>
      <c r="T157" s="70"/>
      <c r="U157" s="70"/>
      <c r="V157" s="70"/>
      <c r="W157" s="70"/>
      <c r="X157" s="70"/>
      <c r="Y157" s="70"/>
      <c r="Z157" s="70"/>
      <c r="AA157" s="70"/>
      <c r="AB157" s="70"/>
      <c r="AC157" s="70"/>
      <c r="AD157" s="70"/>
      <c r="AE157" s="70"/>
      <c r="AF157" s="70"/>
      <c r="AG157" s="75">
        <v>0</v>
      </c>
      <c r="AH157" s="70"/>
      <c r="AI157" s="70"/>
      <c r="AJ157" s="70"/>
      <c r="AK157" s="70"/>
      <c r="AL157" s="91">
        <v>0.72972972972972971</v>
      </c>
      <c r="AM157" s="70"/>
      <c r="AN157" s="70"/>
      <c r="AO157" s="70"/>
      <c r="AP157" s="70"/>
      <c r="AQ157" s="70"/>
      <c r="AR157" s="70"/>
      <c r="AS157" s="70"/>
      <c r="AT157" s="70"/>
      <c r="AU157" s="70"/>
      <c r="AV157" s="70"/>
      <c r="AW157" s="70"/>
      <c r="AX157" s="70"/>
      <c r="AY157" s="70"/>
      <c r="AZ157" s="70"/>
      <c r="BA157" s="70"/>
      <c r="BB157" s="70"/>
      <c r="BC157" s="70"/>
      <c r="BD157" s="91">
        <v>1</v>
      </c>
      <c r="BE157" s="70"/>
      <c r="BF157" s="70"/>
      <c r="BG157" s="70"/>
      <c r="BH157" s="77">
        <v>54</v>
      </c>
      <c r="BN157" s="47">
        <v>25860.050145772595</v>
      </c>
      <c r="CJ157" s="8">
        <f>ABS(L157-VLOOKUP(VK_valitsin!$C$8,tiedot,11,FALSE))</f>
        <v>13.899999999999977</v>
      </c>
      <c r="CQ157" s="8">
        <f>ABS(S157-VLOOKUP(VK_valitsin!$C$8,tiedot,18,FALSE))</f>
        <v>68</v>
      </c>
      <c r="DE157" s="8">
        <f>ABS(AG157-VLOOKUP(VK_valitsin!$C$8,tiedot,32,FALSE))</f>
        <v>0</v>
      </c>
      <c r="DJ157" s="8">
        <f>ABS(AL157-VLOOKUP(VK_valitsin!$C$8,tiedot,37,FALSE))</f>
        <v>5.3884923722220313E-2</v>
      </c>
      <c r="EB157" s="42">
        <f>ABS(BD157-VLOOKUP(VK_valitsin!$C$8,tiedot,55,FALSE))</f>
        <v>0.17222222222222228</v>
      </c>
      <c r="EF157" s="42">
        <f>ABS(BH157-VLOOKUP(VK_valitsin!$C$8,tiedot,59,FALSE))</f>
        <v>486</v>
      </c>
      <c r="EL157" s="8">
        <f>ABS(BN157-VLOOKUP(VK_valitsin!$C$8,tiedot,65,FALSE))</f>
        <v>847.32077772633784</v>
      </c>
      <c r="FH157" s="44">
        <f>IF($B157=VK_valitsin!$C$8,100000,VK!CJ157/VK!L$297*VK_valitsin!E$5)</f>
        <v>7.266103921926105E-2</v>
      </c>
      <c r="FO157" s="44">
        <f>IF($B157=VK_valitsin!$C$8,100000,VK!CQ157/VK!S$297*VK_valitsin!J$5)</f>
        <v>1.9670014535628944E-2</v>
      </c>
      <c r="GC157" s="44">
        <f>IF($B157=VK_valitsin!$C$8,100000,VK!DE157/VK!AG$297*VK_valitsin!I$5)</f>
        <v>0</v>
      </c>
      <c r="GH157" s="44">
        <f>IF($B157=VK_valitsin!$C$8,100000,VK!DJ157/VK!AL$297*VK_valitsin!D$5)</f>
        <v>0.10611446456157674</v>
      </c>
      <c r="GZ157" s="44">
        <f>IF($B157=VK_valitsin!$C$8,100000,VK!EB157/VK!BD$297*VK_valitsin!H$5)</f>
        <v>7.1538812128718196E-2</v>
      </c>
      <c r="HD157" s="44">
        <f>IF($B157=VK_valitsin!$C$8,100000,VK!EF157/VK!BH$297*VK_valitsin!F$5)</f>
        <v>0.18482039898906494</v>
      </c>
      <c r="HJ157" s="44">
        <f>IF($B157=VK_valitsin!$C$8,100000,VK!EL157/VK!BN$297*VK_valitsin!G$5)</f>
        <v>3.2420237977546541E-2</v>
      </c>
      <c r="ID157" s="15">
        <f t="shared" si="8"/>
        <v>0.48722498291179644</v>
      </c>
      <c r="IE157" s="15">
        <f t="shared" si="9"/>
        <v>45</v>
      </c>
      <c r="IF157" s="16">
        <f t="shared" si="11"/>
        <v>1.5499999999999954E-8</v>
      </c>
      <c r="IG157" s="38" t="str">
        <f t="shared" si="10"/>
        <v>Myrskylä</v>
      </c>
    </row>
    <row r="158" spans="2:241" x14ac:dyDescent="0.25">
      <c r="B158" t="s">
        <v>244</v>
      </c>
      <c r="C158">
        <v>505</v>
      </c>
      <c r="L158" s="76">
        <v>115.7</v>
      </c>
      <c r="M158" s="70"/>
      <c r="N158" s="70"/>
      <c r="O158" s="70"/>
      <c r="P158" s="70"/>
      <c r="Q158" s="70"/>
      <c r="R158" s="70"/>
      <c r="S158" s="85" t="s">
        <v>710</v>
      </c>
      <c r="T158" s="70"/>
      <c r="U158" s="70"/>
      <c r="V158" s="70"/>
      <c r="W158" s="70"/>
      <c r="X158" s="70"/>
      <c r="Y158" s="70"/>
      <c r="Z158" s="70"/>
      <c r="AA158" s="70"/>
      <c r="AB158" s="70"/>
      <c r="AC158" s="70"/>
      <c r="AD158" s="70"/>
      <c r="AE158" s="70"/>
      <c r="AF158" s="70"/>
      <c r="AG158" s="75">
        <v>1</v>
      </c>
      <c r="AH158" s="70"/>
      <c r="AI158" s="70"/>
      <c r="AJ158" s="70"/>
      <c r="AK158" s="70"/>
      <c r="AL158" s="91">
        <v>0.77569331158238175</v>
      </c>
      <c r="AM158" s="70"/>
      <c r="AN158" s="70"/>
      <c r="AO158" s="70"/>
      <c r="AP158" s="70"/>
      <c r="AQ158" s="70"/>
      <c r="AR158" s="70"/>
      <c r="AS158" s="70"/>
      <c r="AT158" s="70"/>
      <c r="AU158" s="70"/>
      <c r="AV158" s="70"/>
      <c r="AW158" s="70"/>
      <c r="AX158" s="70"/>
      <c r="AY158" s="70"/>
      <c r="AZ158" s="70"/>
      <c r="BA158" s="70"/>
      <c r="BB158" s="70"/>
      <c r="BC158" s="70"/>
      <c r="BD158" s="91">
        <v>0.80441640378548895</v>
      </c>
      <c r="BE158" s="70"/>
      <c r="BF158" s="70"/>
      <c r="BG158" s="70"/>
      <c r="BH158" s="77">
        <v>951</v>
      </c>
      <c r="BN158" s="47">
        <v>28601.785656343942</v>
      </c>
      <c r="CJ158" s="8">
        <f>ABS(L158-VLOOKUP(VK_valitsin!$C$8,tiedot,11,FALSE))</f>
        <v>20.600000000000009</v>
      </c>
      <c r="CQ158" s="8">
        <f>ABS(S158-VLOOKUP(VK_valitsin!$C$8,tiedot,18,FALSE))</f>
        <v>173</v>
      </c>
      <c r="DE158" s="8">
        <f>ABS(AG158-VLOOKUP(VK_valitsin!$C$8,tiedot,32,FALSE))</f>
        <v>1</v>
      </c>
      <c r="DJ158" s="8">
        <f>ABS(AL158-VLOOKUP(VK_valitsin!$C$8,tiedot,37,FALSE))</f>
        <v>9.9848505574872348E-2</v>
      </c>
      <c r="EB158" s="42">
        <f>ABS(BD158-VLOOKUP(VK_valitsin!$C$8,tiedot,55,FALSE))</f>
        <v>2.336137399228877E-2</v>
      </c>
      <c r="EF158" s="42">
        <f>ABS(BH158-VLOOKUP(VK_valitsin!$C$8,tiedot,59,FALSE))</f>
        <v>411</v>
      </c>
      <c r="EL158" s="8">
        <f>ABS(BN158-VLOOKUP(VK_valitsin!$C$8,tiedot,65,FALSE))</f>
        <v>1894.414732845009</v>
      </c>
      <c r="FH158" s="44">
        <f>IF($B158=VK_valitsin!$C$8,100000,VK!CJ158/VK!L$297*VK_valitsin!E$5)</f>
        <v>0.1076847056055238</v>
      </c>
      <c r="FO158" s="44">
        <f>IF($B158=VK_valitsin!$C$8,100000,VK!CQ158/VK!S$297*VK_valitsin!J$5)</f>
        <v>5.0042831097997169E-2</v>
      </c>
      <c r="GC158" s="44">
        <f>IF($B158=VK_valitsin!$C$8,100000,VK!DE158/VK!AG$297*VK_valitsin!I$5)</f>
        <v>0.10940897735217005</v>
      </c>
      <c r="GH158" s="44">
        <f>IF($B158=VK_valitsin!$C$8,100000,VK!DJ158/VK!AL$297*VK_valitsin!D$5)</f>
        <v>0.19662959459627141</v>
      </c>
      <c r="GZ158" s="44">
        <f>IF($B158=VK_valitsin!$C$8,100000,VK!EB158/VK!BD$297*VK_valitsin!H$5)</f>
        <v>9.7040029070500789E-3</v>
      </c>
      <c r="HD158" s="44">
        <f>IF($B158=VK_valitsin!$C$8,100000,VK!EF158/VK!BH$297*VK_valitsin!F$5)</f>
        <v>0.15629873247840675</v>
      </c>
      <c r="HJ158" s="44">
        <f>IF($B158=VK_valitsin!$C$8,100000,VK!EL158/VK!BN$297*VK_valitsin!G$5)</f>
        <v>7.248420914663517E-2</v>
      </c>
      <c r="ID158" s="15">
        <f t="shared" si="8"/>
        <v>0.70225306878405447</v>
      </c>
      <c r="IE158" s="15">
        <f t="shared" si="9"/>
        <v>127</v>
      </c>
      <c r="IF158" s="16">
        <f t="shared" si="11"/>
        <v>1.5599999999999954E-8</v>
      </c>
      <c r="IG158" s="38" t="str">
        <f t="shared" si="10"/>
        <v>Mäntsälä</v>
      </c>
    </row>
    <row r="159" spans="2:241" x14ac:dyDescent="0.25">
      <c r="B159" t="s">
        <v>246</v>
      </c>
      <c r="C159">
        <v>507</v>
      </c>
      <c r="L159" s="76">
        <v>185.2</v>
      </c>
      <c r="M159" s="70"/>
      <c r="N159" s="70"/>
      <c r="O159" s="70"/>
      <c r="P159" s="70"/>
      <c r="Q159" s="70"/>
      <c r="R159" s="70"/>
      <c r="S159" s="85" t="s">
        <v>826</v>
      </c>
      <c r="T159" s="70"/>
      <c r="U159" s="70"/>
      <c r="V159" s="70"/>
      <c r="W159" s="70"/>
      <c r="X159" s="70"/>
      <c r="Y159" s="70"/>
      <c r="Z159" s="70"/>
      <c r="AA159" s="70"/>
      <c r="AB159" s="70"/>
      <c r="AC159" s="70"/>
      <c r="AD159" s="70"/>
      <c r="AE159" s="70"/>
      <c r="AF159" s="70"/>
      <c r="AG159" s="75">
        <v>1</v>
      </c>
      <c r="AH159" s="70"/>
      <c r="AI159" s="70"/>
      <c r="AJ159" s="70"/>
      <c r="AK159" s="70"/>
      <c r="AL159" s="91">
        <v>0.7039106145251397</v>
      </c>
      <c r="AM159" s="70"/>
      <c r="AN159" s="70"/>
      <c r="AO159" s="70"/>
      <c r="AP159" s="70"/>
      <c r="AQ159" s="70"/>
      <c r="AR159" s="70"/>
      <c r="AS159" s="70"/>
      <c r="AT159" s="70"/>
      <c r="AU159" s="70"/>
      <c r="AV159" s="70"/>
      <c r="AW159" s="70"/>
      <c r="AX159" s="70"/>
      <c r="AY159" s="70"/>
      <c r="AZ159" s="70"/>
      <c r="BA159" s="70"/>
      <c r="BB159" s="70"/>
      <c r="BC159" s="70"/>
      <c r="BD159" s="91">
        <v>1</v>
      </c>
      <c r="BE159" s="70"/>
      <c r="BF159" s="70"/>
      <c r="BG159" s="70"/>
      <c r="BH159" s="77">
        <v>126</v>
      </c>
      <c r="BN159" s="47">
        <v>24916.342267294458</v>
      </c>
      <c r="CJ159" s="8">
        <f>ABS(L159-VLOOKUP(VK_valitsin!$C$8,tiedot,11,FALSE))</f>
        <v>48.899999999999977</v>
      </c>
      <c r="CQ159" s="8">
        <f>ABS(S159-VLOOKUP(VK_valitsin!$C$8,tiedot,18,FALSE))</f>
        <v>162</v>
      </c>
      <c r="DE159" s="8">
        <f>ABS(AG159-VLOOKUP(VK_valitsin!$C$8,tiedot,32,FALSE))</f>
        <v>1</v>
      </c>
      <c r="DJ159" s="8">
        <f>ABS(AL159-VLOOKUP(VK_valitsin!$C$8,tiedot,37,FALSE))</f>
        <v>2.8065808517630297E-2</v>
      </c>
      <c r="EB159" s="42">
        <f>ABS(BD159-VLOOKUP(VK_valitsin!$C$8,tiedot,55,FALSE))</f>
        <v>0.17222222222222228</v>
      </c>
      <c r="EF159" s="42">
        <f>ABS(BH159-VLOOKUP(VK_valitsin!$C$8,tiedot,59,FALSE))</f>
        <v>414</v>
      </c>
      <c r="EL159" s="8">
        <f>ABS(BN159-VLOOKUP(VK_valitsin!$C$8,tiedot,65,FALSE))</f>
        <v>1791.0286562044748</v>
      </c>
      <c r="FH159" s="44">
        <f>IF($B159=VK_valitsin!$C$8,100000,VK!CJ159/VK!L$297*VK_valitsin!E$5)</f>
        <v>0.255620490490782</v>
      </c>
      <c r="FO159" s="44">
        <f>IF($B159=VK_valitsin!$C$8,100000,VK!CQ159/VK!S$297*VK_valitsin!J$5)</f>
        <v>4.6860916981939546E-2</v>
      </c>
      <c r="GC159" s="44">
        <f>IF($B159=VK_valitsin!$C$8,100000,VK!DE159/VK!AG$297*VK_valitsin!I$5)</f>
        <v>0.10940897735217005</v>
      </c>
      <c r="GH159" s="44">
        <f>IF($B159=VK_valitsin!$C$8,100000,VK!DJ159/VK!AL$297*VK_valitsin!D$5)</f>
        <v>5.5269415591804483E-2</v>
      </c>
      <c r="GZ159" s="44">
        <f>IF($B159=VK_valitsin!$C$8,100000,VK!EB159/VK!BD$297*VK_valitsin!H$5)</f>
        <v>7.1538812128718196E-2</v>
      </c>
      <c r="HD159" s="44">
        <f>IF($B159=VK_valitsin!$C$8,100000,VK!EF159/VK!BH$297*VK_valitsin!F$5)</f>
        <v>0.15743959913883307</v>
      </c>
      <c r="HJ159" s="44">
        <f>IF($B159=VK_valitsin!$C$8,100000,VK!EL159/VK!BN$297*VK_valitsin!G$5)</f>
        <v>6.8528444935063437E-2</v>
      </c>
      <c r="ID159" s="15">
        <f t="shared" si="8"/>
        <v>0.76466667231931074</v>
      </c>
      <c r="IE159" s="15">
        <f t="shared" si="9"/>
        <v>154</v>
      </c>
      <c r="IF159" s="16">
        <f t="shared" si="11"/>
        <v>1.5699999999999955E-8</v>
      </c>
      <c r="IG159" s="38" t="str">
        <f t="shared" si="10"/>
        <v>Mäntyharju</v>
      </c>
    </row>
    <row r="160" spans="2:241" x14ac:dyDescent="0.25">
      <c r="B160" t="s">
        <v>245</v>
      </c>
      <c r="C160">
        <v>508</v>
      </c>
      <c r="L160" s="76">
        <v>179.7</v>
      </c>
      <c r="M160" s="70"/>
      <c r="N160" s="70"/>
      <c r="O160" s="70"/>
      <c r="P160" s="70"/>
      <c r="Q160" s="70"/>
      <c r="R160" s="70"/>
      <c r="S160" s="85" t="s">
        <v>827</v>
      </c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5">
        <v>0</v>
      </c>
      <c r="AH160" s="70"/>
      <c r="AI160" s="70"/>
      <c r="AJ160" s="70"/>
      <c r="AK160" s="70"/>
      <c r="AL160" s="91">
        <v>0.7946428571428571</v>
      </c>
      <c r="AM160" s="70"/>
      <c r="AN160" s="70"/>
      <c r="AO160" s="70"/>
      <c r="AP160" s="70"/>
      <c r="AQ160" s="70"/>
      <c r="AR160" s="70"/>
      <c r="AS160" s="70"/>
      <c r="AT160" s="70"/>
      <c r="AU160" s="70"/>
      <c r="AV160" s="70"/>
      <c r="AW160" s="70"/>
      <c r="AX160" s="70"/>
      <c r="AY160" s="70"/>
      <c r="AZ160" s="70"/>
      <c r="BA160" s="70"/>
      <c r="BB160" s="70"/>
      <c r="BC160" s="70"/>
      <c r="BD160" s="91">
        <v>0.97752808988764039</v>
      </c>
      <c r="BE160" s="70"/>
      <c r="BF160" s="70"/>
      <c r="BG160" s="70"/>
      <c r="BH160" s="77">
        <v>267</v>
      </c>
      <c r="BN160" s="47">
        <v>25822.602523999569</v>
      </c>
      <c r="CJ160" s="8">
        <f>ABS(L160-VLOOKUP(VK_valitsin!$C$8,tiedot,11,FALSE))</f>
        <v>43.399999999999977</v>
      </c>
      <c r="CQ160" s="8">
        <f>ABS(S160-VLOOKUP(VK_valitsin!$C$8,tiedot,18,FALSE))</f>
        <v>45</v>
      </c>
      <c r="DE160" s="8">
        <f>ABS(AG160-VLOOKUP(VK_valitsin!$C$8,tiedot,32,FALSE))</f>
        <v>0</v>
      </c>
      <c r="DJ160" s="8">
        <f>ABS(AL160-VLOOKUP(VK_valitsin!$C$8,tiedot,37,FALSE))</f>
        <v>0.11879805113534769</v>
      </c>
      <c r="EB160" s="42">
        <f>ABS(BD160-VLOOKUP(VK_valitsin!$C$8,tiedot,55,FALSE))</f>
        <v>0.14975031210986267</v>
      </c>
      <c r="EF160" s="42">
        <f>ABS(BH160-VLOOKUP(VK_valitsin!$C$8,tiedot,59,FALSE))</f>
        <v>273</v>
      </c>
      <c r="EL160" s="8">
        <f>ABS(BN160-VLOOKUP(VK_valitsin!$C$8,tiedot,65,FALSE))</f>
        <v>884.76839949936402</v>
      </c>
      <c r="FH160" s="44">
        <f>IF($B160=VK_valitsin!$C$8,100000,VK!CJ160/VK!L$297*VK_valitsin!E$5)</f>
        <v>0.22686971957668586</v>
      </c>
      <c r="FO160" s="44">
        <f>IF($B160=VK_valitsin!$C$8,100000,VK!CQ160/VK!S$297*VK_valitsin!J$5)</f>
        <v>1.3016921383872095E-2</v>
      </c>
      <c r="GC160" s="44">
        <f>IF($B160=VK_valitsin!$C$8,100000,VK!DE160/VK!AG$297*VK_valitsin!I$5)</f>
        <v>0</v>
      </c>
      <c r="GH160" s="44">
        <f>IF($B160=VK_valitsin!$C$8,100000,VK!DJ160/VK!AL$297*VK_valitsin!D$5)</f>
        <v>0.23394654230507644</v>
      </c>
      <c r="GZ160" s="44">
        <f>IF($B160=VK_valitsin!$C$8,100000,VK!EB160/VK!BD$297*VK_valitsin!H$5)</f>
        <v>6.2204280643999597E-2</v>
      </c>
      <c r="HD160" s="44">
        <f>IF($B160=VK_valitsin!$C$8,100000,VK!EF160/VK!BH$297*VK_valitsin!F$5)</f>
        <v>0.10381886609879573</v>
      </c>
      <c r="HJ160" s="44">
        <f>IF($B160=VK_valitsin!$C$8,100000,VK!EL160/VK!BN$297*VK_valitsin!G$5)</f>
        <v>3.3853061108394832E-2</v>
      </c>
      <c r="ID160" s="15">
        <f t="shared" si="8"/>
        <v>0.67370940691682457</v>
      </c>
      <c r="IE160" s="15">
        <f t="shared" si="9"/>
        <v>116</v>
      </c>
      <c r="IF160" s="16">
        <f t="shared" si="11"/>
        <v>1.5799999999999956E-8</v>
      </c>
      <c r="IG160" s="38" t="str">
        <f t="shared" si="10"/>
        <v>Mänttä-Vilppula</v>
      </c>
    </row>
    <row r="161" spans="2:241" x14ac:dyDescent="0.25">
      <c r="B161" t="s">
        <v>247</v>
      </c>
      <c r="C161">
        <v>529</v>
      </c>
      <c r="L161" s="76">
        <v>129</v>
      </c>
      <c r="M161" s="70"/>
      <c r="N161" s="70"/>
      <c r="O161" s="70"/>
      <c r="P161" s="70"/>
      <c r="Q161" s="70"/>
      <c r="R161" s="70"/>
      <c r="S161" s="85" t="s">
        <v>828</v>
      </c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5">
        <v>1</v>
      </c>
      <c r="AH161" s="70"/>
      <c r="AI161" s="70"/>
      <c r="AJ161" s="70"/>
      <c r="AK161" s="70"/>
      <c r="AL161" s="91">
        <v>0.79402985074626864</v>
      </c>
      <c r="AM161" s="70"/>
      <c r="AN161" s="70"/>
      <c r="AO161" s="70"/>
      <c r="AP161" s="70"/>
      <c r="AQ161" s="70"/>
      <c r="AR161" s="70"/>
      <c r="AS161" s="70"/>
      <c r="AT161" s="70"/>
      <c r="AU161" s="70"/>
      <c r="AV161" s="70"/>
      <c r="AW161" s="70"/>
      <c r="AX161" s="70"/>
      <c r="AY161" s="70"/>
      <c r="AZ161" s="70"/>
      <c r="BA161" s="70"/>
      <c r="BB161" s="70"/>
      <c r="BC161" s="70"/>
      <c r="BD161" s="91">
        <v>0.99624060150375937</v>
      </c>
      <c r="BE161" s="70"/>
      <c r="BF161" s="70"/>
      <c r="BG161" s="70"/>
      <c r="BH161" s="77">
        <v>798</v>
      </c>
      <c r="BN161" s="47">
        <v>31583.4399719986</v>
      </c>
      <c r="CJ161" s="8">
        <f>ABS(L161-VLOOKUP(VK_valitsin!$C$8,tiedot,11,FALSE))</f>
        <v>7.3000000000000114</v>
      </c>
      <c r="CQ161" s="8">
        <f>ABS(S161-VLOOKUP(VK_valitsin!$C$8,tiedot,18,FALSE))</f>
        <v>50</v>
      </c>
      <c r="DE161" s="8">
        <f>ABS(AG161-VLOOKUP(VK_valitsin!$C$8,tiedot,32,FALSE))</f>
        <v>1</v>
      </c>
      <c r="DJ161" s="8">
        <f>ABS(AL161-VLOOKUP(VK_valitsin!$C$8,tiedot,37,FALSE))</f>
        <v>0.11818504473875924</v>
      </c>
      <c r="EB161" s="42">
        <f>ABS(BD161-VLOOKUP(VK_valitsin!$C$8,tiedot,55,FALSE))</f>
        <v>0.16846282372598165</v>
      </c>
      <c r="EF161" s="42">
        <f>ABS(BH161-VLOOKUP(VK_valitsin!$C$8,tiedot,59,FALSE))</f>
        <v>258</v>
      </c>
      <c r="EL161" s="8">
        <f>ABS(BN161-VLOOKUP(VK_valitsin!$C$8,tiedot,65,FALSE))</f>
        <v>4876.0690484996667</v>
      </c>
      <c r="FH161" s="44">
        <f>IF($B161=VK_valitsin!$C$8,100000,VK!CJ161/VK!L$297*VK_valitsin!E$5)</f>
        <v>3.8160114122345858E-2</v>
      </c>
      <c r="FO161" s="44">
        <f>IF($B161=VK_valitsin!$C$8,100000,VK!CQ161/VK!S$297*VK_valitsin!J$5)</f>
        <v>1.4463245982080106E-2</v>
      </c>
      <c r="GC161" s="44">
        <f>IF($B161=VK_valitsin!$C$8,100000,VK!DE161/VK!AG$297*VK_valitsin!I$5)</f>
        <v>0.10940897735217005</v>
      </c>
      <c r="GH161" s="44">
        <f>IF($B161=VK_valitsin!$C$8,100000,VK!DJ161/VK!AL$297*VK_valitsin!D$5)</f>
        <v>0.232739361500996</v>
      </c>
      <c r="GZ161" s="44">
        <f>IF($B161=VK_valitsin!$C$8,100000,VK!EB161/VK!BD$297*VK_valitsin!H$5)</f>
        <v>6.9977208177327291E-2</v>
      </c>
      <c r="HD161" s="44">
        <f>IF($B161=VK_valitsin!$C$8,100000,VK!EF161/VK!BH$297*VK_valitsin!F$5)</f>
        <v>9.81145327966641E-2</v>
      </c>
      <c r="HJ161" s="44">
        <f>IF($B161=VK_valitsin!$C$8,100000,VK!EL161/VK!BN$297*VK_valitsin!G$5)</f>
        <v>0.18656844385605853</v>
      </c>
      <c r="ID161" s="15">
        <f t="shared" si="8"/>
        <v>0.7494318996876419</v>
      </c>
      <c r="IE161" s="15">
        <f t="shared" si="9"/>
        <v>148</v>
      </c>
      <c r="IF161" s="16">
        <f t="shared" si="11"/>
        <v>1.5899999999999957E-8</v>
      </c>
      <c r="IG161" s="38" t="str">
        <f t="shared" si="10"/>
        <v>Naantali</v>
      </c>
    </row>
    <row r="162" spans="2:241" x14ac:dyDescent="0.25">
      <c r="B162" t="s">
        <v>248</v>
      </c>
      <c r="C162">
        <v>531</v>
      </c>
      <c r="L162" s="76">
        <v>149</v>
      </c>
      <c r="M162" s="70"/>
      <c r="N162" s="70"/>
      <c r="O162" s="70"/>
      <c r="P162" s="70"/>
      <c r="Q162" s="70"/>
      <c r="R162" s="70"/>
      <c r="S162" s="85" t="s">
        <v>829</v>
      </c>
      <c r="T162" s="70"/>
      <c r="U162" s="70"/>
      <c r="V162" s="70"/>
      <c r="W162" s="70"/>
      <c r="X162" s="70"/>
      <c r="Y162" s="70"/>
      <c r="Z162" s="70"/>
      <c r="AA162" s="70"/>
      <c r="AB162" s="70"/>
      <c r="AC162" s="70"/>
      <c r="AD162" s="70"/>
      <c r="AE162" s="70"/>
      <c r="AF162" s="70"/>
      <c r="AG162" s="75">
        <v>0</v>
      </c>
      <c r="AH162" s="70"/>
      <c r="AI162" s="70"/>
      <c r="AJ162" s="70"/>
      <c r="AK162" s="70"/>
      <c r="AL162" s="91">
        <v>0.75401069518716579</v>
      </c>
      <c r="AM162" s="70"/>
      <c r="AN162" s="70"/>
      <c r="AO162" s="70"/>
      <c r="AP162" s="70"/>
      <c r="AQ162" s="70"/>
      <c r="AR162" s="70"/>
      <c r="AS162" s="70"/>
      <c r="AT162" s="70"/>
      <c r="AU162" s="70"/>
      <c r="AV162" s="70"/>
      <c r="AW162" s="70"/>
      <c r="AX162" s="70"/>
      <c r="AY162" s="70"/>
      <c r="AZ162" s="70"/>
      <c r="BA162" s="70"/>
      <c r="BB162" s="70"/>
      <c r="BC162" s="70"/>
      <c r="BD162" s="91">
        <v>1</v>
      </c>
      <c r="BE162" s="70"/>
      <c r="BF162" s="70"/>
      <c r="BG162" s="70"/>
      <c r="BH162" s="77">
        <v>141</v>
      </c>
      <c r="BN162" s="47">
        <v>26714.418848167541</v>
      </c>
      <c r="CJ162" s="8">
        <f>ABS(L162-VLOOKUP(VK_valitsin!$C$8,tiedot,11,FALSE))</f>
        <v>12.699999999999989</v>
      </c>
      <c r="CQ162" s="8">
        <f>ABS(S162-VLOOKUP(VK_valitsin!$C$8,tiedot,18,FALSE))</f>
        <v>59</v>
      </c>
      <c r="DE162" s="8">
        <f>ABS(AG162-VLOOKUP(VK_valitsin!$C$8,tiedot,32,FALSE))</f>
        <v>0</v>
      </c>
      <c r="DJ162" s="8">
        <f>ABS(AL162-VLOOKUP(VK_valitsin!$C$8,tiedot,37,FALSE))</f>
        <v>7.8165889179656389E-2</v>
      </c>
      <c r="EB162" s="42">
        <f>ABS(BD162-VLOOKUP(VK_valitsin!$C$8,tiedot,55,FALSE))</f>
        <v>0.17222222222222228</v>
      </c>
      <c r="EF162" s="42">
        <f>ABS(BH162-VLOOKUP(VK_valitsin!$C$8,tiedot,59,FALSE))</f>
        <v>399</v>
      </c>
      <c r="EL162" s="8">
        <f>ABS(BN162-VLOOKUP(VK_valitsin!$C$8,tiedot,65,FALSE))</f>
        <v>7.0479246686081751</v>
      </c>
      <c r="FH162" s="44">
        <f>IF($B162=VK_valitsin!$C$8,100000,VK!CJ162/VK!L$297*VK_valitsin!E$5)</f>
        <v>6.6388143747094688E-2</v>
      </c>
      <c r="FO162" s="44">
        <f>IF($B162=VK_valitsin!$C$8,100000,VK!CQ162/VK!S$297*VK_valitsin!J$5)</f>
        <v>1.7066630258854524E-2</v>
      </c>
      <c r="GC162" s="44">
        <f>IF($B162=VK_valitsin!$C$8,100000,VK!DE162/VK!AG$297*VK_valitsin!I$5)</f>
        <v>0</v>
      </c>
      <c r="GH162" s="44">
        <f>IF($B162=VK_valitsin!$C$8,100000,VK!DJ162/VK!AL$297*VK_valitsin!D$5)</f>
        <v>0.15393046708273242</v>
      </c>
      <c r="GZ162" s="44">
        <f>IF($B162=VK_valitsin!$C$8,100000,VK!EB162/VK!BD$297*VK_valitsin!H$5)</f>
        <v>7.1538812128718196E-2</v>
      </c>
      <c r="HD162" s="44">
        <f>IF($B162=VK_valitsin!$C$8,100000,VK!EF162/VK!BH$297*VK_valitsin!F$5)</f>
        <v>0.15173526583670144</v>
      </c>
      <c r="HJ162" s="44">
        <f>IF($B162=VK_valitsin!$C$8,100000,VK!EL162/VK!BN$297*VK_valitsin!G$5)</f>
        <v>2.6966811272730978E-4</v>
      </c>
      <c r="ID162" s="15">
        <f t="shared" si="8"/>
        <v>0.46092900316682861</v>
      </c>
      <c r="IE162" s="15">
        <f t="shared" si="9"/>
        <v>36</v>
      </c>
      <c r="IF162" s="16">
        <f t="shared" si="11"/>
        <v>1.5999999999999958E-8</v>
      </c>
      <c r="IG162" s="38" t="str">
        <f t="shared" si="10"/>
        <v>Nakkila</v>
      </c>
    </row>
    <row r="163" spans="2:241" x14ac:dyDescent="0.25">
      <c r="B163" t="s">
        <v>249</v>
      </c>
      <c r="C163">
        <v>535</v>
      </c>
      <c r="L163" s="76">
        <v>156.5</v>
      </c>
      <c r="M163" s="70"/>
      <c r="N163" s="70"/>
      <c r="O163" s="70"/>
      <c r="P163" s="70"/>
      <c r="Q163" s="70"/>
      <c r="R163" s="70"/>
      <c r="S163" s="85" t="s">
        <v>784</v>
      </c>
      <c r="T163" s="70"/>
      <c r="U163" s="70"/>
      <c r="V163" s="70"/>
      <c r="W163" s="70"/>
      <c r="X163" s="70"/>
      <c r="Y163" s="70"/>
      <c r="Z163" s="70"/>
      <c r="AA163" s="70"/>
      <c r="AB163" s="70"/>
      <c r="AC163" s="70"/>
      <c r="AD163" s="70"/>
      <c r="AE163" s="70"/>
      <c r="AF163" s="70"/>
      <c r="AG163" s="75">
        <v>1</v>
      </c>
      <c r="AH163" s="70"/>
      <c r="AI163" s="70"/>
      <c r="AJ163" s="70"/>
      <c r="AK163" s="70"/>
      <c r="AL163" s="91">
        <v>0.67255434782608692</v>
      </c>
      <c r="AM163" s="70"/>
      <c r="AN163" s="70"/>
      <c r="AO163" s="70"/>
      <c r="AP163" s="70"/>
      <c r="AQ163" s="70"/>
      <c r="AR163" s="70"/>
      <c r="AS163" s="70"/>
      <c r="AT163" s="70"/>
      <c r="AU163" s="70"/>
      <c r="AV163" s="70"/>
      <c r="AW163" s="70"/>
      <c r="AX163" s="70"/>
      <c r="AY163" s="70"/>
      <c r="AZ163" s="70"/>
      <c r="BA163" s="70"/>
      <c r="BB163" s="70"/>
      <c r="BC163" s="70"/>
      <c r="BD163" s="91">
        <v>0.8606060606060606</v>
      </c>
      <c r="BE163" s="70"/>
      <c r="BF163" s="70"/>
      <c r="BG163" s="70"/>
      <c r="BH163" s="77">
        <v>495</v>
      </c>
      <c r="BN163" s="47">
        <v>22292.394203175816</v>
      </c>
      <c r="CJ163" s="8">
        <f>ABS(L163-VLOOKUP(VK_valitsin!$C$8,tiedot,11,FALSE))</f>
        <v>20.199999999999989</v>
      </c>
      <c r="CQ163" s="8">
        <f>ABS(S163-VLOOKUP(VK_valitsin!$C$8,tiedot,18,FALSE))</f>
        <v>77</v>
      </c>
      <c r="DE163" s="8">
        <f>ABS(AG163-VLOOKUP(VK_valitsin!$C$8,tiedot,32,FALSE))</f>
        <v>1</v>
      </c>
      <c r="DJ163" s="8">
        <f>ABS(AL163-VLOOKUP(VK_valitsin!$C$8,tiedot,37,FALSE))</f>
        <v>3.2904581814224843E-3</v>
      </c>
      <c r="EB163" s="42">
        <f>ABS(BD163-VLOOKUP(VK_valitsin!$C$8,tiedot,55,FALSE))</f>
        <v>3.2828282828282873E-2</v>
      </c>
      <c r="EF163" s="42">
        <f>ABS(BH163-VLOOKUP(VK_valitsin!$C$8,tiedot,59,FALSE))</f>
        <v>45</v>
      </c>
      <c r="EL163" s="8">
        <f>ABS(BN163-VLOOKUP(VK_valitsin!$C$8,tiedot,65,FALSE))</f>
        <v>4414.9767203231168</v>
      </c>
      <c r="FH163" s="44">
        <f>IF($B163=VK_valitsin!$C$8,100000,VK!CJ163/VK!L$297*VK_valitsin!E$5)</f>
        <v>0.10559374044813488</v>
      </c>
      <c r="FO163" s="44">
        <f>IF($B163=VK_valitsin!$C$8,100000,VK!CQ163/VK!S$297*VK_valitsin!J$5)</f>
        <v>2.2273398812403367E-2</v>
      </c>
      <c r="GC163" s="44">
        <f>IF($B163=VK_valitsin!$C$8,100000,VK!DE163/VK!AG$297*VK_valitsin!I$5)</f>
        <v>0.10940897735217005</v>
      </c>
      <c r="GH163" s="44">
        <f>IF($B163=VK_valitsin!$C$8,100000,VK!DJ163/VK!AL$297*VK_valitsin!D$5)</f>
        <v>6.4798311654642379E-3</v>
      </c>
      <c r="GZ163" s="44">
        <f>IF($B163=VK_valitsin!$C$8,100000,VK!EB163/VK!BD$297*VK_valitsin!H$5)</f>
        <v>1.3636430464418439E-2</v>
      </c>
      <c r="HD163" s="44">
        <f>IF($B163=VK_valitsin!$C$8,100000,VK!EF163/VK!BH$297*VK_valitsin!F$5)</f>
        <v>1.71129999063949E-2</v>
      </c>
      <c r="HJ163" s="44">
        <f>IF($B163=VK_valitsin!$C$8,100000,VK!EL163/VK!BN$297*VK_valitsin!G$5)</f>
        <v>0.16892610177964038</v>
      </c>
      <c r="ID163" s="15">
        <f t="shared" si="8"/>
        <v>0.4434314960286263</v>
      </c>
      <c r="IE163" s="15">
        <f t="shared" si="9"/>
        <v>33</v>
      </c>
      <c r="IF163" s="16">
        <f t="shared" si="11"/>
        <v>1.6099999999999959E-8</v>
      </c>
      <c r="IG163" s="38" t="str">
        <f t="shared" si="10"/>
        <v>Nivala</v>
      </c>
    </row>
    <row r="164" spans="2:241" x14ac:dyDescent="0.25">
      <c r="B164" t="s">
        <v>250</v>
      </c>
      <c r="C164">
        <v>536</v>
      </c>
      <c r="L164" s="76">
        <v>119.8</v>
      </c>
      <c r="M164" s="70"/>
      <c r="N164" s="70"/>
      <c r="O164" s="70"/>
      <c r="P164" s="70"/>
      <c r="Q164" s="70"/>
      <c r="R164" s="70"/>
      <c r="S164" s="85" t="s">
        <v>830</v>
      </c>
      <c r="T164" s="70"/>
      <c r="U164" s="70"/>
      <c r="V164" s="70"/>
      <c r="W164" s="70"/>
      <c r="X164" s="70"/>
      <c r="Y164" s="70"/>
      <c r="Z164" s="70"/>
      <c r="AA164" s="70"/>
      <c r="AB164" s="70"/>
      <c r="AC164" s="70"/>
      <c r="AD164" s="70"/>
      <c r="AE164" s="70"/>
      <c r="AF164" s="70"/>
      <c r="AG164" s="75">
        <v>0</v>
      </c>
      <c r="AH164" s="70"/>
      <c r="AI164" s="70"/>
      <c r="AJ164" s="70"/>
      <c r="AK164" s="70"/>
      <c r="AL164" s="91">
        <v>0.86183897093854211</v>
      </c>
      <c r="AM164" s="70"/>
      <c r="AN164" s="70"/>
      <c r="AO164" s="70"/>
      <c r="AP164" s="70"/>
      <c r="AQ164" s="70"/>
      <c r="AR164" s="70"/>
      <c r="AS164" s="70"/>
      <c r="AT164" s="70"/>
      <c r="AU164" s="70"/>
      <c r="AV164" s="70"/>
      <c r="AW164" s="70"/>
      <c r="AX164" s="70"/>
      <c r="AY164" s="70"/>
      <c r="AZ164" s="70"/>
      <c r="BA164" s="70"/>
      <c r="BB164" s="70"/>
      <c r="BC164" s="70"/>
      <c r="BD164" s="91">
        <v>0.82255389718076288</v>
      </c>
      <c r="BE164" s="70"/>
      <c r="BF164" s="70"/>
      <c r="BG164" s="70"/>
      <c r="BH164" s="77">
        <v>1809</v>
      </c>
      <c r="BN164" s="47">
        <v>28203.771565629646</v>
      </c>
      <c r="CJ164" s="8">
        <f>ABS(L164-VLOOKUP(VK_valitsin!$C$8,tiedot,11,FALSE))</f>
        <v>16.500000000000014</v>
      </c>
      <c r="CQ164" s="8">
        <f>ABS(S164-VLOOKUP(VK_valitsin!$C$8,tiedot,18,FALSE))</f>
        <v>3</v>
      </c>
      <c r="DE164" s="8">
        <f>ABS(AG164-VLOOKUP(VK_valitsin!$C$8,tiedot,32,FALSE))</f>
        <v>0</v>
      </c>
      <c r="DJ164" s="8">
        <f>ABS(AL164-VLOOKUP(VK_valitsin!$C$8,tiedot,37,FALSE))</f>
        <v>0.18599416493103271</v>
      </c>
      <c r="EB164" s="42">
        <f>ABS(BD164-VLOOKUP(VK_valitsin!$C$8,tiedot,55,FALSE))</f>
        <v>5.2238805970148405E-3</v>
      </c>
      <c r="EF164" s="42">
        <f>ABS(BH164-VLOOKUP(VK_valitsin!$C$8,tiedot,59,FALSE))</f>
        <v>1269</v>
      </c>
      <c r="EL164" s="8">
        <f>ABS(BN164-VLOOKUP(VK_valitsin!$C$8,tiedot,65,FALSE))</f>
        <v>1496.4006421307131</v>
      </c>
      <c r="FH164" s="44">
        <f>IF($B164=VK_valitsin!$C$8,100000,VK!CJ164/VK!L$297*VK_valitsin!E$5)</f>
        <v>8.625231274228852E-2</v>
      </c>
      <c r="FO164" s="44">
        <f>IF($B164=VK_valitsin!$C$8,100000,VK!CQ164/VK!S$297*VK_valitsin!J$5)</f>
        <v>8.6779475892480643E-4</v>
      </c>
      <c r="GC164" s="44">
        <f>IF($B164=VK_valitsin!$C$8,100000,VK!DE164/VK!AG$297*VK_valitsin!I$5)</f>
        <v>0</v>
      </c>
      <c r="GH164" s="44">
        <f>IF($B164=VK_valitsin!$C$8,100000,VK!DJ164/VK!AL$297*VK_valitsin!D$5)</f>
        <v>0.36627445786093588</v>
      </c>
      <c r="GZ164" s="44">
        <f>IF($B164=VK_valitsin!$C$8,100000,VK!EB164/VK!BD$297*VK_valitsin!H$5)</f>
        <v>2.1699302667834239E-3</v>
      </c>
      <c r="HD164" s="44">
        <f>IF($B164=VK_valitsin!$C$8,100000,VK!EF164/VK!BH$297*VK_valitsin!F$5)</f>
        <v>0.48258659736033621</v>
      </c>
      <c r="HJ164" s="44">
        <f>IF($B164=VK_valitsin!$C$8,100000,VK!EL164/VK!BN$297*VK_valitsin!G$5)</f>
        <v>5.7255370342517209E-2</v>
      </c>
      <c r="ID164" s="15">
        <f t="shared" si="8"/>
        <v>0.99540647953178607</v>
      </c>
      <c r="IE164" s="15">
        <f t="shared" si="9"/>
        <v>217</v>
      </c>
      <c r="IF164" s="16">
        <f t="shared" si="11"/>
        <v>1.619999999999996E-8</v>
      </c>
      <c r="IG164" s="38" t="str">
        <f t="shared" si="10"/>
        <v>Nokia</v>
      </c>
    </row>
    <row r="165" spans="2:241" x14ac:dyDescent="0.25">
      <c r="B165" t="s">
        <v>251</v>
      </c>
      <c r="C165">
        <v>538</v>
      </c>
      <c r="L165" s="76">
        <v>116.8</v>
      </c>
      <c r="M165" s="70"/>
      <c r="N165" s="70"/>
      <c r="O165" s="70"/>
      <c r="P165" s="70"/>
      <c r="Q165" s="70"/>
      <c r="R165" s="70"/>
      <c r="S165" s="85" t="s">
        <v>831</v>
      </c>
      <c r="T165" s="70"/>
      <c r="U165" s="70"/>
      <c r="V165" s="70"/>
      <c r="W165" s="70"/>
      <c r="X165" s="70"/>
      <c r="Y165" s="70"/>
      <c r="Z165" s="70"/>
      <c r="AA165" s="70"/>
      <c r="AB165" s="70"/>
      <c r="AC165" s="70"/>
      <c r="AD165" s="70"/>
      <c r="AE165" s="70"/>
      <c r="AF165" s="70"/>
      <c r="AG165" s="75">
        <v>0</v>
      </c>
      <c r="AH165" s="70"/>
      <c r="AI165" s="70"/>
      <c r="AJ165" s="70"/>
      <c r="AK165" s="70"/>
      <c r="AL165" s="91">
        <v>0.78787878787878785</v>
      </c>
      <c r="AM165" s="70"/>
      <c r="AN165" s="70"/>
      <c r="AO165" s="70"/>
      <c r="AP165" s="70"/>
      <c r="AQ165" s="70"/>
      <c r="AR165" s="70"/>
      <c r="AS165" s="70"/>
      <c r="AT165" s="70"/>
      <c r="AU165" s="70"/>
      <c r="AV165" s="70"/>
      <c r="AW165" s="70"/>
      <c r="AX165" s="70"/>
      <c r="AY165" s="70"/>
      <c r="AZ165" s="70"/>
      <c r="BA165" s="70"/>
      <c r="BB165" s="70"/>
      <c r="BC165" s="70"/>
      <c r="BD165" s="91">
        <v>0.97435897435897434</v>
      </c>
      <c r="BE165" s="70"/>
      <c r="BF165" s="70"/>
      <c r="BG165" s="70"/>
      <c r="BH165" s="77">
        <v>234</v>
      </c>
      <c r="BN165" s="47">
        <v>27380.75101171459</v>
      </c>
      <c r="CJ165" s="8">
        <f>ABS(L165-VLOOKUP(VK_valitsin!$C$8,tiedot,11,FALSE))</f>
        <v>19.500000000000014</v>
      </c>
      <c r="CQ165" s="8">
        <f>ABS(S165-VLOOKUP(VK_valitsin!$C$8,tiedot,18,FALSE))</f>
        <v>30</v>
      </c>
      <c r="DE165" s="8">
        <f>ABS(AG165-VLOOKUP(VK_valitsin!$C$8,tiedot,32,FALSE))</f>
        <v>0</v>
      </c>
      <c r="DJ165" s="8">
        <f>ABS(AL165-VLOOKUP(VK_valitsin!$C$8,tiedot,37,FALSE))</f>
        <v>0.11203398187127844</v>
      </c>
      <c r="EB165" s="42">
        <f>ABS(BD165-VLOOKUP(VK_valitsin!$C$8,tiedot,55,FALSE))</f>
        <v>0.14658119658119662</v>
      </c>
      <c r="EF165" s="42">
        <f>ABS(BH165-VLOOKUP(VK_valitsin!$C$8,tiedot,59,FALSE))</f>
        <v>306</v>
      </c>
      <c r="EL165" s="8">
        <f>ABS(BN165-VLOOKUP(VK_valitsin!$C$8,tiedot,65,FALSE))</f>
        <v>673.38008821565745</v>
      </c>
      <c r="FH165" s="44">
        <f>IF($B165=VK_valitsin!$C$8,100000,VK!CJ165/VK!L$297*VK_valitsin!E$5)</f>
        <v>0.10193455142270459</v>
      </c>
      <c r="FO165" s="44">
        <f>IF($B165=VK_valitsin!$C$8,100000,VK!CQ165/VK!S$297*VK_valitsin!J$5)</f>
        <v>8.6779475892480636E-3</v>
      </c>
      <c r="GC165" s="44">
        <f>IF($B165=VK_valitsin!$C$8,100000,VK!DE165/VK!AG$297*VK_valitsin!I$5)</f>
        <v>0</v>
      </c>
      <c r="GH165" s="44">
        <f>IF($B165=VK_valitsin!$C$8,100000,VK!DJ165/VK!AL$297*VK_valitsin!D$5)</f>
        <v>0.22062620075807443</v>
      </c>
      <c r="GZ165" s="44">
        <f>IF($B165=VK_valitsin!$C$8,100000,VK!EB165/VK!BD$297*VK_valitsin!H$5)</f>
        <v>6.0887872357693149E-2</v>
      </c>
      <c r="HD165" s="44">
        <f>IF($B165=VK_valitsin!$C$8,100000,VK!EF165/VK!BH$297*VK_valitsin!F$5)</f>
        <v>0.11636839936348532</v>
      </c>
      <c r="HJ165" s="44">
        <f>IF($B165=VK_valitsin!$C$8,100000,VK!EL165/VK!BN$297*VK_valitsin!G$5)</f>
        <v>2.5764908973285885E-2</v>
      </c>
      <c r="ID165" s="15">
        <f t="shared" si="8"/>
        <v>0.53425989676449148</v>
      </c>
      <c r="IE165" s="15">
        <f t="shared" si="9"/>
        <v>63</v>
      </c>
      <c r="IF165" s="16">
        <f t="shared" si="11"/>
        <v>1.6299999999999961E-8</v>
      </c>
      <c r="IG165" s="38" t="str">
        <f t="shared" si="10"/>
        <v>Nousiainen</v>
      </c>
    </row>
    <row r="166" spans="2:241" x14ac:dyDescent="0.25">
      <c r="B166" t="s">
        <v>252</v>
      </c>
      <c r="C166">
        <v>541</v>
      </c>
      <c r="L166" s="76">
        <v>189.6</v>
      </c>
      <c r="M166" s="70"/>
      <c r="N166" s="70"/>
      <c r="O166" s="70"/>
      <c r="P166" s="70"/>
      <c r="Q166" s="70"/>
      <c r="R166" s="70"/>
      <c r="S166" s="85" t="s">
        <v>832</v>
      </c>
      <c r="T166" s="70"/>
      <c r="U166" s="70"/>
      <c r="V166" s="70"/>
      <c r="W166" s="70"/>
      <c r="X166" s="70"/>
      <c r="Y166" s="70"/>
      <c r="Z166" s="70"/>
      <c r="AA166" s="70"/>
      <c r="AB166" s="70"/>
      <c r="AC166" s="70"/>
      <c r="AD166" s="70"/>
      <c r="AE166" s="70"/>
      <c r="AF166" s="70"/>
      <c r="AG166" s="75">
        <v>1</v>
      </c>
      <c r="AH166" s="70"/>
      <c r="AI166" s="70"/>
      <c r="AJ166" s="70"/>
      <c r="AK166" s="70"/>
      <c r="AL166" s="91">
        <v>0.79411764705882348</v>
      </c>
      <c r="AM166" s="70"/>
      <c r="AN166" s="70"/>
      <c r="AO166" s="70"/>
      <c r="AP166" s="70"/>
      <c r="AQ166" s="70"/>
      <c r="AR166" s="70"/>
      <c r="AS166" s="70"/>
      <c r="AT166" s="70"/>
      <c r="AU166" s="70"/>
      <c r="AV166" s="70"/>
      <c r="AW166" s="70"/>
      <c r="AX166" s="70"/>
      <c r="AY166" s="70"/>
      <c r="AZ166" s="70"/>
      <c r="BA166" s="70"/>
      <c r="BB166" s="70"/>
      <c r="BC166" s="70"/>
      <c r="BD166" s="91">
        <v>1</v>
      </c>
      <c r="BE166" s="70"/>
      <c r="BF166" s="70"/>
      <c r="BG166" s="70"/>
      <c r="BH166" s="77">
        <v>270</v>
      </c>
      <c r="BN166" s="47">
        <v>23222.919058050382</v>
      </c>
      <c r="CJ166" s="8">
        <f>ABS(L166-VLOOKUP(VK_valitsin!$C$8,tiedot,11,FALSE))</f>
        <v>53.299999999999983</v>
      </c>
      <c r="CQ166" s="8">
        <f>ABS(S166-VLOOKUP(VK_valitsin!$C$8,tiedot,18,FALSE))</f>
        <v>412</v>
      </c>
      <c r="DE166" s="8">
        <f>ABS(AG166-VLOOKUP(VK_valitsin!$C$8,tiedot,32,FALSE))</f>
        <v>1</v>
      </c>
      <c r="DJ166" s="8">
        <f>ABS(AL166-VLOOKUP(VK_valitsin!$C$8,tiedot,37,FALSE))</f>
        <v>0.11827284105131408</v>
      </c>
      <c r="EB166" s="42">
        <f>ABS(BD166-VLOOKUP(VK_valitsin!$C$8,tiedot,55,FALSE))</f>
        <v>0.17222222222222228</v>
      </c>
      <c r="EF166" s="42">
        <f>ABS(BH166-VLOOKUP(VK_valitsin!$C$8,tiedot,59,FALSE))</f>
        <v>270</v>
      </c>
      <c r="EL166" s="8">
        <f>ABS(BN166-VLOOKUP(VK_valitsin!$C$8,tiedot,65,FALSE))</f>
        <v>3484.451865448551</v>
      </c>
      <c r="FH166" s="44">
        <f>IF($B166=VK_valitsin!$C$8,100000,VK!CJ166/VK!L$297*VK_valitsin!E$5)</f>
        <v>0.27862110722205891</v>
      </c>
      <c r="FO166" s="44">
        <f>IF($B166=VK_valitsin!$C$8,100000,VK!CQ166/VK!S$297*VK_valitsin!J$5)</f>
        <v>0.11917714689234007</v>
      </c>
      <c r="GC166" s="44">
        <f>IF($B166=VK_valitsin!$C$8,100000,VK!DE166/VK!AG$297*VK_valitsin!I$5)</f>
        <v>0.10940897735217005</v>
      </c>
      <c r="GH166" s="44">
        <f>IF($B166=VK_valitsin!$C$8,100000,VK!DJ166/VK!AL$297*VK_valitsin!D$5)</f>
        <v>0.23291225696142689</v>
      </c>
      <c r="GZ166" s="44">
        <f>IF($B166=VK_valitsin!$C$8,100000,VK!EB166/VK!BD$297*VK_valitsin!H$5)</f>
        <v>7.1538812128718196E-2</v>
      </c>
      <c r="HD166" s="44">
        <f>IF($B166=VK_valitsin!$C$8,100000,VK!EF166/VK!BH$297*VK_valitsin!F$5)</f>
        <v>0.10267799943836939</v>
      </c>
      <c r="HJ166" s="44">
        <f>IF($B166=VK_valitsin!$C$8,100000,VK!EL166/VK!BN$297*VK_valitsin!G$5)</f>
        <v>0.13332230445508239</v>
      </c>
      <c r="ID166" s="15">
        <f t="shared" si="8"/>
        <v>1.0476586208501659</v>
      </c>
      <c r="IE166" s="15">
        <f t="shared" si="9"/>
        <v>226</v>
      </c>
      <c r="IF166" s="16">
        <f t="shared" si="11"/>
        <v>1.6399999999999962E-8</v>
      </c>
      <c r="IG166" s="38" t="str">
        <f t="shared" si="10"/>
        <v>Nurmes</v>
      </c>
    </row>
    <row r="167" spans="2:241" x14ac:dyDescent="0.25">
      <c r="B167" t="s">
        <v>253</v>
      </c>
      <c r="C167">
        <v>543</v>
      </c>
      <c r="L167" s="76">
        <v>107.4</v>
      </c>
      <c r="M167" s="70"/>
      <c r="N167" s="70"/>
      <c r="O167" s="70"/>
      <c r="P167" s="70"/>
      <c r="Q167" s="70"/>
      <c r="R167" s="70"/>
      <c r="S167" s="85" t="s">
        <v>833</v>
      </c>
      <c r="T167" s="70"/>
      <c r="U167" s="70"/>
      <c r="V167" s="70"/>
      <c r="W167" s="70"/>
      <c r="X167" s="70"/>
      <c r="Y167" s="70"/>
      <c r="Z167" s="70"/>
      <c r="AA167" s="70"/>
      <c r="AB167" s="70"/>
      <c r="AC167" s="70"/>
      <c r="AD167" s="70"/>
      <c r="AE167" s="70"/>
      <c r="AF167" s="70"/>
      <c r="AG167" s="75">
        <v>1</v>
      </c>
      <c r="AH167" s="70"/>
      <c r="AI167" s="70"/>
      <c r="AJ167" s="70"/>
      <c r="AK167" s="70"/>
      <c r="AL167" s="91">
        <v>0.74642614023144993</v>
      </c>
      <c r="AM167" s="70"/>
      <c r="AN167" s="70"/>
      <c r="AO167" s="70"/>
      <c r="AP167" s="70"/>
      <c r="AQ167" s="70"/>
      <c r="AR167" s="70"/>
      <c r="AS167" s="70"/>
      <c r="AT167" s="70"/>
      <c r="AU167" s="70"/>
      <c r="AV167" s="70"/>
      <c r="AW167" s="70"/>
      <c r="AX167" s="70"/>
      <c r="AY167" s="70"/>
      <c r="AZ167" s="70"/>
      <c r="BA167" s="70"/>
      <c r="BB167" s="70"/>
      <c r="BC167" s="70"/>
      <c r="BD167" s="91">
        <v>0.76607387140902872</v>
      </c>
      <c r="BE167" s="70"/>
      <c r="BF167" s="70"/>
      <c r="BG167" s="70"/>
      <c r="BH167" s="77">
        <v>2193</v>
      </c>
      <c r="BN167" s="47">
        <v>31339.625454951434</v>
      </c>
      <c r="CJ167" s="8">
        <f>ABS(L167-VLOOKUP(VK_valitsin!$C$8,tiedot,11,FALSE))</f>
        <v>28.900000000000006</v>
      </c>
      <c r="CQ167" s="8">
        <f>ABS(S167-VLOOKUP(VK_valitsin!$C$8,tiedot,18,FALSE))</f>
        <v>111</v>
      </c>
      <c r="DE167" s="8">
        <f>ABS(AG167-VLOOKUP(VK_valitsin!$C$8,tiedot,32,FALSE))</f>
        <v>1</v>
      </c>
      <c r="DJ167" s="8">
        <f>ABS(AL167-VLOOKUP(VK_valitsin!$C$8,tiedot,37,FALSE))</f>
        <v>7.0581334223940528E-2</v>
      </c>
      <c r="EB167" s="42">
        <f>ABS(BD167-VLOOKUP(VK_valitsin!$C$8,tiedot,55,FALSE))</f>
        <v>6.1703906368749006E-2</v>
      </c>
      <c r="EF167" s="42">
        <f>ABS(BH167-VLOOKUP(VK_valitsin!$C$8,tiedot,59,FALSE))</f>
        <v>1653</v>
      </c>
      <c r="EL167" s="8">
        <f>ABS(BN167-VLOOKUP(VK_valitsin!$C$8,tiedot,65,FALSE))</f>
        <v>4632.2545314525014</v>
      </c>
      <c r="FH167" s="44">
        <f>IF($B167=VK_valitsin!$C$8,100000,VK!CJ167/VK!L$297*VK_valitsin!E$5)</f>
        <v>0.15107223262134162</v>
      </c>
      <c r="FO167" s="44">
        <f>IF($B167=VK_valitsin!$C$8,100000,VK!CQ167/VK!S$297*VK_valitsin!J$5)</f>
        <v>3.2108406080217838E-2</v>
      </c>
      <c r="GC167" s="44">
        <f>IF($B167=VK_valitsin!$C$8,100000,VK!DE167/VK!AG$297*VK_valitsin!I$5)</f>
        <v>0.10940897735217005</v>
      </c>
      <c r="GH167" s="44">
        <f>IF($B167=VK_valitsin!$C$8,100000,VK!DJ167/VK!AL$297*VK_valitsin!D$5)</f>
        <v>0.13899436005189408</v>
      </c>
      <c r="GZ167" s="44">
        <f>IF($B167=VK_valitsin!$C$8,100000,VK!EB167/VK!BD$297*VK_valitsin!H$5)</f>
        <v>2.5630979024450044E-2</v>
      </c>
      <c r="HD167" s="44">
        <f>IF($B167=VK_valitsin!$C$8,100000,VK!EF167/VK!BH$297*VK_valitsin!F$5)</f>
        <v>0.62861752989490594</v>
      </c>
      <c r="HJ167" s="44">
        <f>IF($B167=VK_valitsin!$C$8,100000,VK!EL167/VK!BN$297*VK_valitsin!G$5)</f>
        <v>0.1772395983080238</v>
      </c>
      <c r="ID167" s="15">
        <f t="shared" si="8"/>
        <v>1.2630720998330034</v>
      </c>
      <c r="IE167" s="15">
        <f t="shared" si="9"/>
        <v>260</v>
      </c>
      <c r="IF167" s="16">
        <f t="shared" si="11"/>
        <v>1.6499999999999962E-8</v>
      </c>
      <c r="IG167" s="38" t="str">
        <f t="shared" si="10"/>
        <v>Nurmijärvi</v>
      </c>
    </row>
    <row r="168" spans="2:241" x14ac:dyDescent="0.25">
      <c r="B168" t="s">
        <v>254</v>
      </c>
      <c r="C168">
        <v>545</v>
      </c>
      <c r="L168" s="76">
        <v>127.7</v>
      </c>
      <c r="M168" s="70"/>
      <c r="N168" s="70"/>
      <c r="O168" s="70"/>
      <c r="P168" s="70"/>
      <c r="Q168" s="70"/>
      <c r="R168" s="70"/>
      <c r="S168" s="85" t="s">
        <v>687</v>
      </c>
      <c r="T168" s="70"/>
      <c r="U168" s="70"/>
      <c r="V168" s="70"/>
      <c r="W168" s="70"/>
      <c r="X168" s="70"/>
      <c r="Y168" s="70"/>
      <c r="Z168" s="70"/>
      <c r="AA168" s="70"/>
      <c r="AB168" s="70"/>
      <c r="AC168" s="70"/>
      <c r="AD168" s="70"/>
      <c r="AE168" s="70"/>
      <c r="AF168" s="70"/>
      <c r="AG168" s="75">
        <v>0</v>
      </c>
      <c r="AH168" s="70"/>
      <c r="AI168" s="70"/>
      <c r="AJ168" s="70"/>
      <c r="AK168" s="70"/>
      <c r="AL168" s="91">
        <v>0.73015873015873012</v>
      </c>
      <c r="AM168" s="70"/>
      <c r="AN168" s="70"/>
      <c r="AO168" s="70"/>
      <c r="AP168" s="70"/>
      <c r="AQ168" s="70"/>
      <c r="AR168" s="70"/>
      <c r="AS168" s="70"/>
      <c r="AT168" s="70"/>
      <c r="AU168" s="70"/>
      <c r="AV168" s="70"/>
      <c r="AW168" s="70"/>
      <c r="AX168" s="70"/>
      <c r="AY168" s="70"/>
      <c r="AZ168" s="70"/>
      <c r="BA168" s="70"/>
      <c r="BB168" s="70"/>
      <c r="BC168" s="70"/>
      <c r="BD168" s="91">
        <v>0.94202898550724634</v>
      </c>
      <c r="BE168" s="70"/>
      <c r="BF168" s="70"/>
      <c r="BG168" s="70"/>
      <c r="BH168" s="77">
        <v>414</v>
      </c>
      <c r="BN168" s="47">
        <v>24135.144683504834</v>
      </c>
      <c r="CJ168" s="8">
        <f>ABS(L168-VLOOKUP(VK_valitsin!$C$8,tiedot,11,FALSE))</f>
        <v>8.6000000000000085</v>
      </c>
      <c r="CQ168" s="8">
        <f>ABS(S168-VLOOKUP(VK_valitsin!$C$8,tiedot,18,FALSE))</f>
        <v>248</v>
      </c>
      <c r="DE168" s="8">
        <f>ABS(AG168-VLOOKUP(VK_valitsin!$C$8,tiedot,32,FALSE))</f>
        <v>0</v>
      </c>
      <c r="DJ168" s="8">
        <f>ABS(AL168-VLOOKUP(VK_valitsin!$C$8,tiedot,37,FALSE))</f>
        <v>5.4313924151220716E-2</v>
      </c>
      <c r="EB168" s="42">
        <f>ABS(BD168-VLOOKUP(VK_valitsin!$C$8,tiedot,55,FALSE))</f>
        <v>0.11425120772946862</v>
      </c>
      <c r="EF168" s="42">
        <f>ABS(BH168-VLOOKUP(VK_valitsin!$C$8,tiedot,59,FALSE))</f>
        <v>126</v>
      </c>
      <c r="EL168" s="8">
        <f>ABS(BN168-VLOOKUP(VK_valitsin!$C$8,tiedot,65,FALSE))</f>
        <v>2572.2262399940992</v>
      </c>
      <c r="FH168" s="44">
        <f>IF($B168=VK_valitsin!$C$8,100000,VK!CJ168/VK!L$297*VK_valitsin!E$5)</f>
        <v>4.4955750883859474E-2</v>
      </c>
      <c r="FO168" s="44">
        <f>IF($B168=VK_valitsin!$C$8,100000,VK!CQ168/VK!S$297*VK_valitsin!J$5)</f>
        <v>7.1737700071117336E-2</v>
      </c>
      <c r="GC168" s="44">
        <f>IF($B168=VK_valitsin!$C$8,100000,VK!DE168/VK!AG$297*VK_valitsin!I$5)</f>
        <v>0</v>
      </c>
      <c r="GH168" s="44">
        <f>IF($B168=VK_valitsin!$C$8,100000,VK!DJ168/VK!AL$297*VK_valitsin!D$5)</f>
        <v>0.10695928622365682</v>
      </c>
      <c r="GZ168" s="44">
        <f>IF($B168=VK_valitsin!$C$8,100000,VK!EB168/VK!BD$297*VK_valitsin!H$5)</f>
        <v>4.7458426559444176E-2</v>
      </c>
      <c r="HD168" s="44">
        <f>IF($B168=VK_valitsin!$C$8,100000,VK!EF168/VK!BH$297*VK_valitsin!F$5)</f>
        <v>4.7916399737905714E-2</v>
      </c>
      <c r="HJ168" s="44">
        <f>IF($B168=VK_valitsin!$C$8,100000,VK!EL168/VK!BN$297*VK_valitsin!G$5)</f>
        <v>9.8418673334636317E-2</v>
      </c>
      <c r="ID168" s="15">
        <f t="shared" si="8"/>
        <v>0.41744625341061986</v>
      </c>
      <c r="IE168" s="15">
        <f t="shared" si="9"/>
        <v>22</v>
      </c>
      <c r="IF168" s="16">
        <f t="shared" si="11"/>
        <v>1.6599999999999963E-8</v>
      </c>
      <c r="IG168" s="38" t="str">
        <f t="shared" si="10"/>
        <v>Närpiö</v>
      </c>
    </row>
    <row r="169" spans="2:241" x14ac:dyDescent="0.25">
      <c r="B169" t="s">
        <v>255</v>
      </c>
      <c r="C169">
        <v>560</v>
      </c>
      <c r="L169" s="76">
        <v>142</v>
      </c>
      <c r="M169" s="70"/>
      <c r="N169" s="70"/>
      <c r="O169" s="70"/>
      <c r="P169" s="70"/>
      <c r="Q169" s="70"/>
      <c r="R169" s="70"/>
      <c r="S169" s="85" t="s">
        <v>834</v>
      </c>
      <c r="T169" s="70"/>
      <c r="U169" s="70"/>
      <c r="V169" s="70"/>
      <c r="W169" s="70"/>
      <c r="X169" s="70"/>
      <c r="Y169" s="70"/>
      <c r="Z169" s="70"/>
      <c r="AA169" s="70"/>
      <c r="AB169" s="70"/>
      <c r="AC169" s="70"/>
      <c r="AD169" s="70"/>
      <c r="AE169" s="70"/>
      <c r="AF169" s="70"/>
      <c r="AG169" s="75">
        <v>1</v>
      </c>
      <c r="AH169" s="70"/>
      <c r="AI169" s="70"/>
      <c r="AJ169" s="70"/>
      <c r="AK169" s="70"/>
      <c r="AL169" s="91">
        <v>0.79850746268656714</v>
      </c>
      <c r="AM169" s="70"/>
      <c r="AN169" s="70"/>
      <c r="AO169" s="70"/>
      <c r="AP169" s="70"/>
      <c r="AQ169" s="70"/>
      <c r="AR169" s="70"/>
      <c r="AS169" s="70"/>
      <c r="AT169" s="70"/>
      <c r="AU169" s="70"/>
      <c r="AV169" s="70"/>
      <c r="AW169" s="70"/>
      <c r="AX169" s="70"/>
      <c r="AY169" s="70"/>
      <c r="AZ169" s="70"/>
      <c r="BA169" s="70"/>
      <c r="BB169" s="70"/>
      <c r="BC169" s="70"/>
      <c r="BD169" s="91">
        <v>0.72429906542056077</v>
      </c>
      <c r="BE169" s="70"/>
      <c r="BF169" s="70"/>
      <c r="BG169" s="70"/>
      <c r="BH169" s="77">
        <v>642</v>
      </c>
      <c r="BN169" s="47">
        <v>25648.074286808347</v>
      </c>
      <c r="CJ169" s="8">
        <f>ABS(L169-VLOOKUP(VK_valitsin!$C$8,tiedot,11,FALSE))</f>
        <v>5.6999999999999886</v>
      </c>
      <c r="CQ169" s="8">
        <f>ABS(S169-VLOOKUP(VK_valitsin!$C$8,tiedot,18,FALSE))</f>
        <v>209</v>
      </c>
      <c r="DE169" s="8">
        <f>ABS(AG169-VLOOKUP(VK_valitsin!$C$8,tiedot,32,FALSE))</f>
        <v>1</v>
      </c>
      <c r="DJ169" s="8">
        <f>ABS(AL169-VLOOKUP(VK_valitsin!$C$8,tiedot,37,FALSE))</f>
        <v>0.12266265667905774</v>
      </c>
      <c r="EB169" s="42">
        <f>ABS(BD169-VLOOKUP(VK_valitsin!$C$8,tiedot,55,FALSE))</f>
        <v>0.10347871235721695</v>
      </c>
      <c r="EF169" s="42">
        <f>ABS(BH169-VLOOKUP(VK_valitsin!$C$8,tiedot,59,FALSE))</f>
        <v>102</v>
      </c>
      <c r="EL169" s="8">
        <f>ABS(BN169-VLOOKUP(VK_valitsin!$C$8,tiedot,65,FALSE))</f>
        <v>1059.2966366905857</v>
      </c>
      <c r="FH169" s="44">
        <f>IF($B169=VK_valitsin!$C$8,100000,VK!CJ169/VK!L$297*VK_valitsin!E$5)</f>
        <v>2.9796253492790498E-2</v>
      </c>
      <c r="FO169" s="44">
        <f>IF($B169=VK_valitsin!$C$8,100000,VK!CQ169/VK!S$297*VK_valitsin!J$5)</f>
        <v>6.045636820509484E-2</v>
      </c>
      <c r="GC169" s="44">
        <f>IF($B169=VK_valitsin!$C$8,100000,VK!DE169/VK!AG$297*VK_valitsin!I$5)</f>
        <v>0.10940897735217005</v>
      </c>
      <c r="GH169" s="44">
        <f>IF($B169=VK_valitsin!$C$8,100000,VK!DJ169/VK!AL$297*VK_valitsin!D$5)</f>
        <v>0.2415570299829756</v>
      </c>
      <c r="GZ169" s="44">
        <f>IF($B169=VK_valitsin!$C$8,100000,VK!EB169/VK!BD$297*VK_valitsin!H$5)</f>
        <v>4.2983675783097745E-2</v>
      </c>
      <c r="HD169" s="44">
        <f>IF($B169=VK_valitsin!$C$8,100000,VK!EF169/VK!BH$297*VK_valitsin!F$5)</f>
        <v>3.8789466454495103E-2</v>
      </c>
      <c r="HJ169" s="44">
        <f>IF($B169=VK_valitsin!$C$8,100000,VK!EL169/VK!BN$297*VK_valitsin!G$5)</f>
        <v>4.0530870896942899E-2</v>
      </c>
      <c r="ID169" s="15">
        <f t="shared" si="8"/>
        <v>0.56352265886756669</v>
      </c>
      <c r="IE169" s="15">
        <f t="shared" si="9"/>
        <v>76</v>
      </c>
      <c r="IF169" s="16">
        <f t="shared" si="11"/>
        <v>1.6699999999999964E-8</v>
      </c>
      <c r="IG169" s="38" t="str">
        <f t="shared" si="10"/>
        <v>Orimattila</v>
      </c>
    </row>
    <row r="170" spans="2:241" x14ac:dyDescent="0.25">
      <c r="B170" t="s">
        <v>256</v>
      </c>
      <c r="C170">
        <v>561</v>
      </c>
      <c r="L170" s="76">
        <v>146.6</v>
      </c>
      <c r="M170" s="70"/>
      <c r="N170" s="70"/>
      <c r="O170" s="70"/>
      <c r="P170" s="70"/>
      <c r="Q170" s="70"/>
      <c r="R170" s="70"/>
      <c r="S170" s="85" t="s">
        <v>754</v>
      </c>
      <c r="T170" s="70"/>
      <c r="U170" s="70"/>
      <c r="V170" s="70"/>
      <c r="W170" s="70"/>
      <c r="X170" s="70"/>
      <c r="Y170" s="70"/>
      <c r="Z170" s="70"/>
      <c r="AA170" s="70"/>
      <c r="AB170" s="70"/>
      <c r="AC170" s="70"/>
      <c r="AD170" s="70"/>
      <c r="AE170" s="70"/>
      <c r="AF170" s="70"/>
      <c r="AG170" s="75">
        <v>1</v>
      </c>
      <c r="AH170" s="70"/>
      <c r="AI170" s="70"/>
      <c r="AJ170" s="70"/>
      <c r="AK170" s="70"/>
      <c r="AL170" s="91">
        <v>0.86301369863013699</v>
      </c>
      <c r="AM170" s="70"/>
      <c r="AN170" s="70"/>
      <c r="AO170" s="70"/>
      <c r="AP170" s="70"/>
      <c r="AQ170" s="70"/>
      <c r="AR170" s="70"/>
      <c r="AS170" s="70"/>
      <c r="AT170" s="70"/>
      <c r="AU170" s="70"/>
      <c r="AV170" s="70"/>
      <c r="AW170" s="70"/>
      <c r="AX170" s="70"/>
      <c r="AY170" s="70"/>
      <c r="AZ170" s="70"/>
      <c r="BA170" s="70"/>
      <c r="BB170" s="70"/>
      <c r="BC170" s="70"/>
      <c r="BD170" s="91">
        <v>1</v>
      </c>
      <c r="BE170" s="70"/>
      <c r="BF170" s="70"/>
      <c r="BG170" s="70"/>
      <c r="BH170" s="77">
        <v>63</v>
      </c>
      <c r="BN170" s="47">
        <v>24029.223574144486</v>
      </c>
      <c r="CJ170" s="8">
        <f>ABS(L170-VLOOKUP(VK_valitsin!$C$8,tiedot,11,FALSE))</f>
        <v>10.299999999999983</v>
      </c>
      <c r="CQ170" s="8">
        <f>ABS(S170-VLOOKUP(VK_valitsin!$C$8,tiedot,18,FALSE))</f>
        <v>83</v>
      </c>
      <c r="DE170" s="8">
        <f>ABS(AG170-VLOOKUP(VK_valitsin!$C$8,tiedot,32,FALSE))</f>
        <v>1</v>
      </c>
      <c r="DJ170" s="8">
        <f>ABS(AL170-VLOOKUP(VK_valitsin!$C$8,tiedot,37,FALSE))</f>
        <v>0.18716889262262759</v>
      </c>
      <c r="EB170" s="42">
        <f>ABS(BD170-VLOOKUP(VK_valitsin!$C$8,tiedot,55,FALSE))</f>
        <v>0.17222222222222228</v>
      </c>
      <c r="EF170" s="42">
        <f>ABS(BH170-VLOOKUP(VK_valitsin!$C$8,tiedot,59,FALSE))</f>
        <v>477</v>
      </c>
      <c r="EL170" s="8">
        <f>ABS(BN170-VLOOKUP(VK_valitsin!$C$8,tiedot,65,FALSE))</f>
        <v>2678.1473493544472</v>
      </c>
      <c r="FH170" s="44">
        <f>IF($B170=VK_valitsin!$C$8,100000,VK!CJ170/VK!L$297*VK_valitsin!E$5)</f>
        <v>5.3842352802761791E-2</v>
      </c>
      <c r="FO170" s="44">
        <f>IF($B170=VK_valitsin!$C$8,100000,VK!CQ170/VK!S$297*VK_valitsin!J$5)</f>
        <v>2.4008988330252976E-2</v>
      </c>
      <c r="GC170" s="44">
        <f>IF($B170=VK_valitsin!$C$8,100000,VK!DE170/VK!AG$297*VK_valitsin!I$5)</f>
        <v>0.10940897735217005</v>
      </c>
      <c r="GH170" s="44">
        <f>IF($B170=VK_valitsin!$C$8,100000,VK!DJ170/VK!AL$297*VK_valitsin!D$5)</f>
        <v>0.36858782478044483</v>
      </c>
      <c r="GZ170" s="44">
        <f>IF($B170=VK_valitsin!$C$8,100000,VK!EB170/VK!BD$297*VK_valitsin!H$5)</f>
        <v>7.1538812128718196E-2</v>
      </c>
      <c r="HD170" s="44">
        <f>IF($B170=VK_valitsin!$C$8,100000,VK!EF170/VK!BH$297*VK_valitsin!F$5)</f>
        <v>0.18139779900778594</v>
      </c>
      <c r="HJ170" s="44">
        <f>IF($B170=VK_valitsin!$C$8,100000,VK!EL170/VK!BN$297*VK_valitsin!G$5)</f>
        <v>0.1024714331188621</v>
      </c>
      <c r="ID170" s="15">
        <f t="shared" si="8"/>
        <v>0.91125620432099586</v>
      </c>
      <c r="IE170" s="15">
        <f t="shared" si="9"/>
        <v>193</v>
      </c>
      <c r="IF170" s="16">
        <f t="shared" si="11"/>
        <v>1.6799999999999965E-8</v>
      </c>
      <c r="IG170" s="38" t="str">
        <f t="shared" si="10"/>
        <v>Oripää</v>
      </c>
    </row>
    <row r="171" spans="2:241" x14ac:dyDescent="0.25">
      <c r="B171" t="s">
        <v>257</v>
      </c>
      <c r="C171">
        <v>562</v>
      </c>
      <c r="L171" s="76">
        <v>156.69999999999999</v>
      </c>
      <c r="M171" s="70"/>
      <c r="N171" s="70"/>
      <c r="O171" s="70"/>
      <c r="P171" s="70"/>
      <c r="Q171" s="70"/>
      <c r="R171" s="70"/>
      <c r="S171" s="85" t="s">
        <v>835</v>
      </c>
      <c r="T171" s="70"/>
      <c r="U171" s="70"/>
      <c r="V171" s="70"/>
      <c r="W171" s="70"/>
      <c r="X171" s="70"/>
      <c r="Y171" s="70"/>
      <c r="Z171" s="70"/>
      <c r="AA171" s="70"/>
      <c r="AB171" s="70"/>
      <c r="AC171" s="70"/>
      <c r="AD171" s="70"/>
      <c r="AE171" s="70"/>
      <c r="AF171" s="70"/>
      <c r="AG171" s="75">
        <v>0</v>
      </c>
      <c r="AH171" s="70"/>
      <c r="AI171" s="70"/>
      <c r="AJ171" s="70"/>
      <c r="AK171" s="70"/>
      <c r="AL171" s="91">
        <v>0.81203007518796988</v>
      </c>
      <c r="AM171" s="70"/>
      <c r="AN171" s="70"/>
      <c r="AO171" s="70"/>
      <c r="AP171" s="70"/>
      <c r="AQ171" s="70"/>
      <c r="AR171" s="70"/>
      <c r="AS171" s="70"/>
      <c r="AT171" s="70"/>
      <c r="AU171" s="70"/>
      <c r="AV171" s="70"/>
      <c r="AW171" s="70"/>
      <c r="AX171" s="70"/>
      <c r="AY171" s="70"/>
      <c r="AZ171" s="70"/>
      <c r="BA171" s="70"/>
      <c r="BB171" s="70"/>
      <c r="BC171" s="70"/>
      <c r="BD171" s="91">
        <v>0.77777777777777779</v>
      </c>
      <c r="BE171" s="70"/>
      <c r="BF171" s="70"/>
      <c r="BG171" s="70"/>
      <c r="BH171" s="77">
        <v>324</v>
      </c>
      <c r="BN171" s="47">
        <v>25988.983482294378</v>
      </c>
      <c r="CJ171" s="8">
        <f>ABS(L171-VLOOKUP(VK_valitsin!$C$8,tiedot,11,FALSE))</f>
        <v>20.399999999999977</v>
      </c>
      <c r="CQ171" s="8">
        <f>ABS(S171-VLOOKUP(VK_valitsin!$C$8,tiedot,18,FALSE))</f>
        <v>168</v>
      </c>
      <c r="DE171" s="8">
        <f>ABS(AG171-VLOOKUP(VK_valitsin!$C$8,tiedot,32,FALSE))</f>
        <v>0</v>
      </c>
      <c r="DJ171" s="8">
        <f>ABS(AL171-VLOOKUP(VK_valitsin!$C$8,tiedot,37,FALSE))</f>
        <v>0.13618526918046048</v>
      </c>
      <c r="EB171" s="42">
        <f>ABS(BD171-VLOOKUP(VK_valitsin!$C$8,tiedot,55,FALSE))</f>
        <v>4.9999999999999933E-2</v>
      </c>
      <c r="EF171" s="42">
        <f>ABS(BH171-VLOOKUP(VK_valitsin!$C$8,tiedot,59,FALSE))</f>
        <v>216</v>
      </c>
      <c r="EL171" s="8">
        <f>ABS(BN171-VLOOKUP(VK_valitsin!$C$8,tiedot,65,FALSE))</f>
        <v>718.38744120455522</v>
      </c>
      <c r="FH171" s="44">
        <f>IF($B171=VK_valitsin!$C$8,100000,VK!CJ171/VK!L$297*VK_valitsin!E$5)</f>
        <v>0.10663922302682924</v>
      </c>
      <c r="FO171" s="44">
        <f>IF($B171=VK_valitsin!$C$8,100000,VK!CQ171/VK!S$297*VK_valitsin!J$5)</f>
        <v>4.8596506499789159E-2</v>
      </c>
      <c r="GC171" s="44">
        <f>IF($B171=VK_valitsin!$C$8,100000,VK!DE171/VK!AG$297*VK_valitsin!I$5)</f>
        <v>0</v>
      </c>
      <c r="GH171" s="44">
        <f>IF($B171=VK_valitsin!$C$8,100000,VK!DJ171/VK!AL$297*VK_valitsin!D$5)</f>
        <v>0.26818683078694916</v>
      </c>
      <c r="GZ171" s="44">
        <f>IF($B171=VK_valitsin!$C$8,100000,VK!EB171/VK!BD$297*VK_valitsin!H$5)</f>
        <v>2.0769332553498797E-2</v>
      </c>
      <c r="HD171" s="44">
        <f>IF($B171=VK_valitsin!$C$8,100000,VK!EF171/VK!BH$297*VK_valitsin!F$5)</f>
        <v>8.2142399550695522E-2</v>
      </c>
      <c r="HJ171" s="44">
        <f>IF($B171=VK_valitsin!$C$8,100000,VK!EL171/VK!BN$297*VK_valitsin!G$5)</f>
        <v>2.7486982989403986E-2</v>
      </c>
      <c r="ID171" s="15">
        <f t="shared" si="8"/>
        <v>0.55382129230716581</v>
      </c>
      <c r="IE171" s="15">
        <f t="shared" si="9"/>
        <v>71</v>
      </c>
      <c r="IF171" s="16">
        <f t="shared" si="11"/>
        <v>1.6899999999999966E-8</v>
      </c>
      <c r="IG171" s="38" t="str">
        <f t="shared" si="10"/>
        <v>Orivesi</v>
      </c>
    </row>
    <row r="172" spans="2:241" x14ac:dyDescent="0.25">
      <c r="B172" t="s">
        <v>258</v>
      </c>
      <c r="C172">
        <v>563</v>
      </c>
      <c r="L172" s="76">
        <v>166.7</v>
      </c>
      <c r="M172" s="70"/>
      <c r="N172" s="70"/>
      <c r="O172" s="70"/>
      <c r="P172" s="70"/>
      <c r="Q172" s="70"/>
      <c r="R172" s="70"/>
      <c r="S172" s="85" t="s">
        <v>836</v>
      </c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  <c r="AE172" s="70"/>
      <c r="AF172" s="70"/>
      <c r="AG172" s="75">
        <v>1</v>
      </c>
      <c r="AH172" s="70"/>
      <c r="AI172" s="70"/>
      <c r="AJ172" s="70"/>
      <c r="AK172" s="70"/>
      <c r="AL172" s="91">
        <v>0.6171428571428571</v>
      </c>
      <c r="AM172" s="70"/>
      <c r="AN172" s="70"/>
      <c r="AO172" s="70"/>
      <c r="AP172" s="70"/>
      <c r="AQ172" s="70"/>
      <c r="AR172" s="70"/>
      <c r="AS172" s="70"/>
      <c r="AT172" s="70"/>
      <c r="AU172" s="70"/>
      <c r="AV172" s="70"/>
      <c r="AW172" s="70"/>
      <c r="AX172" s="70"/>
      <c r="AY172" s="70"/>
      <c r="AZ172" s="70"/>
      <c r="BA172" s="70"/>
      <c r="BB172" s="70"/>
      <c r="BC172" s="70"/>
      <c r="BD172" s="91">
        <v>0.97222222222222221</v>
      </c>
      <c r="BE172" s="70"/>
      <c r="BF172" s="70"/>
      <c r="BG172" s="70"/>
      <c r="BH172" s="77">
        <v>216</v>
      </c>
      <c r="BN172" s="47">
        <v>23830.95528804815</v>
      </c>
      <c r="CJ172" s="8">
        <f>ABS(L172-VLOOKUP(VK_valitsin!$C$8,tiedot,11,FALSE))</f>
        <v>30.399999999999977</v>
      </c>
      <c r="CQ172" s="8">
        <f>ABS(S172-VLOOKUP(VK_valitsin!$C$8,tiedot,18,FALSE))</f>
        <v>48</v>
      </c>
      <c r="DE172" s="8">
        <f>ABS(AG172-VLOOKUP(VK_valitsin!$C$8,tiedot,32,FALSE))</f>
        <v>1</v>
      </c>
      <c r="DJ172" s="8">
        <f>ABS(AL172-VLOOKUP(VK_valitsin!$C$8,tiedot,37,FALSE))</f>
        <v>5.8701948864652298E-2</v>
      </c>
      <c r="EB172" s="42">
        <f>ABS(BD172-VLOOKUP(VK_valitsin!$C$8,tiedot,55,FALSE))</f>
        <v>0.14444444444444449</v>
      </c>
      <c r="EF172" s="42">
        <f>ABS(BH172-VLOOKUP(VK_valitsin!$C$8,tiedot,59,FALSE))</f>
        <v>324</v>
      </c>
      <c r="EL172" s="8">
        <f>ABS(BN172-VLOOKUP(VK_valitsin!$C$8,tiedot,65,FALSE))</f>
        <v>2876.4156354507832</v>
      </c>
      <c r="FH172" s="44">
        <f>IF($B172=VK_valitsin!$C$8,100000,VK!CJ172/VK!L$297*VK_valitsin!E$5)</f>
        <v>0.15891335196154949</v>
      </c>
      <c r="FO172" s="44">
        <f>IF($B172=VK_valitsin!$C$8,100000,VK!CQ172/VK!S$297*VK_valitsin!J$5)</f>
        <v>1.3884716142796903E-2</v>
      </c>
      <c r="GC172" s="44">
        <f>IF($B172=VK_valitsin!$C$8,100000,VK!DE172/VK!AG$297*VK_valitsin!I$5)</f>
        <v>0.10940897735217005</v>
      </c>
      <c r="GH172" s="44">
        <f>IF($B172=VK_valitsin!$C$8,100000,VK!DJ172/VK!AL$297*VK_valitsin!D$5)</f>
        <v>0.11560053243473285</v>
      </c>
      <c r="GZ172" s="44">
        <f>IF($B172=VK_valitsin!$C$8,100000,VK!EB172/VK!BD$297*VK_valitsin!H$5)</f>
        <v>6.0000294043441066E-2</v>
      </c>
      <c r="HD172" s="44">
        <f>IF($B172=VK_valitsin!$C$8,100000,VK!EF172/VK!BH$297*VK_valitsin!F$5)</f>
        <v>0.12321359932604328</v>
      </c>
      <c r="HJ172" s="44">
        <f>IF($B172=VK_valitsin!$C$8,100000,VK!EL172/VK!BN$297*VK_valitsin!G$5)</f>
        <v>0.11005758607015859</v>
      </c>
      <c r="ID172" s="15">
        <f t="shared" si="8"/>
        <v>0.69107907433089211</v>
      </c>
      <c r="IE172" s="15">
        <f t="shared" si="9"/>
        <v>124</v>
      </c>
      <c r="IF172" s="16">
        <f t="shared" si="11"/>
        <v>1.6999999999999967E-8</v>
      </c>
      <c r="IG172" s="38" t="str">
        <f t="shared" si="10"/>
        <v>Oulainen</v>
      </c>
    </row>
    <row r="173" spans="2:241" x14ac:dyDescent="0.25">
      <c r="B173" t="s">
        <v>101</v>
      </c>
      <c r="C173">
        <v>564</v>
      </c>
      <c r="L173" s="76">
        <v>127.1</v>
      </c>
      <c r="M173" s="70"/>
      <c r="N173" s="70"/>
      <c r="O173" s="70"/>
      <c r="P173" s="70"/>
      <c r="Q173" s="70"/>
      <c r="R173" s="70"/>
      <c r="S173" s="85" t="s">
        <v>837</v>
      </c>
      <c r="T173" s="70"/>
      <c r="U173" s="70"/>
      <c r="V173" s="70"/>
      <c r="W173" s="70"/>
      <c r="X173" s="70"/>
      <c r="Y173" s="70"/>
      <c r="Z173" s="70"/>
      <c r="AA173" s="70"/>
      <c r="AB173" s="70"/>
      <c r="AC173" s="70"/>
      <c r="AD173" s="70"/>
      <c r="AE173" s="70"/>
      <c r="AF173" s="70"/>
      <c r="AG173" s="75">
        <v>0</v>
      </c>
      <c r="AH173" s="70"/>
      <c r="AI173" s="70"/>
      <c r="AJ173" s="70"/>
      <c r="AK173" s="70"/>
      <c r="AL173" s="91">
        <v>0.85147309471633792</v>
      </c>
      <c r="AM173" s="70"/>
      <c r="AN173" s="70"/>
      <c r="AO173" s="70"/>
      <c r="AP173" s="70"/>
      <c r="AQ173" s="70"/>
      <c r="AR173" s="70"/>
      <c r="AS173" s="70"/>
      <c r="AT173" s="70"/>
      <c r="AU173" s="70"/>
      <c r="AV173" s="70"/>
      <c r="AW173" s="70"/>
      <c r="AX173" s="70"/>
      <c r="AY173" s="70"/>
      <c r="AZ173" s="70"/>
      <c r="BA173" s="70"/>
      <c r="BB173" s="70"/>
      <c r="BC173" s="70"/>
      <c r="BD173" s="91">
        <v>0.72033171289676867</v>
      </c>
      <c r="BE173" s="70"/>
      <c r="BF173" s="70"/>
      <c r="BG173" s="70"/>
      <c r="BH173" s="77">
        <v>10491</v>
      </c>
      <c r="BN173" s="47">
        <v>27314.845867131335</v>
      </c>
      <c r="CJ173" s="8">
        <f>ABS(L173-VLOOKUP(VK_valitsin!$C$8,tiedot,11,FALSE))</f>
        <v>9.2000000000000171</v>
      </c>
      <c r="CQ173" s="8">
        <f>ABS(S173-VLOOKUP(VK_valitsin!$C$8,tiedot,18,FALSE))</f>
        <v>544</v>
      </c>
      <c r="DE173" s="8">
        <f>ABS(AG173-VLOOKUP(VK_valitsin!$C$8,tiedot,32,FALSE))</f>
        <v>0</v>
      </c>
      <c r="DJ173" s="8">
        <f>ABS(AL173-VLOOKUP(VK_valitsin!$C$8,tiedot,37,FALSE))</f>
        <v>0.17562828870882852</v>
      </c>
      <c r="EB173" s="42">
        <f>ABS(BD173-VLOOKUP(VK_valitsin!$C$8,tiedot,55,FALSE))</f>
        <v>0.10744606488100905</v>
      </c>
      <c r="EF173" s="42">
        <f>ABS(BH173-VLOOKUP(VK_valitsin!$C$8,tiedot,59,FALSE))</f>
        <v>9951</v>
      </c>
      <c r="EL173" s="8">
        <f>ABS(BN173-VLOOKUP(VK_valitsin!$C$8,tiedot,65,FALSE))</f>
        <v>607.47494363240185</v>
      </c>
      <c r="FH173" s="44">
        <f>IF($B173=VK_valitsin!$C$8,100000,VK!CJ173/VK!L$297*VK_valitsin!E$5)</f>
        <v>4.8092198619942739E-2</v>
      </c>
      <c r="FO173" s="44">
        <f>IF($B173=VK_valitsin!$C$8,100000,VK!CQ173/VK!S$297*VK_valitsin!J$5)</f>
        <v>0.15736011628503155</v>
      </c>
      <c r="GC173" s="44">
        <f>IF($B173=VK_valitsin!$C$8,100000,VK!DE173/VK!AG$297*VK_valitsin!I$5)</f>
        <v>0</v>
      </c>
      <c r="GH173" s="44">
        <f>IF($B173=VK_valitsin!$C$8,100000,VK!DJ173/VK!AL$297*VK_valitsin!D$5)</f>
        <v>0.34586115244918136</v>
      </c>
      <c r="GZ173" s="44">
        <f>IF($B173=VK_valitsin!$C$8,100000,VK!EB173/VK!BD$297*VK_valitsin!H$5)</f>
        <v>4.4631661061569766E-2</v>
      </c>
      <c r="HD173" s="44">
        <f>IF($B173=VK_valitsin!$C$8,100000,VK!EF173/VK!BH$297*VK_valitsin!F$5)</f>
        <v>3.7842547126341253</v>
      </c>
      <c r="HJ173" s="44">
        <f>IF($B173=VK_valitsin!$C$8,100000,VK!EL173/VK!BN$297*VK_valitsin!G$5)</f>
        <v>2.3243242412639073E-2</v>
      </c>
      <c r="ID173" s="15">
        <f t="shared" si="8"/>
        <v>4.4034431005624892</v>
      </c>
      <c r="IE173" s="15">
        <f t="shared" si="9"/>
        <v>288</v>
      </c>
      <c r="IF173" s="16">
        <f t="shared" si="11"/>
        <v>1.7099999999999968E-8</v>
      </c>
      <c r="IG173" s="38" t="str">
        <f t="shared" si="10"/>
        <v>Oulu</v>
      </c>
    </row>
    <row r="174" spans="2:241" x14ac:dyDescent="0.25">
      <c r="B174" t="s">
        <v>260</v>
      </c>
      <c r="C174">
        <v>576</v>
      </c>
      <c r="L174" s="76">
        <v>200.5</v>
      </c>
      <c r="M174" s="70"/>
      <c r="N174" s="70"/>
      <c r="O174" s="70"/>
      <c r="P174" s="70"/>
      <c r="Q174" s="70"/>
      <c r="R174" s="70"/>
      <c r="S174" s="85" t="s">
        <v>838</v>
      </c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  <c r="AE174" s="70"/>
      <c r="AF174" s="70"/>
      <c r="AG174" s="75">
        <v>0</v>
      </c>
      <c r="AH174" s="70"/>
      <c r="AI174" s="70"/>
      <c r="AJ174" s="70"/>
      <c r="AK174" s="70"/>
      <c r="AL174" s="91">
        <v>0.7931034482758621</v>
      </c>
      <c r="AM174" s="70"/>
      <c r="AN174" s="70"/>
      <c r="AO174" s="70"/>
      <c r="AP174" s="70"/>
      <c r="AQ174" s="70"/>
      <c r="AR174" s="70"/>
      <c r="AS174" s="70"/>
      <c r="AT174" s="70"/>
      <c r="AU174" s="70"/>
      <c r="AV174" s="70"/>
      <c r="AW174" s="70"/>
      <c r="AX174" s="70"/>
      <c r="AY174" s="70"/>
      <c r="AZ174" s="70"/>
      <c r="BA174" s="70"/>
      <c r="BB174" s="70"/>
      <c r="BC174" s="70"/>
      <c r="BD174" s="91">
        <v>1</v>
      </c>
      <c r="BE174" s="70"/>
      <c r="BF174" s="70"/>
      <c r="BG174" s="70"/>
      <c r="BH174" s="77">
        <v>69</v>
      </c>
      <c r="BN174" s="47">
        <v>24043.078503301542</v>
      </c>
      <c r="CJ174" s="8">
        <f>ABS(L174-VLOOKUP(VK_valitsin!$C$8,tiedot,11,FALSE))</f>
        <v>64.199999999999989</v>
      </c>
      <c r="CQ174" s="8">
        <f>ABS(S174-VLOOKUP(VK_valitsin!$C$8,tiedot,18,FALSE))</f>
        <v>43</v>
      </c>
      <c r="DE174" s="8">
        <f>ABS(AG174-VLOOKUP(VK_valitsin!$C$8,tiedot,32,FALSE))</f>
        <v>0</v>
      </c>
      <c r="DJ174" s="8">
        <f>ABS(AL174-VLOOKUP(VK_valitsin!$C$8,tiedot,37,FALSE))</f>
        <v>0.1172586422683527</v>
      </c>
      <c r="EB174" s="42">
        <f>ABS(BD174-VLOOKUP(VK_valitsin!$C$8,tiedot,55,FALSE))</f>
        <v>0.17222222222222228</v>
      </c>
      <c r="EF174" s="42">
        <f>ABS(BH174-VLOOKUP(VK_valitsin!$C$8,tiedot,59,FALSE))</f>
        <v>471</v>
      </c>
      <c r="EL174" s="8">
        <f>ABS(BN174-VLOOKUP(VK_valitsin!$C$8,tiedot,65,FALSE))</f>
        <v>2664.292420197391</v>
      </c>
      <c r="FH174" s="44">
        <f>IF($B174=VK_valitsin!$C$8,100000,VK!CJ174/VK!L$297*VK_valitsin!E$5)</f>
        <v>0.33559990776090409</v>
      </c>
      <c r="FO174" s="44">
        <f>IF($B174=VK_valitsin!$C$8,100000,VK!CQ174/VK!S$297*VK_valitsin!J$5)</f>
        <v>1.2438391544588891E-2</v>
      </c>
      <c r="GC174" s="44">
        <f>IF($B174=VK_valitsin!$C$8,100000,VK!DE174/VK!AG$297*VK_valitsin!I$5)</f>
        <v>0</v>
      </c>
      <c r="GH174" s="44">
        <f>IF($B174=VK_valitsin!$C$8,100000,VK!DJ174/VK!AL$297*VK_valitsin!D$5)</f>
        <v>0.23091501629782787</v>
      </c>
      <c r="GZ174" s="44">
        <f>IF($B174=VK_valitsin!$C$8,100000,VK!EB174/VK!BD$297*VK_valitsin!H$5)</f>
        <v>7.1538812128718196E-2</v>
      </c>
      <c r="HD174" s="44">
        <f>IF($B174=VK_valitsin!$C$8,100000,VK!EF174/VK!BH$297*VK_valitsin!F$5)</f>
        <v>0.17911606568693328</v>
      </c>
      <c r="HJ174" s="44">
        <f>IF($B174=VK_valitsin!$C$8,100000,VK!EL174/VK!BN$297*VK_valitsin!G$5)</f>
        <v>0.10194131499566546</v>
      </c>
      <c r="ID174" s="15">
        <f t="shared" si="8"/>
        <v>0.93154952561463777</v>
      </c>
      <c r="IE174" s="15">
        <f t="shared" si="9"/>
        <v>197</v>
      </c>
      <c r="IF174" s="16">
        <f t="shared" si="11"/>
        <v>1.7199999999999969E-8</v>
      </c>
      <c r="IG174" s="38" t="str">
        <f t="shared" si="10"/>
        <v>Padasjoki</v>
      </c>
    </row>
    <row r="175" spans="2:241" x14ac:dyDescent="0.25">
      <c r="B175" t="s">
        <v>261</v>
      </c>
      <c r="C175">
        <v>577</v>
      </c>
      <c r="L175" s="76">
        <v>123.4</v>
      </c>
      <c r="M175" s="70"/>
      <c r="N175" s="70"/>
      <c r="O175" s="70"/>
      <c r="P175" s="70"/>
      <c r="Q175" s="70"/>
      <c r="R175" s="70"/>
      <c r="S175" s="85" t="s">
        <v>839</v>
      </c>
      <c r="T175" s="70"/>
      <c r="U175" s="70"/>
      <c r="V175" s="70"/>
      <c r="W175" s="70"/>
      <c r="X175" s="70"/>
      <c r="Y175" s="70"/>
      <c r="Z175" s="70"/>
      <c r="AA175" s="70"/>
      <c r="AB175" s="70"/>
      <c r="AC175" s="70"/>
      <c r="AD175" s="70"/>
      <c r="AE175" s="70"/>
      <c r="AF175" s="70"/>
      <c r="AG175" s="75">
        <v>0</v>
      </c>
      <c r="AH175" s="70"/>
      <c r="AI175" s="70"/>
      <c r="AJ175" s="70"/>
      <c r="AK175" s="70"/>
      <c r="AL175" s="91">
        <v>0.84799999999999998</v>
      </c>
      <c r="AM175" s="70"/>
      <c r="AN175" s="70"/>
      <c r="AO175" s="70"/>
      <c r="AP175" s="70"/>
      <c r="AQ175" s="70"/>
      <c r="AR175" s="70"/>
      <c r="AS175" s="70"/>
      <c r="AT175" s="70"/>
      <c r="AU175" s="70"/>
      <c r="AV175" s="70"/>
      <c r="AW175" s="70"/>
      <c r="AX175" s="70"/>
      <c r="AY175" s="70"/>
      <c r="AZ175" s="70"/>
      <c r="BA175" s="70"/>
      <c r="BB175" s="70"/>
      <c r="BC175" s="70"/>
      <c r="BD175" s="91">
        <v>0.63207547169811318</v>
      </c>
      <c r="BE175" s="70"/>
      <c r="BF175" s="70"/>
      <c r="BG175" s="70"/>
      <c r="BH175" s="77">
        <v>636</v>
      </c>
      <c r="BN175" s="47">
        <v>28018.660288358846</v>
      </c>
      <c r="CJ175" s="8">
        <f>ABS(L175-VLOOKUP(VK_valitsin!$C$8,tiedot,11,FALSE))</f>
        <v>12.900000000000006</v>
      </c>
      <c r="CQ175" s="8">
        <f>ABS(S175-VLOOKUP(VK_valitsin!$C$8,tiedot,18,FALSE))</f>
        <v>22</v>
      </c>
      <c r="DE175" s="8">
        <f>ABS(AG175-VLOOKUP(VK_valitsin!$C$8,tiedot,32,FALSE))</f>
        <v>0</v>
      </c>
      <c r="DJ175" s="8">
        <f>ABS(AL175-VLOOKUP(VK_valitsin!$C$8,tiedot,37,FALSE))</f>
        <v>0.17215519399249057</v>
      </c>
      <c r="EB175" s="42">
        <f>ABS(BD175-VLOOKUP(VK_valitsin!$C$8,tiedot,55,FALSE))</f>
        <v>0.19570230607966455</v>
      </c>
      <c r="EF175" s="42">
        <f>ABS(BH175-VLOOKUP(VK_valitsin!$C$8,tiedot,59,FALSE))</f>
        <v>96</v>
      </c>
      <c r="EL175" s="8">
        <f>ABS(BN175-VLOOKUP(VK_valitsin!$C$8,tiedot,65,FALSE))</f>
        <v>1311.2893648599129</v>
      </c>
      <c r="FH175" s="44">
        <f>IF($B175=VK_valitsin!$C$8,100000,VK!CJ175/VK!L$297*VK_valitsin!E$5)</f>
        <v>6.743362632578917E-2</v>
      </c>
      <c r="FO175" s="44">
        <f>IF($B175=VK_valitsin!$C$8,100000,VK!CQ175/VK!S$297*VK_valitsin!J$5)</f>
        <v>6.3638282321152465E-3</v>
      </c>
      <c r="GC175" s="44">
        <f>IF($B175=VK_valitsin!$C$8,100000,VK!DE175/VK!AG$297*VK_valitsin!I$5)</f>
        <v>0</v>
      </c>
      <c r="GH175" s="44">
        <f>IF($B175=VK_valitsin!$C$8,100000,VK!DJ175/VK!AL$297*VK_valitsin!D$5)</f>
        <v>0.33902165893712383</v>
      </c>
      <c r="GZ175" s="44">
        <f>IF($B175=VK_valitsin!$C$8,100000,VK!EB175/VK!BD$297*VK_valitsin!H$5)</f>
        <v>8.1292125529103365E-2</v>
      </c>
      <c r="HD175" s="44">
        <f>IF($B175=VK_valitsin!$C$8,100000,VK!EF175/VK!BH$297*VK_valitsin!F$5)</f>
        <v>3.6507733133642452E-2</v>
      </c>
      <c r="HJ175" s="44">
        <f>IF($B175=VK_valitsin!$C$8,100000,VK!EL175/VK!BN$297*VK_valitsin!G$5)</f>
        <v>5.0172631645195628E-2</v>
      </c>
      <c r="ID175" s="15">
        <f t="shared" si="8"/>
        <v>0.58079162110296967</v>
      </c>
      <c r="IE175" s="15">
        <f t="shared" si="9"/>
        <v>82</v>
      </c>
      <c r="IF175" s="16">
        <f t="shared" si="11"/>
        <v>1.729999999999997E-8</v>
      </c>
      <c r="IG175" s="38" t="str">
        <f t="shared" si="10"/>
        <v>Paimio</v>
      </c>
    </row>
    <row r="176" spans="2:241" x14ac:dyDescent="0.25">
      <c r="B176" t="s">
        <v>262</v>
      </c>
      <c r="C176">
        <v>578</v>
      </c>
      <c r="L176" s="76">
        <v>187.6</v>
      </c>
      <c r="M176" s="70"/>
      <c r="N176" s="70"/>
      <c r="O176" s="70"/>
      <c r="P176" s="70"/>
      <c r="Q176" s="70"/>
      <c r="R176" s="70"/>
      <c r="S176" s="85" t="s">
        <v>840</v>
      </c>
      <c r="T176" s="70"/>
      <c r="U176" s="70"/>
      <c r="V176" s="70"/>
      <c r="W176" s="70"/>
      <c r="X176" s="70"/>
      <c r="Y176" s="70"/>
      <c r="Z176" s="70"/>
      <c r="AA176" s="70"/>
      <c r="AB176" s="70"/>
      <c r="AC176" s="70"/>
      <c r="AD176" s="70"/>
      <c r="AE176" s="70"/>
      <c r="AF176" s="70"/>
      <c r="AG176" s="75">
        <v>0</v>
      </c>
      <c r="AH176" s="70"/>
      <c r="AI176" s="70"/>
      <c r="AJ176" s="70"/>
      <c r="AK176" s="70"/>
      <c r="AL176" s="91">
        <v>1</v>
      </c>
      <c r="AM176" s="70"/>
      <c r="AN176" s="70"/>
      <c r="AO176" s="70"/>
      <c r="AP176" s="70"/>
      <c r="AQ176" s="70"/>
      <c r="AR176" s="70"/>
      <c r="AS176" s="70"/>
      <c r="AT176" s="70"/>
      <c r="AU176" s="70"/>
      <c r="AV176" s="70"/>
      <c r="AW176" s="70"/>
      <c r="AX176" s="70"/>
      <c r="AY176" s="70"/>
      <c r="AZ176" s="70"/>
      <c r="BA176" s="70"/>
      <c r="BB176" s="70"/>
      <c r="BC176" s="70"/>
      <c r="BD176" s="91">
        <v>0.94285714285714284</v>
      </c>
      <c r="BE176" s="70"/>
      <c r="BF176" s="70"/>
      <c r="BG176" s="70"/>
      <c r="BH176" s="77">
        <v>105</v>
      </c>
      <c r="BN176" s="47">
        <v>24297.491274283831</v>
      </c>
      <c r="CJ176" s="8">
        <f>ABS(L176-VLOOKUP(VK_valitsin!$C$8,tiedot,11,FALSE))</f>
        <v>51.299999999999983</v>
      </c>
      <c r="CQ176" s="8">
        <f>ABS(S176-VLOOKUP(VK_valitsin!$C$8,tiedot,18,FALSE))</f>
        <v>141</v>
      </c>
      <c r="DE176" s="8">
        <f>ABS(AG176-VLOOKUP(VK_valitsin!$C$8,tiedot,32,FALSE))</f>
        <v>0</v>
      </c>
      <c r="DJ176" s="8">
        <f>ABS(AL176-VLOOKUP(VK_valitsin!$C$8,tiedot,37,FALSE))</f>
        <v>0.3241551939924906</v>
      </c>
      <c r="EB176" s="42">
        <f>ABS(BD176-VLOOKUP(VK_valitsin!$C$8,tiedot,55,FALSE))</f>
        <v>0.11507936507936511</v>
      </c>
      <c r="EF176" s="42">
        <f>ABS(BH176-VLOOKUP(VK_valitsin!$C$8,tiedot,59,FALSE))</f>
        <v>435</v>
      </c>
      <c r="EL176" s="8">
        <f>ABS(BN176-VLOOKUP(VK_valitsin!$C$8,tiedot,65,FALSE))</f>
        <v>2409.8796492151014</v>
      </c>
      <c r="FH176" s="44">
        <f>IF($B176=VK_valitsin!$C$8,100000,VK!CJ176/VK!L$297*VK_valitsin!E$5)</f>
        <v>0.26816628143511489</v>
      </c>
      <c r="FO176" s="44">
        <f>IF($B176=VK_valitsin!$C$8,100000,VK!CQ176/VK!S$297*VK_valitsin!J$5)</f>
        <v>4.0786353669465897E-2</v>
      </c>
      <c r="GC176" s="44">
        <f>IF($B176=VK_valitsin!$C$8,100000,VK!DE176/VK!AG$297*VK_valitsin!I$5)</f>
        <v>0</v>
      </c>
      <c r="GH176" s="44">
        <f>IF($B176=VK_valitsin!$C$8,100000,VK!DJ176/VK!AL$297*VK_valitsin!D$5)</f>
        <v>0.6383521116720593</v>
      </c>
      <c r="GZ176" s="44">
        <f>IF($B176=VK_valitsin!$C$8,100000,VK!EB176/VK!BD$297*VK_valitsin!H$5)</f>
        <v>4.7802432067576672E-2</v>
      </c>
      <c r="HD176" s="44">
        <f>IF($B176=VK_valitsin!$C$8,100000,VK!EF176/VK!BH$297*VK_valitsin!F$5)</f>
        <v>0.16542566576181736</v>
      </c>
      <c r="HJ176" s="44">
        <f>IF($B176=VK_valitsin!$C$8,100000,VK!EL176/VK!BN$297*VK_valitsin!G$5)</f>
        <v>9.2206958425411725E-2</v>
      </c>
      <c r="ID176" s="15">
        <f t="shared" si="8"/>
        <v>1.2527398204314459</v>
      </c>
      <c r="IE176" s="15">
        <f t="shared" si="9"/>
        <v>258</v>
      </c>
      <c r="IF176" s="16">
        <f t="shared" si="11"/>
        <v>1.7399999999999971E-8</v>
      </c>
      <c r="IG176" s="38" t="str">
        <f t="shared" si="10"/>
        <v>Paltamo</v>
      </c>
    </row>
    <row r="177" spans="2:241" x14ac:dyDescent="0.25">
      <c r="B177" t="s">
        <v>264</v>
      </c>
      <c r="C177">
        <v>580</v>
      </c>
      <c r="L177" s="76">
        <v>202.7</v>
      </c>
      <c r="M177" s="70"/>
      <c r="N177" s="70"/>
      <c r="O177" s="70"/>
      <c r="P177" s="70"/>
      <c r="Q177" s="70"/>
      <c r="R177" s="70"/>
      <c r="S177" s="85" t="s">
        <v>841</v>
      </c>
      <c r="T177" s="70"/>
      <c r="U177" s="70"/>
      <c r="V177" s="70"/>
      <c r="W177" s="70"/>
      <c r="X177" s="70"/>
      <c r="Y177" s="70"/>
      <c r="Z177" s="70"/>
      <c r="AA177" s="70"/>
      <c r="AB177" s="70"/>
      <c r="AC177" s="70"/>
      <c r="AD177" s="70"/>
      <c r="AE177" s="70"/>
      <c r="AF177" s="70"/>
      <c r="AG177" s="75">
        <v>1</v>
      </c>
      <c r="AH177" s="70"/>
      <c r="AI177" s="70"/>
      <c r="AJ177" s="70"/>
      <c r="AK177" s="70"/>
      <c r="AL177" s="91">
        <v>0.78723404255319152</v>
      </c>
      <c r="AM177" s="70"/>
      <c r="AN177" s="70"/>
      <c r="AO177" s="70"/>
      <c r="AP177" s="70"/>
      <c r="AQ177" s="70"/>
      <c r="AR177" s="70"/>
      <c r="AS177" s="70"/>
      <c r="AT177" s="70"/>
      <c r="AU177" s="70"/>
      <c r="AV177" s="70"/>
      <c r="AW177" s="70"/>
      <c r="AX177" s="70"/>
      <c r="AY177" s="70"/>
      <c r="AZ177" s="70"/>
      <c r="BA177" s="70"/>
      <c r="BB177" s="70"/>
      <c r="BC177" s="70"/>
      <c r="BD177" s="91">
        <v>1</v>
      </c>
      <c r="BE177" s="70"/>
      <c r="BF177" s="70"/>
      <c r="BG177" s="70"/>
      <c r="BH177" s="77">
        <v>111</v>
      </c>
      <c r="BN177" s="47">
        <v>24167.734310581767</v>
      </c>
      <c r="CJ177" s="8">
        <f>ABS(L177-VLOOKUP(VK_valitsin!$C$8,tiedot,11,FALSE))</f>
        <v>66.399999999999977</v>
      </c>
      <c r="CQ177" s="8">
        <f>ABS(S177-VLOOKUP(VK_valitsin!$C$8,tiedot,18,FALSE))</f>
        <v>132</v>
      </c>
      <c r="DE177" s="8">
        <f>ABS(AG177-VLOOKUP(VK_valitsin!$C$8,tiedot,32,FALSE))</f>
        <v>1</v>
      </c>
      <c r="DJ177" s="8">
        <f>ABS(AL177-VLOOKUP(VK_valitsin!$C$8,tiedot,37,FALSE))</f>
        <v>0.11138923654568211</v>
      </c>
      <c r="EB177" s="42">
        <f>ABS(BD177-VLOOKUP(VK_valitsin!$C$8,tiedot,55,FALSE))</f>
        <v>0.17222222222222228</v>
      </c>
      <c r="EF177" s="42">
        <f>ABS(BH177-VLOOKUP(VK_valitsin!$C$8,tiedot,59,FALSE))</f>
        <v>429</v>
      </c>
      <c r="EL177" s="8">
        <f>ABS(BN177-VLOOKUP(VK_valitsin!$C$8,tiedot,65,FALSE))</f>
        <v>2539.6366129171656</v>
      </c>
      <c r="FH177" s="44">
        <f>IF($B177=VK_valitsin!$C$8,100000,VK!CJ177/VK!L$297*VK_valitsin!E$5)</f>
        <v>0.34710021612654246</v>
      </c>
      <c r="FO177" s="44">
        <f>IF($B177=VK_valitsin!$C$8,100000,VK!CQ177/VK!S$297*VK_valitsin!J$5)</f>
        <v>3.8182969392691481E-2</v>
      </c>
      <c r="GC177" s="44">
        <f>IF($B177=VK_valitsin!$C$8,100000,VK!DE177/VK!AG$297*VK_valitsin!I$5)</f>
        <v>0.10940897735217005</v>
      </c>
      <c r="GH177" s="44">
        <f>IF($B177=VK_valitsin!$C$8,100000,VK!DJ177/VK!AL$297*VK_valitsin!D$5)</f>
        <v>0.2193565171382752</v>
      </c>
      <c r="GZ177" s="44">
        <f>IF($B177=VK_valitsin!$C$8,100000,VK!EB177/VK!BD$297*VK_valitsin!H$5)</f>
        <v>7.1538812128718196E-2</v>
      </c>
      <c r="HD177" s="44">
        <f>IF($B177=VK_valitsin!$C$8,100000,VK!EF177/VK!BH$297*VK_valitsin!F$5)</f>
        <v>0.16314393244096473</v>
      </c>
      <c r="HJ177" s="44">
        <f>IF($B177=VK_valitsin!$C$8,100000,VK!EL177/VK!BN$297*VK_valitsin!G$5)</f>
        <v>9.7171727085697615E-2</v>
      </c>
      <c r="ID177" s="15">
        <f t="shared" si="8"/>
        <v>1.0459031691650595</v>
      </c>
      <c r="IE177" s="15">
        <f t="shared" si="9"/>
        <v>225</v>
      </c>
      <c r="IF177" s="16">
        <f t="shared" si="11"/>
        <v>1.7499999999999971E-8</v>
      </c>
      <c r="IG177" s="38" t="str">
        <f t="shared" si="10"/>
        <v>Parikkala</v>
      </c>
    </row>
    <row r="178" spans="2:241" x14ac:dyDescent="0.25">
      <c r="B178" t="s">
        <v>265</v>
      </c>
      <c r="C178">
        <v>581</v>
      </c>
      <c r="L178" s="76">
        <v>178.6</v>
      </c>
      <c r="M178" s="70"/>
      <c r="N178" s="70"/>
      <c r="O178" s="70"/>
      <c r="P178" s="70"/>
      <c r="Q178" s="70"/>
      <c r="R178" s="70"/>
      <c r="S178" s="85" t="s">
        <v>726</v>
      </c>
      <c r="T178" s="70"/>
      <c r="U178" s="70"/>
      <c r="V178" s="70"/>
      <c r="W178" s="70"/>
      <c r="X178" s="70"/>
      <c r="Y178" s="70"/>
      <c r="Z178" s="70"/>
      <c r="AA178" s="70"/>
      <c r="AB178" s="70"/>
      <c r="AC178" s="70"/>
      <c r="AD178" s="70"/>
      <c r="AE178" s="70"/>
      <c r="AF178" s="70"/>
      <c r="AG178" s="75">
        <v>0</v>
      </c>
      <c r="AH178" s="70"/>
      <c r="AI178" s="70"/>
      <c r="AJ178" s="70"/>
      <c r="AK178" s="70"/>
      <c r="AL178" s="91">
        <v>0.75836431226765799</v>
      </c>
      <c r="AM178" s="70"/>
      <c r="AN178" s="70"/>
      <c r="AO178" s="70"/>
      <c r="AP178" s="70"/>
      <c r="AQ178" s="70"/>
      <c r="AR178" s="70"/>
      <c r="AS178" s="70"/>
      <c r="AT178" s="70"/>
      <c r="AU178" s="70"/>
      <c r="AV178" s="70"/>
      <c r="AW178" s="70"/>
      <c r="AX178" s="70"/>
      <c r="AY178" s="70"/>
      <c r="AZ178" s="70"/>
      <c r="BA178" s="70"/>
      <c r="BB178" s="70"/>
      <c r="BC178" s="70"/>
      <c r="BD178" s="91">
        <v>1</v>
      </c>
      <c r="BE178" s="70"/>
      <c r="BF178" s="70"/>
      <c r="BG178" s="70"/>
      <c r="BH178" s="77">
        <v>204</v>
      </c>
      <c r="BN178" s="47">
        <v>24039.543361097501</v>
      </c>
      <c r="CJ178" s="8">
        <f>ABS(L178-VLOOKUP(VK_valitsin!$C$8,tiedot,11,FALSE))</f>
        <v>42.299999999999983</v>
      </c>
      <c r="CQ178" s="8">
        <f>ABS(S178-VLOOKUP(VK_valitsin!$C$8,tiedot,18,FALSE))</f>
        <v>105</v>
      </c>
      <c r="DE178" s="8">
        <f>ABS(AG178-VLOOKUP(VK_valitsin!$C$8,tiedot,32,FALSE))</f>
        <v>0</v>
      </c>
      <c r="DJ178" s="8">
        <f>ABS(AL178-VLOOKUP(VK_valitsin!$C$8,tiedot,37,FALSE))</f>
        <v>8.251950626014859E-2</v>
      </c>
      <c r="EB178" s="42">
        <f>ABS(BD178-VLOOKUP(VK_valitsin!$C$8,tiedot,55,FALSE))</f>
        <v>0.17222222222222228</v>
      </c>
      <c r="EF178" s="42">
        <f>ABS(BH178-VLOOKUP(VK_valitsin!$C$8,tiedot,59,FALSE))</f>
        <v>336</v>
      </c>
      <c r="EL178" s="8">
        <f>ABS(BN178-VLOOKUP(VK_valitsin!$C$8,tiedot,65,FALSE))</f>
        <v>2667.8275624014314</v>
      </c>
      <c r="FH178" s="44">
        <f>IF($B178=VK_valitsin!$C$8,100000,VK!CJ178/VK!L$297*VK_valitsin!E$5)</f>
        <v>0.22111956539386665</v>
      </c>
      <c r="FO178" s="44">
        <f>IF($B178=VK_valitsin!$C$8,100000,VK!CQ178/VK!S$297*VK_valitsin!J$5)</f>
        <v>3.0372816562368222E-2</v>
      </c>
      <c r="GC178" s="44">
        <f>IF($B178=VK_valitsin!$C$8,100000,VK!DE178/VK!AG$297*VK_valitsin!I$5)</f>
        <v>0</v>
      </c>
      <c r="GH178" s="44">
        <f>IF($B178=VK_valitsin!$C$8,100000,VK!DJ178/VK!AL$297*VK_valitsin!D$5)</f>
        <v>0.16250395505469478</v>
      </c>
      <c r="GZ178" s="44">
        <f>IF($B178=VK_valitsin!$C$8,100000,VK!EB178/VK!BD$297*VK_valitsin!H$5)</f>
        <v>7.1538812128718196E-2</v>
      </c>
      <c r="HD178" s="44">
        <f>IF($B178=VK_valitsin!$C$8,100000,VK!EF178/VK!BH$297*VK_valitsin!F$5)</f>
        <v>0.12777706596774857</v>
      </c>
      <c r="HJ178" s="44">
        <f>IF($B178=VK_valitsin!$C$8,100000,VK!EL178/VK!BN$297*VK_valitsin!G$5)</f>
        <v>0.1020765768168697</v>
      </c>
      <c r="ID178" s="15">
        <f t="shared" si="8"/>
        <v>0.71538880952426609</v>
      </c>
      <c r="IE178" s="15">
        <f t="shared" si="9"/>
        <v>133</v>
      </c>
      <c r="IF178" s="16">
        <f t="shared" si="11"/>
        <v>1.7599999999999972E-8</v>
      </c>
      <c r="IG178" s="38" t="str">
        <f t="shared" si="10"/>
        <v>Parkano</v>
      </c>
    </row>
    <row r="179" spans="2:241" x14ac:dyDescent="0.25">
      <c r="B179" t="s">
        <v>267</v>
      </c>
      <c r="C179">
        <v>583</v>
      </c>
      <c r="L179" s="76">
        <v>160.19999999999999</v>
      </c>
      <c r="M179" s="70"/>
      <c r="N179" s="70"/>
      <c r="O179" s="70"/>
      <c r="P179" s="70"/>
      <c r="Q179" s="70"/>
      <c r="R179" s="70"/>
      <c r="S179" s="85" t="s">
        <v>842</v>
      </c>
      <c r="T179" s="70"/>
      <c r="U179" s="70"/>
      <c r="V179" s="70"/>
      <c r="W179" s="70"/>
      <c r="X179" s="70"/>
      <c r="Y179" s="70"/>
      <c r="Z179" s="70"/>
      <c r="AA179" s="70"/>
      <c r="AB179" s="70"/>
      <c r="AC179" s="70"/>
      <c r="AD179" s="70"/>
      <c r="AE179" s="70"/>
      <c r="AF179" s="70"/>
      <c r="AG179" s="75">
        <v>1</v>
      </c>
      <c r="AH179" s="70"/>
      <c r="AI179" s="70"/>
      <c r="AJ179" s="70"/>
      <c r="AK179" s="70"/>
      <c r="AL179" s="91">
        <v>1.3333333333333333</v>
      </c>
      <c r="AM179" s="70"/>
      <c r="AN179" s="70"/>
      <c r="AO179" s="70"/>
      <c r="AP179" s="70"/>
      <c r="AQ179" s="70"/>
      <c r="AR179" s="70"/>
      <c r="AS179" s="70"/>
      <c r="AT179" s="70"/>
      <c r="AU179" s="70"/>
      <c r="AV179" s="70"/>
      <c r="AW179" s="70"/>
      <c r="AX179" s="70"/>
      <c r="AY179" s="70"/>
      <c r="AZ179" s="70"/>
      <c r="BA179" s="70"/>
      <c r="BB179" s="70"/>
      <c r="BC179" s="70"/>
      <c r="BD179" s="91">
        <v>1</v>
      </c>
      <c r="BE179" s="70"/>
      <c r="BF179" s="70"/>
      <c r="BG179" s="70"/>
      <c r="BH179" s="77">
        <v>36</v>
      </c>
      <c r="BN179" s="47">
        <v>26122.708333333332</v>
      </c>
      <c r="CJ179" s="8">
        <f>ABS(L179-VLOOKUP(VK_valitsin!$C$8,tiedot,11,FALSE))</f>
        <v>23.899999999999977</v>
      </c>
      <c r="CQ179" s="8">
        <f>ABS(S179-VLOOKUP(VK_valitsin!$C$8,tiedot,18,FALSE))</f>
        <v>40</v>
      </c>
      <c r="DE179" s="8">
        <f>ABS(AG179-VLOOKUP(VK_valitsin!$C$8,tiedot,32,FALSE))</f>
        <v>1</v>
      </c>
      <c r="DJ179" s="8">
        <f>ABS(AL179-VLOOKUP(VK_valitsin!$C$8,tiedot,37,FALSE))</f>
        <v>0.65748852732582386</v>
      </c>
      <c r="EB179" s="42">
        <f>ABS(BD179-VLOOKUP(VK_valitsin!$C$8,tiedot,55,FALSE))</f>
        <v>0.17222222222222228</v>
      </c>
      <c r="EF179" s="42">
        <f>ABS(BH179-VLOOKUP(VK_valitsin!$C$8,tiedot,59,FALSE))</f>
        <v>504</v>
      </c>
      <c r="EL179" s="8">
        <f>ABS(BN179-VLOOKUP(VK_valitsin!$C$8,tiedot,65,FALSE))</f>
        <v>584.6625901656007</v>
      </c>
      <c r="FH179" s="44">
        <f>IF($B179=VK_valitsin!$C$8,100000,VK!CJ179/VK!L$297*VK_valitsin!E$5)</f>
        <v>0.12493516815398133</v>
      </c>
      <c r="FO179" s="44">
        <f>IF($B179=VK_valitsin!$C$8,100000,VK!CQ179/VK!S$297*VK_valitsin!J$5)</f>
        <v>1.1570596785664085E-2</v>
      </c>
      <c r="GC179" s="44">
        <f>IF($B179=VK_valitsin!$C$8,100000,VK!DE179/VK!AG$297*VK_valitsin!I$5)</f>
        <v>0.10940897735217005</v>
      </c>
      <c r="GH179" s="44">
        <f>IF($B179=VK_valitsin!$C$8,100000,VK!DJ179/VK!AL$297*VK_valitsin!D$5)</f>
        <v>1.2947785431083207</v>
      </c>
      <c r="GZ179" s="44">
        <f>IF($B179=VK_valitsin!$C$8,100000,VK!EB179/VK!BD$297*VK_valitsin!H$5)</f>
        <v>7.1538812128718196E-2</v>
      </c>
      <c r="HD179" s="44">
        <f>IF($B179=VK_valitsin!$C$8,100000,VK!EF179/VK!BH$297*VK_valitsin!F$5)</f>
        <v>0.19166559895162286</v>
      </c>
      <c r="HJ179" s="44">
        <f>IF($B179=VK_valitsin!$C$8,100000,VK!EL179/VK!BN$297*VK_valitsin!G$5)</f>
        <v>2.2370394787910496E-2</v>
      </c>
      <c r="ID179" s="15">
        <f t="shared" si="8"/>
        <v>1.8262681089683879</v>
      </c>
      <c r="IE179" s="15">
        <f t="shared" si="9"/>
        <v>279</v>
      </c>
      <c r="IF179" s="16">
        <f t="shared" si="11"/>
        <v>1.7699999999999973E-8</v>
      </c>
      <c r="IG179" s="38" t="str">
        <f t="shared" si="10"/>
        <v>Pelkosenniemi</v>
      </c>
    </row>
    <row r="180" spans="2:241" x14ac:dyDescent="0.25">
      <c r="B180" t="s">
        <v>269</v>
      </c>
      <c r="C180">
        <v>584</v>
      </c>
      <c r="L180" s="76">
        <v>196.8</v>
      </c>
      <c r="M180" s="70"/>
      <c r="N180" s="70"/>
      <c r="O180" s="70"/>
      <c r="P180" s="70"/>
      <c r="Q180" s="70"/>
      <c r="R180" s="70"/>
      <c r="S180" s="85" t="s">
        <v>843</v>
      </c>
      <c r="T180" s="70"/>
      <c r="U180" s="70"/>
      <c r="V180" s="70"/>
      <c r="W180" s="70"/>
      <c r="X180" s="70"/>
      <c r="Y180" s="70"/>
      <c r="Z180" s="70"/>
      <c r="AA180" s="70"/>
      <c r="AB180" s="70"/>
      <c r="AC180" s="70"/>
      <c r="AD180" s="70"/>
      <c r="AE180" s="70"/>
      <c r="AF180" s="70"/>
      <c r="AG180" s="75">
        <v>1</v>
      </c>
      <c r="AH180" s="70"/>
      <c r="AI180" s="70"/>
      <c r="AJ180" s="70"/>
      <c r="AK180" s="70"/>
      <c r="AL180" s="91">
        <v>0.6376811594202898</v>
      </c>
      <c r="AM180" s="70"/>
      <c r="AN180" s="70"/>
      <c r="AO180" s="70"/>
      <c r="AP180" s="70"/>
      <c r="AQ180" s="70"/>
      <c r="AR180" s="70"/>
      <c r="AS180" s="70"/>
      <c r="AT180" s="70"/>
      <c r="AU180" s="70"/>
      <c r="AV180" s="70"/>
      <c r="AW180" s="70"/>
      <c r="AX180" s="70"/>
      <c r="AY180" s="70"/>
      <c r="AZ180" s="70"/>
      <c r="BA180" s="70"/>
      <c r="BB180" s="70"/>
      <c r="BC180" s="70"/>
      <c r="BD180" s="91">
        <v>1</v>
      </c>
      <c r="BE180" s="70"/>
      <c r="BF180" s="70"/>
      <c r="BG180" s="70"/>
      <c r="BH180" s="77">
        <v>132</v>
      </c>
      <c r="BN180" s="47">
        <v>20384.465477114041</v>
      </c>
      <c r="CJ180" s="8">
        <f>ABS(L180-VLOOKUP(VK_valitsin!$C$8,tiedot,11,FALSE))</f>
        <v>60.5</v>
      </c>
      <c r="CQ180" s="8">
        <f>ABS(S180-VLOOKUP(VK_valitsin!$C$8,tiedot,18,FALSE))</f>
        <v>4</v>
      </c>
      <c r="DE180" s="8">
        <f>ABS(AG180-VLOOKUP(VK_valitsin!$C$8,tiedot,32,FALSE))</f>
        <v>1</v>
      </c>
      <c r="DJ180" s="8">
        <f>ABS(AL180-VLOOKUP(VK_valitsin!$C$8,tiedot,37,FALSE))</f>
        <v>3.8163646587219602E-2</v>
      </c>
      <c r="EB180" s="42">
        <f>ABS(BD180-VLOOKUP(VK_valitsin!$C$8,tiedot,55,FALSE))</f>
        <v>0.17222222222222228</v>
      </c>
      <c r="EF180" s="42">
        <f>ABS(BH180-VLOOKUP(VK_valitsin!$C$8,tiedot,59,FALSE))</f>
        <v>408</v>
      </c>
      <c r="EL180" s="8">
        <f>ABS(BN180-VLOOKUP(VK_valitsin!$C$8,tiedot,65,FALSE))</f>
        <v>6322.9054463848915</v>
      </c>
      <c r="FH180" s="44">
        <f>IF($B180=VK_valitsin!$C$8,100000,VK!CJ180/VK!L$297*VK_valitsin!E$5)</f>
        <v>0.31625848005505763</v>
      </c>
      <c r="FO180" s="44">
        <f>IF($B180=VK_valitsin!$C$8,100000,VK!CQ180/VK!S$297*VK_valitsin!J$5)</f>
        <v>1.1570596785664086E-3</v>
      </c>
      <c r="GC180" s="44">
        <f>IF($B180=VK_valitsin!$C$8,100000,VK!DE180/VK!AG$297*VK_valitsin!I$5)</f>
        <v>0.10940897735217005</v>
      </c>
      <c r="GH180" s="44">
        <f>IF($B180=VK_valitsin!$C$8,100000,VK!DJ180/VK!AL$297*VK_valitsin!D$5)</f>
        <v>7.5154879019529677E-2</v>
      </c>
      <c r="GZ180" s="44">
        <f>IF($B180=VK_valitsin!$C$8,100000,VK!EB180/VK!BD$297*VK_valitsin!H$5)</f>
        <v>7.1538812128718196E-2</v>
      </c>
      <c r="HD180" s="44">
        <f>IF($B180=VK_valitsin!$C$8,100000,VK!EF180/VK!BH$297*VK_valitsin!F$5)</f>
        <v>0.15515786581798041</v>
      </c>
      <c r="HJ180" s="44">
        <f>IF($B180=VK_valitsin!$C$8,100000,VK!EL180/VK!BN$297*VK_valitsin!G$5)</f>
        <v>0.24192738413825335</v>
      </c>
      <c r="ID180" s="15">
        <f t="shared" si="8"/>
        <v>0.97060347599027563</v>
      </c>
      <c r="IE180" s="15">
        <f t="shared" si="9"/>
        <v>206</v>
      </c>
      <c r="IF180" s="16">
        <f t="shared" si="11"/>
        <v>1.7799999999999974E-8</v>
      </c>
      <c r="IG180" s="38" t="str">
        <f t="shared" si="10"/>
        <v>Perho</v>
      </c>
    </row>
    <row r="181" spans="2:241" x14ac:dyDescent="0.25">
      <c r="B181" t="s">
        <v>270</v>
      </c>
      <c r="C181">
        <v>588</v>
      </c>
      <c r="L181" s="76">
        <v>192.5</v>
      </c>
      <c r="M181" s="70"/>
      <c r="N181" s="70"/>
      <c r="O181" s="70"/>
      <c r="P181" s="70"/>
      <c r="Q181" s="70"/>
      <c r="R181" s="70"/>
      <c r="S181" s="85" t="s">
        <v>843</v>
      </c>
      <c r="T181" s="70"/>
      <c r="U181" s="70"/>
      <c r="V181" s="70"/>
      <c r="W181" s="70"/>
      <c r="X181" s="70"/>
      <c r="Y181" s="70"/>
      <c r="Z181" s="70"/>
      <c r="AA181" s="70"/>
      <c r="AB181" s="70"/>
      <c r="AC181" s="70"/>
      <c r="AD181" s="70"/>
      <c r="AE181" s="70"/>
      <c r="AF181" s="70"/>
      <c r="AG181" s="75">
        <v>1</v>
      </c>
      <c r="AH181" s="70"/>
      <c r="AI181" s="70"/>
      <c r="AJ181" s="70"/>
      <c r="AK181" s="70"/>
      <c r="AL181" s="91">
        <v>0.84</v>
      </c>
      <c r="AM181" s="70"/>
      <c r="AN181" s="70"/>
      <c r="AO181" s="70"/>
      <c r="AP181" s="70"/>
      <c r="AQ181" s="70"/>
      <c r="AR181" s="70"/>
      <c r="AS181" s="70"/>
      <c r="AT181" s="70"/>
      <c r="AU181" s="70"/>
      <c r="AV181" s="70"/>
      <c r="AW181" s="70"/>
      <c r="AX181" s="70"/>
      <c r="AY181" s="70"/>
      <c r="AZ181" s="70"/>
      <c r="BA181" s="70"/>
      <c r="BB181" s="70"/>
      <c r="BC181" s="70"/>
      <c r="BD181" s="91">
        <v>1</v>
      </c>
      <c r="BE181" s="70"/>
      <c r="BF181" s="70"/>
      <c r="BG181" s="70"/>
      <c r="BH181" s="77">
        <v>42</v>
      </c>
      <c r="BN181" s="47">
        <v>23206.203551046292</v>
      </c>
      <c r="CJ181" s="8">
        <f>ABS(L181-VLOOKUP(VK_valitsin!$C$8,tiedot,11,FALSE))</f>
        <v>56.199999999999989</v>
      </c>
      <c r="CQ181" s="8">
        <f>ABS(S181-VLOOKUP(VK_valitsin!$C$8,tiedot,18,FALSE))</f>
        <v>4</v>
      </c>
      <c r="DE181" s="8">
        <f>ABS(AG181-VLOOKUP(VK_valitsin!$C$8,tiedot,32,FALSE))</f>
        <v>1</v>
      </c>
      <c r="DJ181" s="8">
        <f>ABS(AL181-VLOOKUP(VK_valitsin!$C$8,tiedot,37,FALSE))</f>
        <v>0.16415519399249057</v>
      </c>
      <c r="EB181" s="42">
        <f>ABS(BD181-VLOOKUP(VK_valitsin!$C$8,tiedot,55,FALSE))</f>
        <v>0.17222222222222228</v>
      </c>
      <c r="EF181" s="42">
        <f>ABS(BH181-VLOOKUP(VK_valitsin!$C$8,tiedot,59,FALSE))</f>
        <v>498</v>
      </c>
      <c r="EL181" s="8">
        <f>ABS(BN181-VLOOKUP(VK_valitsin!$C$8,tiedot,65,FALSE))</f>
        <v>3501.1673724526408</v>
      </c>
      <c r="FH181" s="44">
        <f>IF($B181=VK_valitsin!$C$8,100000,VK!CJ181/VK!L$297*VK_valitsin!E$5)</f>
        <v>0.29378060461312783</v>
      </c>
      <c r="FO181" s="44">
        <f>IF($B181=VK_valitsin!$C$8,100000,VK!CQ181/VK!S$297*VK_valitsin!J$5)</f>
        <v>1.1570596785664086E-3</v>
      </c>
      <c r="GC181" s="44">
        <f>IF($B181=VK_valitsin!$C$8,100000,VK!DE181/VK!AG$297*VK_valitsin!I$5)</f>
        <v>0.10940897735217005</v>
      </c>
      <c r="GH181" s="44">
        <f>IF($B181=VK_valitsin!$C$8,100000,VK!DJ181/VK!AL$297*VK_valitsin!D$5)</f>
        <v>0.32326742458265356</v>
      </c>
      <c r="GZ181" s="44">
        <f>IF($B181=VK_valitsin!$C$8,100000,VK!EB181/VK!BD$297*VK_valitsin!H$5)</f>
        <v>7.1538812128718196E-2</v>
      </c>
      <c r="HD181" s="44">
        <f>IF($B181=VK_valitsin!$C$8,100000,VK!EF181/VK!BH$297*VK_valitsin!F$5)</f>
        <v>0.18938386563077023</v>
      </c>
      <c r="HJ181" s="44">
        <f>IF($B181=VK_valitsin!$C$8,100000,VK!EL181/VK!BN$297*VK_valitsin!G$5)</f>
        <v>0.13396187417794708</v>
      </c>
      <c r="ID181" s="15">
        <f t="shared" si="8"/>
        <v>1.1224986360639533</v>
      </c>
      <c r="IE181" s="15">
        <f t="shared" si="9"/>
        <v>243</v>
      </c>
      <c r="IF181" s="16">
        <f t="shared" si="11"/>
        <v>1.7899999999999975E-8</v>
      </c>
      <c r="IG181" s="38" t="str">
        <f t="shared" si="10"/>
        <v>Pertunmaa</v>
      </c>
    </row>
    <row r="182" spans="2:241" x14ac:dyDescent="0.25">
      <c r="B182" t="s">
        <v>271</v>
      </c>
      <c r="C182">
        <v>592</v>
      </c>
      <c r="L182" s="76">
        <v>147.19999999999999</v>
      </c>
      <c r="M182" s="70"/>
      <c r="N182" s="70"/>
      <c r="O182" s="70"/>
      <c r="P182" s="70"/>
      <c r="Q182" s="70"/>
      <c r="R182" s="70"/>
      <c r="S182" s="85" t="s">
        <v>844</v>
      </c>
      <c r="T182" s="70"/>
      <c r="U182" s="70"/>
      <c r="V182" s="70"/>
      <c r="W182" s="70"/>
      <c r="X182" s="70"/>
      <c r="Y182" s="70"/>
      <c r="Z182" s="70"/>
      <c r="AA182" s="70"/>
      <c r="AB182" s="70"/>
      <c r="AC182" s="70"/>
      <c r="AD182" s="70"/>
      <c r="AE182" s="70"/>
      <c r="AF182" s="70"/>
      <c r="AG182" s="75">
        <v>1</v>
      </c>
      <c r="AH182" s="70"/>
      <c r="AI182" s="70"/>
      <c r="AJ182" s="70"/>
      <c r="AK182" s="70"/>
      <c r="AL182" s="91">
        <v>0.8595505617977528</v>
      </c>
      <c r="AM182" s="70"/>
      <c r="AN182" s="70"/>
      <c r="AO182" s="70"/>
      <c r="AP182" s="70"/>
      <c r="AQ182" s="70"/>
      <c r="AR182" s="70"/>
      <c r="AS182" s="70"/>
      <c r="AT182" s="70"/>
      <c r="AU182" s="70"/>
      <c r="AV182" s="70"/>
      <c r="AW182" s="70"/>
      <c r="AX182" s="70"/>
      <c r="AY182" s="70"/>
      <c r="AZ182" s="70"/>
      <c r="BA182" s="70"/>
      <c r="BB182" s="70"/>
      <c r="BC182" s="70"/>
      <c r="BD182" s="91">
        <v>1</v>
      </c>
      <c r="BE182" s="70"/>
      <c r="BF182" s="70"/>
      <c r="BG182" s="70"/>
      <c r="BH182" s="77">
        <v>153</v>
      </c>
      <c r="BN182" s="47">
        <v>24763.907119021136</v>
      </c>
      <c r="CJ182" s="8">
        <f>ABS(L182-VLOOKUP(VK_valitsin!$C$8,tiedot,11,FALSE))</f>
        <v>10.899999999999977</v>
      </c>
      <c r="CQ182" s="8">
        <f>ABS(S182-VLOOKUP(VK_valitsin!$C$8,tiedot,18,FALSE))</f>
        <v>2</v>
      </c>
      <c r="DE182" s="8">
        <f>ABS(AG182-VLOOKUP(VK_valitsin!$C$8,tiedot,32,FALSE))</f>
        <v>1</v>
      </c>
      <c r="DJ182" s="8">
        <f>ABS(AL182-VLOOKUP(VK_valitsin!$C$8,tiedot,37,FALSE))</f>
        <v>0.1837057557902434</v>
      </c>
      <c r="EB182" s="42">
        <f>ABS(BD182-VLOOKUP(VK_valitsin!$C$8,tiedot,55,FALSE))</f>
        <v>0.17222222222222228</v>
      </c>
      <c r="EF182" s="42">
        <f>ABS(BH182-VLOOKUP(VK_valitsin!$C$8,tiedot,59,FALSE))</f>
        <v>387</v>
      </c>
      <c r="EL182" s="8">
        <f>ABS(BN182-VLOOKUP(VK_valitsin!$C$8,tiedot,65,FALSE))</f>
        <v>1943.4638044777967</v>
      </c>
      <c r="FH182" s="44">
        <f>IF($B182=VK_valitsin!$C$8,100000,VK!CJ182/VK!L$297*VK_valitsin!E$5)</f>
        <v>5.6978800538844972E-2</v>
      </c>
      <c r="FO182" s="44">
        <f>IF($B182=VK_valitsin!$C$8,100000,VK!CQ182/VK!S$297*VK_valitsin!J$5)</f>
        <v>5.7852983928320429E-4</v>
      </c>
      <c r="GC182" s="44">
        <f>IF($B182=VK_valitsin!$C$8,100000,VK!DE182/VK!AG$297*VK_valitsin!I$5)</f>
        <v>0.10940897735217005</v>
      </c>
      <c r="GH182" s="44">
        <f>IF($B182=VK_valitsin!$C$8,100000,VK!DJ182/VK!AL$297*VK_valitsin!D$5)</f>
        <v>0.36176794112307253</v>
      </c>
      <c r="GZ182" s="44">
        <f>IF($B182=VK_valitsin!$C$8,100000,VK!EB182/VK!BD$297*VK_valitsin!H$5)</f>
        <v>7.1538812128718196E-2</v>
      </c>
      <c r="HD182" s="44">
        <f>IF($B182=VK_valitsin!$C$8,100000,VK!EF182/VK!BH$297*VK_valitsin!F$5)</f>
        <v>0.14717179919499615</v>
      </c>
      <c r="HJ182" s="44">
        <f>IF($B182=VK_valitsin!$C$8,100000,VK!EL182/VK!BN$297*VK_valitsin!G$5)</f>
        <v>7.4360927641819174E-2</v>
      </c>
      <c r="ID182" s="15">
        <f t="shared" si="8"/>
        <v>0.82180580581890428</v>
      </c>
      <c r="IE182" s="15">
        <f t="shared" si="9"/>
        <v>173</v>
      </c>
      <c r="IF182" s="16">
        <f t="shared" si="11"/>
        <v>1.7999999999999976E-8</v>
      </c>
      <c r="IG182" s="38" t="str">
        <f t="shared" si="10"/>
        <v>Petäjävesi</v>
      </c>
    </row>
    <row r="183" spans="2:241" x14ac:dyDescent="0.25">
      <c r="B183" t="s">
        <v>148</v>
      </c>
      <c r="C183">
        <v>593</v>
      </c>
      <c r="L183" s="76">
        <v>170.8</v>
      </c>
      <c r="M183" s="70"/>
      <c r="N183" s="70"/>
      <c r="O183" s="70"/>
      <c r="P183" s="70"/>
      <c r="Q183" s="70"/>
      <c r="R183" s="70"/>
      <c r="S183" s="85" t="s">
        <v>845</v>
      </c>
      <c r="T183" s="70"/>
      <c r="U183" s="70"/>
      <c r="V183" s="70"/>
      <c r="W183" s="70"/>
      <c r="X183" s="70"/>
      <c r="Y183" s="70"/>
      <c r="Z183" s="70"/>
      <c r="AA183" s="70"/>
      <c r="AB183" s="70"/>
      <c r="AC183" s="70"/>
      <c r="AD183" s="70"/>
      <c r="AE183" s="70"/>
      <c r="AF183" s="70"/>
      <c r="AG183" s="75">
        <v>0</v>
      </c>
      <c r="AH183" s="70"/>
      <c r="AI183" s="70"/>
      <c r="AJ183" s="70"/>
      <c r="AK183" s="70"/>
      <c r="AL183" s="91">
        <v>0.88658146964856233</v>
      </c>
      <c r="AM183" s="70"/>
      <c r="AN183" s="70"/>
      <c r="AO183" s="70"/>
      <c r="AP183" s="70"/>
      <c r="AQ183" s="70"/>
      <c r="AR183" s="70"/>
      <c r="AS183" s="70"/>
      <c r="AT183" s="70"/>
      <c r="AU183" s="70"/>
      <c r="AV183" s="70"/>
      <c r="AW183" s="70"/>
      <c r="AX183" s="70"/>
      <c r="AY183" s="70"/>
      <c r="AZ183" s="70"/>
      <c r="BA183" s="70"/>
      <c r="BB183" s="70"/>
      <c r="BC183" s="70"/>
      <c r="BD183" s="91">
        <v>0.72432432432432436</v>
      </c>
      <c r="BE183" s="70"/>
      <c r="BF183" s="70"/>
      <c r="BG183" s="70"/>
      <c r="BH183" s="77">
        <v>555</v>
      </c>
      <c r="BN183" s="47">
        <v>25174.987683284457</v>
      </c>
      <c r="CJ183" s="8">
        <f>ABS(L183-VLOOKUP(VK_valitsin!$C$8,tiedot,11,FALSE))</f>
        <v>34.5</v>
      </c>
      <c r="CQ183" s="8">
        <f>ABS(S183-VLOOKUP(VK_valitsin!$C$8,tiedot,18,FALSE))</f>
        <v>401</v>
      </c>
      <c r="DE183" s="8">
        <f>ABS(AG183-VLOOKUP(VK_valitsin!$C$8,tiedot,32,FALSE))</f>
        <v>0</v>
      </c>
      <c r="DJ183" s="8">
        <f>ABS(AL183-VLOOKUP(VK_valitsin!$C$8,tiedot,37,FALSE))</f>
        <v>0.21073666364105292</v>
      </c>
      <c r="EB183" s="42">
        <f>ABS(BD183-VLOOKUP(VK_valitsin!$C$8,tiedot,55,FALSE))</f>
        <v>0.10345345345345336</v>
      </c>
      <c r="EF183" s="42">
        <f>ABS(BH183-VLOOKUP(VK_valitsin!$C$8,tiedot,59,FALSE))</f>
        <v>15</v>
      </c>
      <c r="EL183" s="8">
        <f>ABS(BN183-VLOOKUP(VK_valitsin!$C$8,tiedot,65,FALSE))</f>
        <v>1532.3832402144762</v>
      </c>
      <c r="FH183" s="44">
        <f>IF($B183=VK_valitsin!$C$8,100000,VK!CJ183/VK!L$297*VK_valitsin!E$5)</f>
        <v>0.18034574482478494</v>
      </c>
      <c r="FO183" s="44">
        <f>IF($B183=VK_valitsin!$C$8,100000,VK!CQ183/VK!S$297*VK_valitsin!J$5)</f>
        <v>0.11599523277628246</v>
      </c>
      <c r="GC183" s="44">
        <f>IF($B183=VK_valitsin!$C$8,100000,VK!DE183/VK!AG$297*VK_valitsin!I$5)</f>
        <v>0</v>
      </c>
      <c r="GH183" s="44">
        <f>IF($B183=VK_valitsin!$C$8,100000,VK!DJ183/VK!AL$297*VK_valitsin!D$5)</f>
        <v>0.41499934826004048</v>
      </c>
      <c r="GZ183" s="44">
        <f>IF($B183=VK_valitsin!$C$8,100000,VK!EB183/VK!BD$297*VK_valitsin!H$5)</f>
        <v>4.2973183571653681E-2</v>
      </c>
      <c r="HD183" s="44">
        <f>IF($B183=VK_valitsin!$C$8,100000,VK!EF183/VK!BH$297*VK_valitsin!F$5)</f>
        <v>5.7043333021316329E-3</v>
      </c>
      <c r="HJ183" s="44">
        <f>IF($B183=VK_valitsin!$C$8,100000,VK!EL183/VK!BN$297*VK_valitsin!G$5)</f>
        <v>5.8632138649859222E-2</v>
      </c>
      <c r="ID183" s="15">
        <f t="shared" si="8"/>
        <v>0.81864999948475237</v>
      </c>
      <c r="IE183" s="15">
        <f t="shared" si="9"/>
        <v>172</v>
      </c>
      <c r="IF183" s="16">
        <f t="shared" si="11"/>
        <v>1.8099999999999977E-8</v>
      </c>
      <c r="IG183" s="38" t="str">
        <f t="shared" si="10"/>
        <v>Pieksämäki</v>
      </c>
    </row>
    <row r="184" spans="2:241" x14ac:dyDescent="0.25">
      <c r="B184" t="s">
        <v>272</v>
      </c>
      <c r="C184">
        <v>595</v>
      </c>
      <c r="L184" s="76">
        <v>206.7</v>
      </c>
      <c r="M184" s="70"/>
      <c r="N184" s="70"/>
      <c r="O184" s="70"/>
      <c r="P184" s="70"/>
      <c r="Q184" s="70"/>
      <c r="R184" s="70"/>
      <c r="S184" s="85" t="s">
        <v>750</v>
      </c>
      <c r="T184" s="70"/>
      <c r="U184" s="70"/>
      <c r="V184" s="70"/>
      <c r="W184" s="70"/>
      <c r="X184" s="70"/>
      <c r="Y184" s="70"/>
      <c r="Z184" s="70"/>
      <c r="AA184" s="70"/>
      <c r="AB184" s="70"/>
      <c r="AC184" s="70"/>
      <c r="AD184" s="70"/>
      <c r="AE184" s="70"/>
      <c r="AF184" s="70"/>
      <c r="AG184" s="75">
        <v>1</v>
      </c>
      <c r="AH184" s="70"/>
      <c r="AI184" s="70"/>
      <c r="AJ184" s="70"/>
      <c r="AK184" s="70"/>
      <c r="AL184" s="91">
        <v>0.61146496815286622</v>
      </c>
      <c r="AM184" s="70"/>
      <c r="AN184" s="70"/>
      <c r="AO184" s="70"/>
      <c r="AP184" s="70"/>
      <c r="AQ184" s="70"/>
      <c r="AR184" s="70"/>
      <c r="AS184" s="70"/>
      <c r="AT184" s="70"/>
      <c r="AU184" s="70"/>
      <c r="AV184" s="70"/>
      <c r="AW184" s="70"/>
      <c r="AX184" s="70"/>
      <c r="AY184" s="70"/>
      <c r="AZ184" s="70"/>
      <c r="BA184" s="70"/>
      <c r="BB184" s="70"/>
      <c r="BC184" s="70"/>
      <c r="BD184" s="91">
        <v>1</v>
      </c>
      <c r="BE184" s="70"/>
      <c r="BF184" s="70"/>
      <c r="BG184" s="70"/>
      <c r="BH184" s="77">
        <v>96</v>
      </c>
      <c r="BN184" s="47">
        <v>21820.874048612815</v>
      </c>
      <c r="CJ184" s="8">
        <f>ABS(L184-VLOOKUP(VK_valitsin!$C$8,tiedot,11,FALSE))</f>
        <v>70.399999999999977</v>
      </c>
      <c r="CQ184" s="8">
        <f>ABS(S184-VLOOKUP(VK_valitsin!$C$8,tiedot,18,FALSE))</f>
        <v>226</v>
      </c>
      <c r="DE184" s="8">
        <f>ABS(AG184-VLOOKUP(VK_valitsin!$C$8,tiedot,32,FALSE))</f>
        <v>1</v>
      </c>
      <c r="DJ184" s="8">
        <f>ABS(AL184-VLOOKUP(VK_valitsin!$C$8,tiedot,37,FALSE))</f>
        <v>6.4379837854643185E-2</v>
      </c>
      <c r="EB184" s="42">
        <f>ABS(BD184-VLOOKUP(VK_valitsin!$C$8,tiedot,55,FALSE))</f>
        <v>0.17222222222222228</v>
      </c>
      <c r="EF184" s="42">
        <f>ABS(BH184-VLOOKUP(VK_valitsin!$C$8,tiedot,59,FALSE))</f>
        <v>444</v>
      </c>
      <c r="EL184" s="8">
        <f>ABS(BN184-VLOOKUP(VK_valitsin!$C$8,tiedot,65,FALSE))</f>
        <v>4886.4968748861174</v>
      </c>
      <c r="FH184" s="44">
        <f>IF($B184=VK_valitsin!$C$8,100000,VK!CJ184/VK!L$297*VK_valitsin!E$5)</f>
        <v>0.36800986770043059</v>
      </c>
      <c r="FO184" s="44">
        <f>IF($B184=VK_valitsin!$C$8,100000,VK!CQ184/VK!S$297*VK_valitsin!J$5)</f>
        <v>6.5373871839002076E-2</v>
      </c>
      <c r="GC184" s="44">
        <f>IF($B184=VK_valitsin!$C$8,100000,VK!DE184/VK!AG$297*VK_valitsin!I$5)</f>
        <v>0.10940897735217005</v>
      </c>
      <c r="GH184" s="44">
        <f>IF($B184=VK_valitsin!$C$8,100000,VK!DJ184/VK!AL$297*VK_valitsin!D$5)</f>
        <v>0.12678188165810575</v>
      </c>
      <c r="GZ184" s="44">
        <f>IF($B184=VK_valitsin!$C$8,100000,VK!EB184/VK!BD$297*VK_valitsin!H$5)</f>
        <v>7.1538812128718196E-2</v>
      </c>
      <c r="HD184" s="44">
        <f>IF($B184=VK_valitsin!$C$8,100000,VK!EF184/VK!BH$297*VK_valitsin!F$5)</f>
        <v>0.16884826574309633</v>
      </c>
      <c r="HJ184" s="44">
        <f>IF($B184=VK_valitsin!$C$8,100000,VK!EL184/VK!BN$297*VK_valitsin!G$5)</f>
        <v>0.18696743396927687</v>
      </c>
      <c r="ID184" s="15">
        <f t="shared" si="8"/>
        <v>1.0969291285907998</v>
      </c>
      <c r="IE184" s="15">
        <f t="shared" si="9"/>
        <v>236</v>
      </c>
      <c r="IF184" s="16">
        <f t="shared" si="11"/>
        <v>1.8199999999999978E-8</v>
      </c>
      <c r="IG184" s="38" t="str">
        <f t="shared" si="10"/>
        <v>Pielavesi</v>
      </c>
    </row>
    <row r="185" spans="2:241" x14ac:dyDescent="0.25">
      <c r="B185" t="s">
        <v>273</v>
      </c>
      <c r="C185">
        <v>598</v>
      </c>
      <c r="L185" s="76">
        <v>135.4</v>
      </c>
      <c r="M185" s="70"/>
      <c r="N185" s="70"/>
      <c r="O185" s="70"/>
      <c r="P185" s="70"/>
      <c r="Q185" s="70"/>
      <c r="R185" s="70"/>
      <c r="S185" s="85" t="s">
        <v>846</v>
      </c>
      <c r="T185" s="70"/>
      <c r="U185" s="70"/>
      <c r="V185" s="70"/>
      <c r="W185" s="70"/>
      <c r="X185" s="70"/>
      <c r="Y185" s="70"/>
      <c r="Z185" s="70"/>
      <c r="AA185" s="70"/>
      <c r="AB185" s="70"/>
      <c r="AC185" s="70"/>
      <c r="AD185" s="70"/>
      <c r="AE185" s="70"/>
      <c r="AF185" s="70"/>
      <c r="AG185" s="75">
        <v>0</v>
      </c>
      <c r="AH185" s="70"/>
      <c r="AI185" s="70"/>
      <c r="AJ185" s="70"/>
      <c r="AK185" s="70"/>
      <c r="AL185" s="91">
        <v>0.82414448669201523</v>
      </c>
      <c r="AM185" s="70"/>
      <c r="AN185" s="70"/>
      <c r="AO185" s="70"/>
      <c r="AP185" s="70"/>
      <c r="AQ185" s="70"/>
      <c r="AR185" s="70"/>
      <c r="AS185" s="70"/>
      <c r="AT185" s="70"/>
      <c r="AU185" s="70"/>
      <c r="AV185" s="70"/>
      <c r="AW185" s="70"/>
      <c r="AX185" s="70"/>
      <c r="AY185" s="70"/>
      <c r="AZ185" s="70"/>
      <c r="BA185" s="70"/>
      <c r="BB185" s="70"/>
      <c r="BC185" s="70"/>
      <c r="BD185" s="91">
        <v>0.95501730103806226</v>
      </c>
      <c r="BE185" s="70"/>
      <c r="BF185" s="70"/>
      <c r="BG185" s="70"/>
      <c r="BH185" s="77">
        <v>867</v>
      </c>
      <c r="BN185" s="47">
        <v>26411.002464698333</v>
      </c>
      <c r="CJ185" s="8">
        <f>ABS(L185-VLOOKUP(VK_valitsin!$C$8,tiedot,11,FALSE))</f>
        <v>0.90000000000000568</v>
      </c>
      <c r="CQ185" s="8">
        <f>ABS(S185-VLOOKUP(VK_valitsin!$C$8,tiedot,18,FALSE))</f>
        <v>120</v>
      </c>
      <c r="DE185" s="8">
        <f>ABS(AG185-VLOOKUP(VK_valitsin!$C$8,tiedot,32,FALSE))</f>
        <v>0</v>
      </c>
      <c r="DJ185" s="8">
        <f>ABS(AL185-VLOOKUP(VK_valitsin!$C$8,tiedot,37,FALSE))</f>
        <v>0.14829968068450583</v>
      </c>
      <c r="EB185" s="42">
        <f>ABS(BD185-VLOOKUP(VK_valitsin!$C$8,tiedot,55,FALSE))</f>
        <v>0.12723952326028454</v>
      </c>
      <c r="EF185" s="42">
        <f>ABS(BH185-VLOOKUP(VK_valitsin!$C$8,tiedot,59,FALSE))</f>
        <v>327</v>
      </c>
      <c r="EL185" s="8">
        <f>ABS(BN185-VLOOKUP(VK_valitsin!$C$8,tiedot,65,FALSE))</f>
        <v>296.36845880059991</v>
      </c>
      <c r="FH185" s="44">
        <f>IF($B185=VK_valitsin!$C$8,100000,VK!CJ185/VK!L$297*VK_valitsin!E$5)</f>
        <v>4.704671604124854E-3</v>
      </c>
      <c r="FO185" s="44">
        <f>IF($B185=VK_valitsin!$C$8,100000,VK!CQ185/VK!S$297*VK_valitsin!J$5)</f>
        <v>3.4711790356992255E-2</v>
      </c>
      <c r="GC185" s="44">
        <f>IF($B185=VK_valitsin!$C$8,100000,VK!DE185/VK!AG$297*VK_valitsin!I$5)</f>
        <v>0</v>
      </c>
      <c r="GH185" s="44">
        <f>IF($B185=VK_valitsin!$C$8,100000,VK!DJ185/VK!AL$297*VK_valitsin!D$5)</f>
        <v>0.29204349052460177</v>
      </c>
      <c r="GZ185" s="44">
        <f>IF($B185=VK_valitsin!$C$8,100000,VK!EB185/VK!BD$297*VK_valitsin!H$5)</f>
        <v>5.2853599450829972E-2</v>
      </c>
      <c r="HD185" s="44">
        <f>IF($B185=VK_valitsin!$C$8,100000,VK!EF185/VK!BH$297*VK_valitsin!F$5)</f>
        <v>0.1243544659864696</v>
      </c>
      <c r="HJ185" s="44">
        <f>IF($B185=VK_valitsin!$C$8,100000,VK!EL185/VK!BN$297*VK_valitsin!G$5)</f>
        <v>1.1339667592168246E-2</v>
      </c>
      <c r="ID185" s="15">
        <f t="shared" si="8"/>
        <v>0.52000770381518657</v>
      </c>
      <c r="IE185" s="15">
        <f t="shared" si="9"/>
        <v>59</v>
      </c>
      <c r="IF185" s="16">
        <f t="shared" si="11"/>
        <v>1.8299999999999979E-8</v>
      </c>
      <c r="IG185" s="38" t="str">
        <f t="shared" si="10"/>
        <v>Pietarsaari</v>
      </c>
    </row>
    <row r="186" spans="2:241" x14ac:dyDescent="0.25">
      <c r="B186" t="s">
        <v>266</v>
      </c>
      <c r="C186">
        <v>599</v>
      </c>
      <c r="L186" s="76">
        <v>115.7</v>
      </c>
      <c r="M186" s="70"/>
      <c r="N186" s="70"/>
      <c r="O186" s="70"/>
      <c r="P186" s="70"/>
      <c r="Q186" s="70"/>
      <c r="R186" s="70"/>
      <c r="S186" s="85" t="s">
        <v>847</v>
      </c>
      <c r="T186" s="70"/>
      <c r="U186" s="70"/>
      <c r="V186" s="70"/>
      <c r="W186" s="70"/>
      <c r="X186" s="70"/>
      <c r="Y186" s="70"/>
      <c r="Z186" s="70"/>
      <c r="AA186" s="70"/>
      <c r="AB186" s="70"/>
      <c r="AC186" s="70"/>
      <c r="AD186" s="70"/>
      <c r="AE186" s="70"/>
      <c r="AF186" s="70"/>
      <c r="AG186" s="75">
        <v>0</v>
      </c>
      <c r="AH186" s="70"/>
      <c r="AI186" s="70"/>
      <c r="AJ186" s="70"/>
      <c r="AK186" s="70"/>
      <c r="AL186" s="91">
        <v>0.68304914744232703</v>
      </c>
      <c r="AM186" s="70"/>
      <c r="AN186" s="70"/>
      <c r="AO186" s="70"/>
      <c r="AP186" s="70"/>
      <c r="AQ186" s="70"/>
      <c r="AR186" s="70"/>
      <c r="AS186" s="70"/>
      <c r="AT186" s="70"/>
      <c r="AU186" s="70"/>
      <c r="AV186" s="70"/>
      <c r="AW186" s="70"/>
      <c r="AX186" s="70"/>
      <c r="AY186" s="70"/>
      <c r="AZ186" s="70"/>
      <c r="BA186" s="70"/>
      <c r="BB186" s="70"/>
      <c r="BC186" s="70"/>
      <c r="BD186" s="91">
        <v>1</v>
      </c>
      <c r="BE186" s="70"/>
      <c r="BF186" s="70"/>
      <c r="BG186" s="70"/>
      <c r="BH186" s="77">
        <v>681</v>
      </c>
      <c r="BN186" s="47">
        <v>23663.473496659244</v>
      </c>
      <c r="CJ186" s="8">
        <f>ABS(L186-VLOOKUP(VK_valitsin!$C$8,tiedot,11,FALSE))</f>
        <v>20.600000000000009</v>
      </c>
      <c r="CQ186" s="8">
        <f>ABS(S186-VLOOKUP(VK_valitsin!$C$8,tiedot,18,FALSE))</f>
        <v>83</v>
      </c>
      <c r="DE186" s="8">
        <f>ABS(AG186-VLOOKUP(VK_valitsin!$C$8,tiedot,32,FALSE))</f>
        <v>0</v>
      </c>
      <c r="DJ186" s="8">
        <f>ABS(AL186-VLOOKUP(VK_valitsin!$C$8,tiedot,37,FALSE))</f>
        <v>7.2043414348176293E-3</v>
      </c>
      <c r="EB186" s="42">
        <f>ABS(BD186-VLOOKUP(VK_valitsin!$C$8,tiedot,55,FALSE))</f>
        <v>0.17222222222222228</v>
      </c>
      <c r="EF186" s="42">
        <f>ABS(BH186-VLOOKUP(VK_valitsin!$C$8,tiedot,59,FALSE))</f>
        <v>141</v>
      </c>
      <c r="EL186" s="8">
        <f>ABS(BN186-VLOOKUP(VK_valitsin!$C$8,tiedot,65,FALSE))</f>
        <v>3043.8974268396887</v>
      </c>
      <c r="FH186" s="44">
        <f>IF($B186=VK_valitsin!$C$8,100000,VK!CJ186/VK!L$297*VK_valitsin!E$5)</f>
        <v>0.1076847056055238</v>
      </c>
      <c r="FO186" s="44">
        <f>IF($B186=VK_valitsin!$C$8,100000,VK!CQ186/VK!S$297*VK_valitsin!J$5)</f>
        <v>2.4008988330252976E-2</v>
      </c>
      <c r="GC186" s="44">
        <f>IF($B186=VK_valitsin!$C$8,100000,VK!DE186/VK!AG$297*VK_valitsin!I$5)</f>
        <v>0</v>
      </c>
      <c r="GH186" s="44">
        <f>IF($B186=VK_valitsin!$C$8,100000,VK!DJ186/VK!AL$297*VK_valitsin!D$5)</f>
        <v>1.4187360416717202E-2</v>
      </c>
      <c r="GZ186" s="44">
        <f>IF($B186=VK_valitsin!$C$8,100000,VK!EB186/VK!BD$297*VK_valitsin!H$5)</f>
        <v>7.1538812128718196E-2</v>
      </c>
      <c r="HD186" s="44">
        <f>IF($B186=VK_valitsin!$C$8,100000,VK!EF186/VK!BH$297*VK_valitsin!F$5)</f>
        <v>5.3620733040037359E-2</v>
      </c>
      <c r="HJ186" s="44">
        <f>IF($B186=VK_valitsin!$C$8,100000,VK!EL186/VK!BN$297*VK_valitsin!G$5)</f>
        <v>0.11646578433044935</v>
      </c>
      <c r="ID186" s="15">
        <f t="shared" si="8"/>
        <v>0.38750640225169891</v>
      </c>
      <c r="IE186" s="15">
        <f t="shared" si="9"/>
        <v>16</v>
      </c>
      <c r="IF186" s="16">
        <f t="shared" si="11"/>
        <v>1.8399999999999979E-8</v>
      </c>
      <c r="IG186" s="38" t="str">
        <f t="shared" si="10"/>
        <v>Pedersören kunta</v>
      </c>
    </row>
    <row r="187" spans="2:241" x14ac:dyDescent="0.25">
      <c r="B187" t="s">
        <v>274</v>
      </c>
      <c r="C187">
        <v>601</v>
      </c>
      <c r="L187" s="76">
        <v>175.5</v>
      </c>
      <c r="M187" s="70"/>
      <c r="N187" s="70"/>
      <c r="O187" s="70"/>
      <c r="P187" s="70"/>
      <c r="Q187" s="70"/>
      <c r="R187" s="70"/>
      <c r="S187" s="85" t="s">
        <v>848</v>
      </c>
      <c r="T187" s="70"/>
      <c r="U187" s="70"/>
      <c r="V187" s="70"/>
      <c r="W187" s="70"/>
      <c r="X187" s="70"/>
      <c r="Y187" s="70"/>
      <c r="Z187" s="70"/>
      <c r="AA187" s="70"/>
      <c r="AB187" s="70"/>
      <c r="AC187" s="70"/>
      <c r="AD187" s="70"/>
      <c r="AE187" s="70"/>
      <c r="AF187" s="70"/>
      <c r="AG187" s="75">
        <v>0</v>
      </c>
      <c r="AH187" s="70"/>
      <c r="AI187" s="70"/>
      <c r="AJ187" s="70"/>
      <c r="AK187" s="70"/>
      <c r="AL187" s="91">
        <v>0.52702702702702697</v>
      </c>
      <c r="AM187" s="70"/>
      <c r="AN187" s="70"/>
      <c r="AO187" s="70"/>
      <c r="AP187" s="70"/>
      <c r="AQ187" s="70"/>
      <c r="AR187" s="70"/>
      <c r="AS187" s="70"/>
      <c r="AT187" s="70"/>
      <c r="AU187" s="70"/>
      <c r="AV187" s="70"/>
      <c r="AW187" s="70"/>
      <c r="AX187" s="70"/>
      <c r="AY187" s="70"/>
      <c r="AZ187" s="70"/>
      <c r="BA187" s="70"/>
      <c r="BB187" s="70"/>
      <c r="BC187" s="70"/>
      <c r="BD187" s="91">
        <v>1</v>
      </c>
      <c r="BE187" s="70"/>
      <c r="BF187" s="70"/>
      <c r="BG187" s="70"/>
      <c r="BH187" s="77">
        <v>78</v>
      </c>
      <c r="BN187" s="47">
        <v>22781.801016314523</v>
      </c>
      <c r="CJ187" s="8">
        <f>ABS(L187-VLOOKUP(VK_valitsin!$C$8,tiedot,11,FALSE))</f>
        <v>39.199999999999989</v>
      </c>
      <c r="CQ187" s="8">
        <f>ABS(S187-VLOOKUP(VK_valitsin!$C$8,tiedot,18,FALSE))</f>
        <v>112</v>
      </c>
      <c r="DE187" s="8">
        <f>ABS(AG187-VLOOKUP(VK_valitsin!$C$8,tiedot,32,FALSE))</f>
        <v>0</v>
      </c>
      <c r="DJ187" s="8">
        <f>ABS(AL187-VLOOKUP(VK_valitsin!$C$8,tiedot,37,FALSE))</f>
        <v>0.14881777898048243</v>
      </c>
      <c r="EB187" s="42">
        <f>ABS(BD187-VLOOKUP(VK_valitsin!$C$8,tiedot,55,FALSE))</f>
        <v>0.17222222222222228</v>
      </c>
      <c r="EF187" s="42">
        <f>ABS(BH187-VLOOKUP(VK_valitsin!$C$8,tiedot,59,FALSE))</f>
        <v>462</v>
      </c>
      <c r="EL187" s="8">
        <f>ABS(BN187-VLOOKUP(VK_valitsin!$C$8,tiedot,65,FALSE))</f>
        <v>3925.5699071844101</v>
      </c>
      <c r="FH187" s="44">
        <f>IF($B187=VK_valitsin!$C$8,100000,VK!CJ187/VK!L$297*VK_valitsin!E$5)</f>
        <v>0.2049145854241034</v>
      </c>
      <c r="FO187" s="44">
        <f>IF($B187=VK_valitsin!$C$8,100000,VK!CQ187/VK!S$297*VK_valitsin!J$5)</f>
        <v>3.2397670999859442E-2</v>
      </c>
      <c r="GC187" s="44">
        <f>IF($B187=VK_valitsin!$C$8,100000,VK!DE187/VK!AG$297*VK_valitsin!I$5)</f>
        <v>0</v>
      </c>
      <c r="GH187" s="44">
        <f>IF($B187=VK_valitsin!$C$8,100000,VK!DJ187/VK!AL$297*VK_valitsin!D$5)</f>
        <v>0.29306377077128515</v>
      </c>
      <c r="GZ187" s="44">
        <f>IF($B187=VK_valitsin!$C$8,100000,VK!EB187/VK!BD$297*VK_valitsin!H$5)</f>
        <v>7.1538812128718196E-2</v>
      </c>
      <c r="HD187" s="44">
        <f>IF($B187=VK_valitsin!$C$8,100000,VK!EF187/VK!BH$297*VK_valitsin!F$5)</f>
        <v>0.17569346570565431</v>
      </c>
      <c r="HJ187" s="44">
        <f>IF($B187=VK_valitsin!$C$8,100000,VK!EL187/VK!BN$297*VK_valitsin!G$5)</f>
        <v>0.15020038919607143</v>
      </c>
      <c r="ID187" s="15">
        <f t="shared" si="8"/>
        <v>0.92780871272569199</v>
      </c>
      <c r="IE187" s="15">
        <f t="shared" si="9"/>
        <v>196</v>
      </c>
      <c r="IF187" s="16">
        <f t="shared" si="11"/>
        <v>1.849999999999998E-8</v>
      </c>
      <c r="IG187" s="38" t="str">
        <f t="shared" si="10"/>
        <v>Pihtipudas</v>
      </c>
    </row>
    <row r="188" spans="2:241" x14ac:dyDescent="0.25">
      <c r="B188" t="s">
        <v>275</v>
      </c>
      <c r="C188">
        <v>604</v>
      </c>
      <c r="L188" s="76">
        <v>107.3</v>
      </c>
      <c r="M188" s="70"/>
      <c r="N188" s="70"/>
      <c r="O188" s="70"/>
      <c r="P188" s="70"/>
      <c r="Q188" s="70"/>
      <c r="R188" s="70"/>
      <c r="S188" s="85" t="s">
        <v>815</v>
      </c>
      <c r="T188" s="70"/>
      <c r="U188" s="70"/>
      <c r="V188" s="70"/>
      <c r="W188" s="70"/>
      <c r="X188" s="70"/>
      <c r="Y188" s="70"/>
      <c r="Z188" s="70"/>
      <c r="AA188" s="70"/>
      <c r="AB188" s="70"/>
      <c r="AC188" s="70"/>
      <c r="AD188" s="70"/>
      <c r="AE188" s="70"/>
      <c r="AF188" s="70"/>
      <c r="AG188" s="75">
        <v>0</v>
      </c>
      <c r="AH188" s="70"/>
      <c r="AI188" s="70"/>
      <c r="AJ188" s="70"/>
      <c r="AK188" s="70"/>
      <c r="AL188" s="91">
        <v>0.69794050343249425</v>
      </c>
      <c r="AM188" s="70"/>
      <c r="AN188" s="70"/>
      <c r="AO188" s="70"/>
      <c r="AP188" s="70"/>
      <c r="AQ188" s="70"/>
      <c r="AR188" s="70"/>
      <c r="AS188" s="70"/>
      <c r="AT188" s="70"/>
      <c r="AU188" s="70"/>
      <c r="AV188" s="70"/>
      <c r="AW188" s="70"/>
      <c r="AX188" s="70"/>
      <c r="AY188" s="70"/>
      <c r="AZ188" s="70"/>
      <c r="BA188" s="70"/>
      <c r="BB188" s="70"/>
      <c r="BC188" s="70"/>
      <c r="BD188" s="91">
        <v>0.76393442622950825</v>
      </c>
      <c r="BE188" s="70"/>
      <c r="BF188" s="70"/>
      <c r="BG188" s="70"/>
      <c r="BH188" s="77">
        <v>915</v>
      </c>
      <c r="BN188" s="47">
        <v>31544.894331262341</v>
      </c>
      <c r="CJ188" s="8">
        <f>ABS(L188-VLOOKUP(VK_valitsin!$C$8,tiedot,11,FALSE))</f>
        <v>29.000000000000014</v>
      </c>
      <c r="CQ188" s="8">
        <f>ABS(S188-VLOOKUP(VK_valitsin!$C$8,tiedot,18,FALSE))</f>
        <v>107</v>
      </c>
      <c r="DE188" s="8">
        <f>ABS(AG188-VLOOKUP(VK_valitsin!$C$8,tiedot,32,FALSE))</f>
        <v>0</v>
      </c>
      <c r="DJ188" s="8">
        <f>ABS(AL188-VLOOKUP(VK_valitsin!$C$8,tiedot,37,FALSE))</f>
        <v>2.209569742498485E-2</v>
      </c>
      <c r="EB188" s="42">
        <f>ABS(BD188-VLOOKUP(VK_valitsin!$C$8,tiedot,55,FALSE))</f>
        <v>6.3843351548269478E-2</v>
      </c>
      <c r="EF188" s="42">
        <f>ABS(BH188-VLOOKUP(VK_valitsin!$C$8,tiedot,59,FALSE))</f>
        <v>375</v>
      </c>
      <c r="EL188" s="8">
        <f>ABS(BN188-VLOOKUP(VK_valitsin!$C$8,tiedot,65,FALSE))</f>
        <v>4837.5234077634086</v>
      </c>
      <c r="FH188" s="44">
        <f>IF($B188=VK_valitsin!$C$8,100000,VK!CJ188/VK!L$297*VK_valitsin!E$5)</f>
        <v>0.15159497391068885</v>
      </c>
      <c r="FO188" s="44">
        <f>IF($B188=VK_valitsin!$C$8,100000,VK!CQ188/VK!S$297*VK_valitsin!J$5)</f>
        <v>3.0951346401651425E-2</v>
      </c>
      <c r="GC188" s="44">
        <f>IF($B188=VK_valitsin!$C$8,100000,VK!DE188/VK!AG$297*VK_valitsin!I$5)</f>
        <v>0</v>
      </c>
      <c r="GH188" s="44">
        <f>IF($B188=VK_valitsin!$C$8,100000,VK!DJ188/VK!AL$297*VK_valitsin!D$5)</f>
        <v>4.3512599432334605E-2</v>
      </c>
      <c r="GZ188" s="44">
        <f>IF($B188=VK_valitsin!$C$8,100000,VK!EB188/VK!BD$297*VK_valitsin!H$5)</f>
        <v>2.6519675992718858E-2</v>
      </c>
      <c r="HD188" s="44">
        <f>IF($B188=VK_valitsin!$C$8,100000,VK!EF188/VK!BH$297*VK_valitsin!F$5)</f>
        <v>0.14260833255329083</v>
      </c>
      <c r="HJ188" s="44">
        <f>IF($B188=VK_valitsin!$C$8,100000,VK!EL188/VK!BN$297*VK_valitsin!G$5)</f>
        <v>0.18509360825835283</v>
      </c>
      <c r="ID188" s="15">
        <f t="shared" si="8"/>
        <v>0.58028055514903742</v>
      </c>
      <c r="IE188" s="15">
        <f t="shared" si="9"/>
        <v>81</v>
      </c>
      <c r="IF188" s="16">
        <f t="shared" si="11"/>
        <v>1.8599999999999981E-8</v>
      </c>
      <c r="IG188" s="38" t="str">
        <f t="shared" si="10"/>
        <v>Pirkkala</v>
      </c>
    </row>
    <row r="189" spans="2:241" x14ac:dyDescent="0.25">
      <c r="B189" t="s">
        <v>276</v>
      </c>
      <c r="C189">
        <v>607</v>
      </c>
      <c r="L189" s="76">
        <v>192.6</v>
      </c>
      <c r="M189" s="70"/>
      <c r="N189" s="70"/>
      <c r="O189" s="70"/>
      <c r="P189" s="70"/>
      <c r="Q189" s="70"/>
      <c r="R189" s="70"/>
      <c r="S189" s="85" t="s">
        <v>849</v>
      </c>
      <c r="T189" s="70"/>
      <c r="U189" s="70"/>
      <c r="V189" s="70"/>
      <c r="W189" s="70"/>
      <c r="X189" s="70"/>
      <c r="Y189" s="70"/>
      <c r="Z189" s="70"/>
      <c r="AA189" s="70"/>
      <c r="AB189" s="70"/>
      <c r="AC189" s="70"/>
      <c r="AD189" s="70"/>
      <c r="AE189" s="70"/>
      <c r="AF189" s="70"/>
      <c r="AG189" s="75">
        <v>0</v>
      </c>
      <c r="AH189" s="70"/>
      <c r="AI189" s="70"/>
      <c r="AJ189" s="70"/>
      <c r="AK189" s="70"/>
      <c r="AL189" s="91">
        <v>0.7458563535911602</v>
      </c>
      <c r="AM189" s="70"/>
      <c r="AN189" s="70"/>
      <c r="AO189" s="70"/>
      <c r="AP189" s="70"/>
      <c r="AQ189" s="70"/>
      <c r="AR189" s="70"/>
      <c r="AS189" s="70"/>
      <c r="AT189" s="70"/>
      <c r="AU189" s="70"/>
      <c r="AV189" s="70"/>
      <c r="AW189" s="70"/>
      <c r="AX189" s="70"/>
      <c r="AY189" s="70"/>
      <c r="AZ189" s="70"/>
      <c r="BA189" s="70"/>
      <c r="BB189" s="70"/>
      <c r="BC189" s="70"/>
      <c r="BD189" s="91">
        <v>1</v>
      </c>
      <c r="BE189" s="70"/>
      <c r="BF189" s="70"/>
      <c r="BG189" s="70"/>
      <c r="BH189" s="77">
        <v>135</v>
      </c>
      <c r="BN189" s="47">
        <v>22034.654035433072</v>
      </c>
      <c r="CJ189" s="8">
        <f>ABS(L189-VLOOKUP(VK_valitsin!$C$8,tiedot,11,FALSE))</f>
        <v>56.299999999999983</v>
      </c>
      <c r="CQ189" s="8">
        <f>ABS(S189-VLOOKUP(VK_valitsin!$C$8,tiedot,18,FALSE))</f>
        <v>113</v>
      </c>
      <c r="DE189" s="8">
        <f>ABS(AG189-VLOOKUP(VK_valitsin!$C$8,tiedot,32,FALSE))</f>
        <v>0</v>
      </c>
      <c r="DJ189" s="8">
        <f>ABS(AL189-VLOOKUP(VK_valitsin!$C$8,tiedot,37,FALSE))</f>
        <v>7.0011547583650802E-2</v>
      </c>
      <c r="EB189" s="42">
        <f>ABS(BD189-VLOOKUP(VK_valitsin!$C$8,tiedot,55,FALSE))</f>
        <v>0.17222222222222228</v>
      </c>
      <c r="EF189" s="42">
        <f>ABS(BH189-VLOOKUP(VK_valitsin!$C$8,tiedot,59,FALSE))</f>
        <v>405</v>
      </c>
      <c r="EL189" s="8">
        <f>ABS(BN189-VLOOKUP(VK_valitsin!$C$8,tiedot,65,FALSE))</f>
        <v>4672.716888065861</v>
      </c>
      <c r="FH189" s="44">
        <f>IF($B189=VK_valitsin!$C$8,100000,VK!CJ189/VK!L$297*VK_valitsin!E$5)</f>
        <v>0.29430334590247503</v>
      </c>
      <c r="FO189" s="44">
        <f>IF($B189=VK_valitsin!$C$8,100000,VK!CQ189/VK!S$297*VK_valitsin!J$5)</f>
        <v>3.2686935919501038E-2</v>
      </c>
      <c r="GC189" s="44">
        <f>IF($B189=VK_valitsin!$C$8,100000,VK!DE189/VK!AG$297*VK_valitsin!I$5)</f>
        <v>0</v>
      </c>
      <c r="GH189" s="44">
        <f>IF($B189=VK_valitsin!$C$8,100000,VK!DJ189/VK!AL$297*VK_valitsin!D$5)</f>
        <v>0.13787229101899776</v>
      </c>
      <c r="GZ189" s="44">
        <f>IF($B189=VK_valitsin!$C$8,100000,VK!EB189/VK!BD$297*VK_valitsin!H$5)</f>
        <v>7.1538812128718196E-2</v>
      </c>
      <c r="HD189" s="44">
        <f>IF($B189=VK_valitsin!$C$8,100000,VK!EF189/VK!BH$297*VK_valitsin!F$5)</f>
        <v>0.1540169991575541</v>
      </c>
      <c r="HJ189" s="44">
        <f>IF($B189=VK_valitsin!$C$8,100000,VK!EL189/VK!BN$297*VK_valitsin!G$5)</f>
        <v>0.1787877714025837</v>
      </c>
      <c r="ID189" s="15">
        <f t="shared" si="8"/>
        <v>0.86920617422982982</v>
      </c>
      <c r="IE189" s="15">
        <f t="shared" si="9"/>
        <v>184</v>
      </c>
      <c r="IF189" s="16">
        <f t="shared" si="11"/>
        <v>1.8699999999999982E-8</v>
      </c>
      <c r="IG189" s="38" t="str">
        <f t="shared" si="10"/>
        <v>Polvijärvi</v>
      </c>
    </row>
    <row r="190" spans="2:241" x14ac:dyDescent="0.25">
      <c r="B190" t="s">
        <v>277</v>
      </c>
      <c r="C190">
        <v>608</v>
      </c>
      <c r="L190" s="76">
        <v>175</v>
      </c>
      <c r="M190" s="70"/>
      <c r="N190" s="70"/>
      <c r="O190" s="70"/>
      <c r="P190" s="70"/>
      <c r="Q190" s="70"/>
      <c r="R190" s="70"/>
      <c r="S190" s="85" t="s">
        <v>850</v>
      </c>
      <c r="T190" s="70"/>
      <c r="U190" s="70"/>
      <c r="V190" s="70"/>
      <c r="W190" s="70"/>
      <c r="X190" s="70"/>
      <c r="Y190" s="70"/>
      <c r="Z190" s="70"/>
      <c r="AA190" s="70"/>
      <c r="AB190" s="70"/>
      <c r="AC190" s="70"/>
      <c r="AD190" s="70"/>
      <c r="AE190" s="70"/>
      <c r="AF190" s="70"/>
      <c r="AG190" s="75">
        <v>0</v>
      </c>
      <c r="AH190" s="70"/>
      <c r="AI190" s="70"/>
      <c r="AJ190" s="70"/>
      <c r="AK190" s="70"/>
      <c r="AL190" s="91">
        <v>0.63749999999999996</v>
      </c>
      <c r="AM190" s="70"/>
      <c r="AN190" s="70"/>
      <c r="AO190" s="70"/>
      <c r="AP190" s="70"/>
      <c r="AQ190" s="70"/>
      <c r="AR190" s="70"/>
      <c r="AS190" s="70"/>
      <c r="AT190" s="70"/>
      <c r="AU190" s="70"/>
      <c r="AV190" s="70"/>
      <c r="AW190" s="70"/>
      <c r="AX190" s="70"/>
      <c r="AY190" s="70"/>
      <c r="AZ190" s="70"/>
      <c r="BA190" s="70"/>
      <c r="BB190" s="70"/>
      <c r="BC190" s="70"/>
      <c r="BD190" s="91">
        <v>1</v>
      </c>
      <c r="BE190" s="70"/>
      <c r="BF190" s="70"/>
      <c r="BG190" s="70"/>
      <c r="BH190" s="77">
        <v>51</v>
      </c>
      <c r="BN190" s="47">
        <v>23893.029336078231</v>
      </c>
      <c r="CJ190" s="8">
        <f>ABS(L190-VLOOKUP(VK_valitsin!$C$8,tiedot,11,FALSE))</f>
        <v>38.699999999999989</v>
      </c>
      <c r="CQ190" s="8">
        <f>ABS(S190-VLOOKUP(VK_valitsin!$C$8,tiedot,18,FALSE))</f>
        <v>53</v>
      </c>
      <c r="DE190" s="8">
        <f>ABS(AG190-VLOOKUP(VK_valitsin!$C$8,tiedot,32,FALSE))</f>
        <v>0</v>
      </c>
      <c r="DJ190" s="8">
        <f>ABS(AL190-VLOOKUP(VK_valitsin!$C$8,tiedot,37,FALSE))</f>
        <v>3.8344806007509447E-2</v>
      </c>
      <c r="EB190" s="42">
        <f>ABS(BD190-VLOOKUP(VK_valitsin!$C$8,tiedot,55,FALSE))</f>
        <v>0.17222222222222228</v>
      </c>
      <c r="EF190" s="42">
        <f>ABS(BH190-VLOOKUP(VK_valitsin!$C$8,tiedot,59,FALSE))</f>
        <v>489</v>
      </c>
      <c r="EL190" s="8">
        <f>ABS(BN190-VLOOKUP(VK_valitsin!$C$8,tiedot,65,FALSE))</f>
        <v>2814.3415874207021</v>
      </c>
      <c r="FH190" s="44">
        <f>IF($B190=VK_valitsin!$C$8,100000,VK!CJ190/VK!L$297*VK_valitsin!E$5)</f>
        <v>0.20230087897736737</v>
      </c>
      <c r="FO190" s="44">
        <f>IF($B190=VK_valitsin!$C$8,100000,VK!CQ190/VK!S$297*VK_valitsin!J$5)</f>
        <v>1.5331040741004913E-2</v>
      </c>
      <c r="GC190" s="44">
        <f>IF($B190=VK_valitsin!$C$8,100000,VK!DE190/VK!AG$297*VK_valitsin!I$5)</f>
        <v>0</v>
      </c>
      <c r="GH190" s="44">
        <f>IF($B190=VK_valitsin!$C$8,100000,VK!DJ190/VK!AL$297*VK_valitsin!D$5)</f>
        <v>7.5511632514875457E-2</v>
      </c>
      <c r="GZ190" s="44">
        <f>IF($B190=VK_valitsin!$C$8,100000,VK!EB190/VK!BD$297*VK_valitsin!H$5)</f>
        <v>7.1538812128718196E-2</v>
      </c>
      <c r="HD190" s="44">
        <f>IF($B190=VK_valitsin!$C$8,100000,VK!EF190/VK!BH$297*VK_valitsin!F$5)</f>
        <v>0.18596126564949125</v>
      </c>
      <c r="HJ190" s="44">
        <f>IF($B190=VK_valitsin!$C$8,100000,VK!EL190/VK!BN$297*VK_valitsin!G$5)</f>
        <v>0.10768250515361952</v>
      </c>
      <c r="ID190" s="15">
        <f t="shared" si="8"/>
        <v>0.65832615396507677</v>
      </c>
      <c r="IE190" s="15">
        <f t="shared" si="9"/>
        <v>111</v>
      </c>
      <c r="IF190" s="16">
        <f t="shared" si="11"/>
        <v>1.8799999999999983E-8</v>
      </c>
      <c r="IG190" s="38" t="str">
        <f t="shared" si="10"/>
        <v>Pomarkku</v>
      </c>
    </row>
    <row r="191" spans="2:241" x14ac:dyDescent="0.25">
      <c r="B191" t="s">
        <v>110</v>
      </c>
      <c r="C191">
        <v>609</v>
      </c>
      <c r="L191" s="76">
        <v>146.1</v>
      </c>
      <c r="M191" s="70"/>
      <c r="N191" s="70"/>
      <c r="O191" s="70"/>
      <c r="P191" s="70"/>
      <c r="Q191" s="70"/>
      <c r="R191" s="70"/>
      <c r="S191" s="85" t="s">
        <v>851</v>
      </c>
      <c r="T191" s="70"/>
      <c r="U191" s="70"/>
      <c r="V191" s="70"/>
      <c r="W191" s="70"/>
      <c r="X191" s="70"/>
      <c r="Y191" s="70"/>
      <c r="Z191" s="70"/>
      <c r="AA191" s="70"/>
      <c r="AB191" s="70"/>
      <c r="AC191" s="70"/>
      <c r="AD191" s="70"/>
      <c r="AE191" s="70"/>
      <c r="AF191" s="70"/>
      <c r="AG191" s="75">
        <v>1</v>
      </c>
      <c r="AH191" s="70"/>
      <c r="AI191" s="70"/>
      <c r="AJ191" s="70"/>
      <c r="AK191" s="70"/>
      <c r="AL191" s="91">
        <v>0.60654035816247076</v>
      </c>
      <c r="AM191" s="70"/>
      <c r="AN191" s="70"/>
      <c r="AO191" s="70"/>
      <c r="AP191" s="70"/>
      <c r="AQ191" s="70"/>
      <c r="AR191" s="70"/>
      <c r="AS191" s="70"/>
      <c r="AT191" s="70"/>
      <c r="AU191" s="70"/>
      <c r="AV191" s="70"/>
      <c r="AW191" s="70"/>
      <c r="AX191" s="70"/>
      <c r="AY191" s="70"/>
      <c r="AZ191" s="70"/>
      <c r="BA191" s="70"/>
      <c r="BB191" s="70"/>
      <c r="BC191" s="70"/>
      <c r="BD191" s="91">
        <v>0.68035943517329911</v>
      </c>
      <c r="BE191" s="70"/>
      <c r="BF191" s="70"/>
      <c r="BG191" s="70"/>
      <c r="BH191" s="77">
        <v>2337</v>
      </c>
      <c r="BN191" s="47">
        <v>26558.957199239525</v>
      </c>
      <c r="CJ191" s="8">
        <f>ABS(L191-VLOOKUP(VK_valitsin!$C$8,tiedot,11,FALSE))</f>
        <v>9.7999999999999829</v>
      </c>
      <c r="CQ191" s="8">
        <f>ABS(S191-VLOOKUP(VK_valitsin!$C$8,tiedot,18,FALSE))</f>
        <v>311</v>
      </c>
      <c r="DE191" s="8">
        <f>ABS(AG191-VLOOKUP(VK_valitsin!$C$8,tiedot,32,FALSE))</f>
        <v>1</v>
      </c>
      <c r="DJ191" s="8">
        <f>ABS(AL191-VLOOKUP(VK_valitsin!$C$8,tiedot,37,FALSE))</f>
        <v>6.9304447845038641E-2</v>
      </c>
      <c r="EB191" s="42">
        <f>ABS(BD191-VLOOKUP(VK_valitsin!$C$8,tiedot,55,FALSE))</f>
        <v>0.14741834260447861</v>
      </c>
      <c r="EF191" s="42">
        <f>ABS(BH191-VLOOKUP(VK_valitsin!$C$8,tiedot,59,FALSE))</f>
        <v>1797</v>
      </c>
      <c r="EL191" s="8">
        <f>ABS(BN191-VLOOKUP(VK_valitsin!$C$8,tiedot,65,FALSE))</f>
        <v>148.4137242594079</v>
      </c>
      <c r="FH191" s="44">
        <f>IF($B191=VK_valitsin!$C$8,100000,VK!CJ191/VK!L$297*VK_valitsin!E$5)</f>
        <v>5.1228646356025774E-2</v>
      </c>
      <c r="FO191" s="44">
        <f>IF($B191=VK_valitsin!$C$8,100000,VK!CQ191/VK!S$297*VK_valitsin!J$5)</f>
        <v>8.9961390008538256E-2</v>
      </c>
      <c r="GC191" s="44">
        <f>IF($B191=VK_valitsin!$C$8,100000,VK!DE191/VK!AG$297*VK_valitsin!I$5)</f>
        <v>0.10940897735217005</v>
      </c>
      <c r="GH191" s="44">
        <f>IF($B191=VK_valitsin!$C$8,100000,VK!DJ191/VK!AL$297*VK_valitsin!D$5)</f>
        <v>0.1364798141447377</v>
      </c>
      <c r="GZ191" s="44">
        <f>IF($B191=VK_valitsin!$C$8,100000,VK!EB191/VK!BD$297*VK_valitsin!H$5)</f>
        <v>6.1235611640760801E-2</v>
      </c>
      <c r="HD191" s="44">
        <f>IF($B191=VK_valitsin!$C$8,100000,VK!EF191/VK!BH$297*VK_valitsin!F$5)</f>
        <v>0.68337912959536973</v>
      </c>
      <c r="HJ191" s="44">
        <f>IF($B191=VK_valitsin!$C$8,100000,VK!EL191/VK!BN$297*VK_valitsin!G$5)</f>
        <v>5.6786147420286662E-3</v>
      </c>
      <c r="ID191" s="15">
        <f t="shared" si="8"/>
        <v>1.1373722027396309</v>
      </c>
      <c r="IE191" s="15">
        <f t="shared" si="9"/>
        <v>246</v>
      </c>
      <c r="IF191" s="16">
        <f t="shared" si="11"/>
        <v>1.8899999999999984E-8</v>
      </c>
      <c r="IG191" s="38" t="str">
        <f t="shared" si="10"/>
        <v>Pori</v>
      </c>
    </row>
    <row r="192" spans="2:241" x14ac:dyDescent="0.25">
      <c r="B192" t="s">
        <v>278</v>
      </c>
      <c r="C192">
        <v>611</v>
      </c>
      <c r="L192" s="76">
        <v>102.1</v>
      </c>
      <c r="M192" s="70"/>
      <c r="N192" s="70"/>
      <c r="O192" s="70"/>
      <c r="P192" s="70"/>
      <c r="Q192" s="70"/>
      <c r="R192" s="70"/>
      <c r="S192" s="85" t="s">
        <v>852</v>
      </c>
      <c r="T192" s="70"/>
      <c r="U192" s="70"/>
      <c r="V192" s="70"/>
      <c r="W192" s="70"/>
      <c r="X192" s="70"/>
      <c r="Y192" s="70"/>
      <c r="Z192" s="70"/>
      <c r="AA192" s="70"/>
      <c r="AB192" s="70"/>
      <c r="AC192" s="70"/>
      <c r="AD192" s="70"/>
      <c r="AE192" s="70"/>
      <c r="AF192" s="70"/>
      <c r="AG192" s="75">
        <v>0</v>
      </c>
      <c r="AH192" s="70"/>
      <c r="AI192" s="70"/>
      <c r="AJ192" s="70"/>
      <c r="AK192" s="70"/>
      <c r="AL192" s="91">
        <v>0.86688311688311692</v>
      </c>
      <c r="AM192" s="70"/>
      <c r="AN192" s="70"/>
      <c r="AO192" s="70"/>
      <c r="AP192" s="70"/>
      <c r="AQ192" s="70"/>
      <c r="AR192" s="70"/>
      <c r="AS192" s="70"/>
      <c r="AT192" s="70"/>
      <c r="AU192" s="70"/>
      <c r="AV192" s="70"/>
      <c r="AW192" s="70"/>
      <c r="AX192" s="70"/>
      <c r="AY192" s="70"/>
      <c r="AZ192" s="70"/>
      <c r="BA192" s="70"/>
      <c r="BB192" s="70"/>
      <c r="BC192" s="70"/>
      <c r="BD192" s="91">
        <v>0.84269662921348309</v>
      </c>
      <c r="BE192" s="70"/>
      <c r="BF192" s="70"/>
      <c r="BG192" s="70"/>
      <c r="BH192" s="77">
        <v>267</v>
      </c>
      <c r="BN192" s="47">
        <v>29866.285743012268</v>
      </c>
      <c r="CJ192" s="8">
        <f>ABS(L192-VLOOKUP(VK_valitsin!$C$8,tiedot,11,FALSE))</f>
        <v>34.200000000000017</v>
      </c>
      <c r="CQ192" s="8">
        <f>ABS(S192-VLOOKUP(VK_valitsin!$C$8,tiedot,18,FALSE))</f>
        <v>93</v>
      </c>
      <c r="DE192" s="8">
        <f>ABS(AG192-VLOOKUP(VK_valitsin!$C$8,tiedot,32,FALSE))</f>
        <v>0</v>
      </c>
      <c r="DJ192" s="8">
        <f>ABS(AL192-VLOOKUP(VK_valitsin!$C$8,tiedot,37,FALSE))</f>
        <v>0.19103831087560752</v>
      </c>
      <c r="EB192" s="42">
        <f>ABS(BD192-VLOOKUP(VK_valitsin!$C$8,tiedot,55,FALSE))</f>
        <v>1.4918851435705371E-2</v>
      </c>
      <c r="EF192" s="42">
        <f>ABS(BH192-VLOOKUP(VK_valitsin!$C$8,tiedot,59,FALSE))</f>
        <v>273</v>
      </c>
      <c r="EL192" s="8">
        <f>ABS(BN192-VLOOKUP(VK_valitsin!$C$8,tiedot,65,FALSE))</f>
        <v>3158.9148195133348</v>
      </c>
      <c r="FH192" s="44">
        <f>IF($B192=VK_valitsin!$C$8,100000,VK!CJ192/VK!L$297*VK_valitsin!E$5)</f>
        <v>0.1787775209567434</v>
      </c>
      <c r="FO192" s="44">
        <f>IF($B192=VK_valitsin!$C$8,100000,VK!CQ192/VK!S$297*VK_valitsin!J$5)</f>
        <v>2.6901637526668999E-2</v>
      </c>
      <c r="GC192" s="44">
        <f>IF($B192=VK_valitsin!$C$8,100000,VK!DE192/VK!AG$297*VK_valitsin!I$5)</f>
        <v>0</v>
      </c>
      <c r="GH192" s="44">
        <f>IF($B192=VK_valitsin!$C$8,100000,VK!DJ192/VK!AL$297*VK_valitsin!D$5)</f>
        <v>0.37620779002705867</v>
      </c>
      <c r="GZ192" s="44">
        <f>IF($B192=VK_valitsin!$C$8,100000,VK!EB192/VK!BD$297*VK_valitsin!H$5)</f>
        <v>6.197091735688165E-3</v>
      </c>
      <c r="HD192" s="44">
        <f>IF($B192=VK_valitsin!$C$8,100000,VK!EF192/VK!BH$297*VK_valitsin!F$5)</f>
        <v>0.10381886609879573</v>
      </c>
      <c r="HJ192" s="44">
        <f>IF($B192=VK_valitsin!$C$8,100000,VK!EL192/VK!BN$297*VK_valitsin!G$5)</f>
        <v>0.12086658664765731</v>
      </c>
      <c r="ID192" s="15">
        <f t="shared" si="8"/>
        <v>0.81276951199261238</v>
      </c>
      <c r="IE192" s="15">
        <f t="shared" si="9"/>
        <v>169</v>
      </c>
      <c r="IF192" s="16">
        <f t="shared" si="11"/>
        <v>1.8999999999999985E-8</v>
      </c>
      <c r="IG192" s="38" t="str">
        <f t="shared" si="10"/>
        <v>Pornainen</v>
      </c>
    </row>
    <row r="193" spans="2:241" x14ac:dyDescent="0.25">
      <c r="B193" t="s">
        <v>279</v>
      </c>
      <c r="C193">
        <v>614</v>
      </c>
      <c r="L193" s="76">
        <v>205.4</v>
      </c>
      <c r="M193" s="70"/>
      <c r="N193" s="70"/>
      <c r="O193" s="70"/>
      <c r="P193" s="70"/>
      <c r="Q193" s="70"/>
      <c r="R193" s="70"/>
      <c r="S193" s="85" t="s">
        <v>853</v>
      </c>
      <c r="T193" s="70"/>
      <c r="U193" s="70"/>
      <c r="V193" s="70"/>
      <c r="W193" s="70"/>
      <c r="X193" s="70"/>
      <c r="Y193" s="70"/>
      <c r="Z193" s="70"/>
      <c r="AA193" s="70"/>
      <c r="AB193" s="70"/>
      <c r="AC193" s="70"/>
      <c r="AD193" s="70"/>
      <c r="AE193" s="70"/>
      <c r="AF193" s="70"/>
      <c r="AG193" s="75">
        <v>1</v>
      </c>
      <c r="AH193" s="70"/>
      <c r="AI193" s="70"/>
      <c r="AJ193" s="70"/>
      <c r="AK193" s="70"/>
      <c r="AL193" s="91">
        <v>0.39130434782608697</v>
      </c>
      <c r="AM193" s="70"/>
      <c r="AN193" s="70"/>
      <c r="AO193" s="70"/>
      <c r="AP193" s="70"/>
      <c r="AQ193" s="70"/>
      <c r="AR193" s="70"/>
      <c r="AS193" s="70"/>
      <c r="AT193" s="70"/>
      <c r="AU193" s="70"/>
      <c r="AV193" s="70"/>
      <c r="AW193" s="70"/>
      <c r="AX193" s="70"/>
      <c r="AY193" s="70"/>
      <c r="AZ193" s="70"/>
      <c r="BA193" s="70"/>
      <c r="BB193" s="70"/>
      <c r="BC193" s="70"/>
      <c r="BD193" s="91">
        <v>1</v>
      </c>
      <c r="BE193" s="70"/>
      <c r="BF193" s="70"/>
      <c r="BG193" s="70"/>
      <c r="BH193" s="77">
        <v>27</v>
      </c>
      <c r="BN193" s="47">
        <v>23689.84570646596</v>
      </c>
      <c r="CJ193" s="8">
        <f>ABS(L193-VLOOKUP(VK_valitsin!$C$8,tiedot,11,FALSE))</f>
        <v>69.099999999999994</v>
      </c>
      <c r="CQ193" s="8">
        <f>ABS(S193-VLOOKUP(VK_valitsin!$C$8,tiedot,18,FALSE))</f>
        <v>360</v>
      </c>
      <c r="DE193" s="8">
        <f>ABS(AG193-VLOOKUP(VK_valitsin!$C$8,tiedot,32,FALSE))</f>
        <v>1</v>
      </c>
      <c r="DJ193" s="8">
        <f>ABS(AL193-VLOOKUP(VK_valitsin!$C$8,tiedot,37,FALSE))</f>
        <v>0.28454045818142243</v>
      </c>
      <c r="EB193" s="42">
        <f>ABS(BD193-VLOOKUP(VK_valitsin!$C$8,tiedot,55,FALSE))</f>
        <v>0.17222222222222228</v>
      </c>
      <c r="EF193" s="42">
        <f>ABS(BH193-VLOOKUP(VK_valitsin!$C$8,tiedot,59,FALSE))</f>
        <v>513</v>
      </c>
      <c r="EL193" s="8">
        <f>ABS(BN193-VLOOKUP(VK_valitsin!$C$8,tiedot,65,FALSE))</f>
        <v>3017.5252170329732</v>
      </c>
      <c r="FH193" s="44">
        <f>IF($B193=VK_valitsin!$C$8,100000,VK!CJ193/VK!L$297*VK_valitsin!E$5)</f>
        <v>0.36121423093891702</v>
      </c>
      <c r="FO193" s="44">
        <f>IF($B193=VK_valitsin!$C$8,100000,VK!CQ193/VK!S$297*VK_valitsin!J$5)</f>
        <v>0.10413537107097676</v>
      </c>
      <c r="GC193" s="44">
        <f>IF($B193=VK_valitsin!$C$8,100000,VK!DE193/VK!AG$297*VK_valitsin!I$5)</f>
        <v>0.10940897735217005</v>
      </c>
      <c r="GH193" s="44">
        <f>IF($B193=VK_valitsin!$C$8,100000,VK!DJ193/VK!AL$297*VK_valitsin!D$5)</f>
        <v>0.56033963268981002</v>
      </c>
      <c r="GZ193" s="44">
        <f>IF($B193=VK_valitsin!$C$8,100000,VK!EB193/VK!BD$297*VK_valitsin!H$5)</f>
        <v>7.1538812128718196E-2</v>
      </c>
      <c r="HD193" s="44">
        <f>IF($B193=VK_valitsin!$C$8,100000,VK!EF193/VK!BH$297*VK_valitsin!F$5)</f>
        <v>0.19508819893290186</v>
      </c>
      <c r="HJ193" s="44">
        <f>IF($B193=VK_valitsin!$C$8,100000,VK!EL193/VK!BN$297*VK_valitsin!G$5)</f>
        <v>0.11545672927078027</v>
      </c>
      <c r="ID193" s="15">
        <f t="shared" si="8"/>
        <v>1.5171819714842742</v>
      </c>
      <c r="IE193" s="15">
        <f t="shared" si="9"/>
        <v>272</v>
      </c>
      <c r="IF193" s="16">
        <f t="shared" si="11"/>
        <v>1.9099999999999986E-8</v>
      </c>
      <c r="IG193" s="38" t="str">
        <f t="shared" si="10"/>
        <v>Posio</v>
      </c>
    </row>
    <row r="194" spans="2:241" x14ac:dyDescent="0.25">
      <c r="B194" t="s">
        <v>280</v>
      </c>
      <c r="C194">
        <v>615</v>
      </c>
      <c r="L194" s="76">
        <v>215.6</v>
      </c>
      <c r="M194" s="70"/>
      <c r="N194" s="70"/>
      <c r="O194" s="70"/>
      <c r="P194" s="70"/>
      <c r="Q194" s="70"/>
      <c r="R194" s="70"/>
      <c r="S194" s="85" t="s">
        <v>854</v>
      </c>
      <c r="T194" s="70"/>
      <c r="U194" s="70"/>
      <c r="V194" s="70"/>
      <c r="W194" s="70"/>
      <c r="X194" s="70"/>
      <c r="Y194" s="70"/>
      <c r="Z194" s="70"/>
      <c r="AA194" s="70"/>
      <c r="AB194" s="70"/>
      <c r="AC194" s="70"/>
      <c r="AD194" s="70"/>
      <c r="AE194" s="70"/>
      <c r="AF194" s="70"/>
      <c r="AG194" s="75">
        <v>0</v>
      </c>
      <c r="AH194" s="70"/>
      <c r="AI194" s="70"/>
      <c r="AJ194" s="70"/>
      <c r="AK194" s="70"/>
      <c r="AL194" s="91">
        <v>0.5803571428571429</v>
      </c>
      <c r="AM194" s="70"/>
      <c r="AN194" s="70"/>
      <c r="AO194" s="70"/>
      <c r="AP194" s="70"/>
      <c r="AQ194" s="70"/>
      <c r="AR194" s="70"/>
      <c r="AS194" s="70"/>
      <c r="AT194" s="70"/>
      <c r="AU194" s="70"/>
      <c r="AV194" s="70"/>
      <c r="AW194" s="70"/>
      <c r="AX194" s="70"/>
      <c r="AY194" s="70"/>
      <c r="AZ194" s="70"/>
      <c r="BA194" s="70"/>
      <c r="BB194" s="70"/>
      <c r="BC194" s="70"/>
      <c r="BD194" s="91">
        <v>1</v>
      </c>
      <c r="BE194" s="70"/>
      <c r="BF194" s="70"/>
      <c r="BG194" s="70"/>
      <c r="BH194" s="77">
        <v>195</v>
      </c>
      <c r="BN194" s="47">
        <v>21875.542184784063</v>
      </c>
      <c r="CJ194" s="8">
        <f>ABS(L194-VLOOKUP(VK_valitsin!$C$8,tiedot,11,FALSE))</f>
        <v>79.299999999999983</v>
      </c>
      <c r="CQ194" s="8">
        <f>ABS(S194-VLOOKUP(VK_valitsin!$C$8,tiedot,18,FALSE))</f>
        <v>680</v>
      </c>
      <c r="DE194" s="8">
        <f>ABS(AG194-VLOOKUP(VK_valitsin!$C$8,tiedot,32,FALSE))</f>
        <v>0</v>
      </c>
      <c r="DJ194" s="8">
        <f>ABS(AL194-VLOOKUP(VK_valitsin!$C$8,tiedot,37,FALSE))</f>
        <v>9.5487663150366497E-2</v>
      </c>
      <c r="EB194" s="42">
        <f>ABS(BD194-VLOOKUP(VK_valitsin!$C$8,tiedot,55,FALSE))</f>
        <v>0.17222222222222228</v>
      </c>
      <c r="EF194" s="42">
        <f>ABS(BH194-VLOOKUP(VK_valitsin!$C$8,tiedot,59,FALSE))</f>
        <v>345</v>
      </c>
      <c r="EL194" s="8">
        <f>ABS(BN194-VLOOKUP(VK_valitsin!$C$8,tiedot,65,FALSE))</f>
        <v>4831.8287387148703</v>
      </c>
      <c r="FH194" s="44">
        <f>IF($B194=VK_valitsin!$C$8,100000,VK!CJ194/VK!L$297*VK_valitsin!E$5)</f>
        <v>0.41453384245233166</v>
      </c>
      <c r="FO194" s="44">
        <f>IF($B194=VK_valitsin!$C$8,100000,VK!CQ194/VK!S$297*VK_valitsin!J$5)</f>
        <v>0.19670014535628944</v>
      </c>
      <c r="GC194" s="44">
        <f>IF($B194=VK_valitsin!$C$8,100000,VK!DE194/VK!AG$297*VK_valitsin!I$5)</f>
        <v>0</v>
      </c>
      <c r="GH194" s="44">
        <f>IF($B194=VK_valitsin!$C$8,100000,VK!DJ194/VK!AL$297*VK_valitsin!D$5)</f>
        <v>0.18804187790394872</v>
      </c>
      <c r="GZ194" s="44">
        <f>IF($B194=VK_valitsin!$C$8,100000,VK!EB194/VK!BD$297*VK_valitsin!H$5)</f>
        <v>7.1538812128718196E-2</v>
      </c>
      <c r="HD194" s="44">
        <f>IF($B194=VK_valitsin!$C$8,100000,VK!EF194/VK!BH$297*VK_valitsin!F$5)</f>
        <v>0.13119966594902754</v>
      </c>
      <c r="HJ194" s="44">
        <f>IF($B194=VK_valitsin!$C$8,100000,VK!EL194/VK!BN$297*VK_valitsin!G$5)</f>
        <v>0.18487571849262277</v>
      </c>
      <c r="ID194" s="15">
        <f t="shared" si="8"/>
        <v>1.1868900814829384</v>
      </c>
      <c r="IE194" s="15">
        <f t="shared" si="9"/>
        <v>251</v>
      </c>
      <c r="IF194" s="16">
        <f t="shared" si="11"/>
        <v>1.9199999999999987E-8</v>
      </c>
      <c r="IG194" s="38" t="str">
        <f t="shared" si="10"/>
        <v>Pudasjärvi</v>
      </c>
    </row>
    <row r="195" spans="2:241" x14ac:dyDescent="0.25">
      <c r="B195" t="s">
        <v>281</v>
      </c>
      <c r="C195">
        <v>616</v>
      </c>
      <c r="L195" s="76">
        <v>121.2</v>
      </c>
      <c r="M195" s="70"/>
      <c r="N195" s="70"/>
      <c r="O195" s="70"/>
      <c r="P195" s="70"/>
      <c r="Q195" s="70"/>
      <c r="R195" s="70"/>
      <c r="S195" s="85" t="s">
        <v>855</v>
      </c>
      <c r="T195" s="70"/>
      <c r="U195" s="70"/>
      <c r="V195" s="70"/>
      <c r="W195" s="70"/>
      <c r="X195" s="70"/>
      <c r="Y195" s="70"/>
      <c r="Z195" s="70"/>
      <c r="AA195" s="70"/>
      <c r="AB195" s="70"/>
      <c r="AC195" s="70"/>
      <c r="AD195" s="70"/>
      <c r="AE195" s="70"/>
      <c r="AF195" s="70"/>
      <c r="AG195" s="75">
        <v>0</v>
      </c>
      <c r="AH195" s="70"/>
      <c r="AI195" s="70"/>
      <c r="AJ195" s="70"/>
      <c r="AK195" s="70"/>
      <c r="AL195" s="91">
        <v>0.68</v>
      </c>
      <c r="AM195" s="70"/>
      <c r="AN195" s="70"/>
      <c r="AO195" s="70"/>
      <c r="AP195" s="70"/>
      <c r="AQ195" s="70"/>
      <c r="AR195" s="70"/>
      <c r="AS195" s="70"/>
      <c r="AT195" s="70"/>
      <c r="AU195" s="70"/>
      <c r="AV195" s="70"/>
      <c r="AW195" s="70"/>
      <c r="AX195" s="70"/>
      <c r="AY195" s="70"/>
      <c r="AZ195" s="70"/>
      <c r="BA195" s="70"/>
      <c r="BB195" s="70"/>
      <c r="BC195" s="70"/>
      <c r="BD195" s="91">
        <v>1</v>
      </c>
      <c r="BE195" s="70"/>
      <c r="BF195" s="70"/>
      <c r="BG195" s="70"/>
      <c r="BH195" s="77">
        <v>51</v>
      </c>
      <c r="BN195" s="47">
        <v>26876.761931499157</v>
      </c>
      <c r="CJ195" s="8">
        <f>ABS(L195-VLOOKUP(VK_valitsin!$C$8,tiedot,11,FALSE))</f>
        <v>15.100000000000009</v>
      </c>
      <c r="CQ195" s="8">
        <f>ABS(S195-VLOOKUP(VK_valitsin!$C$8,tiedot,18,FALSE))</f>
        <v>88</v>
      </c>
      <c r="DE195" s="8">
        <f>ABS(AG195-VLOOKUP(VK_valitsin!$C$8,tiedot,32,FALSE))</f>
        <v>0</v>
      </c>
      <c r="DJ195" s="8">
        <f>ABS(AL195-VLOOKUP(VK_valitsin!$C$8,tiedot,37,FALSE))</f>
        <v>4.1551939924906467E-3</v>
      </c>
      <c r="EB195" s="42">
        <f>ABS(BD195-VLOOKUP(VK_valitsin!$C$8,tiedot,55,FALSE))</f>
        <v>0.17222222222222228</v>
      </c>
      <c r="EF195" s="42">
        <f>ABS(BH195-VLOOKUP(VK_valitsin!$C$8,tiedot,59,FALSE))</f>
        <v>489</v>
      </c>
      <c r="EL195" s="8">
        <f>ABS(BN195-VLOOKUP(VK_valitsin!$C$8,tiedot,65,FALSE))</f>
        <v>169.39100800022425</v>
      </c>
      <c r="FH195" s="44">
        <f>IF($B195=VK_valitsin!$C$8,100000,VK!CJ195/VK!L$297*VK_valitsin!E$5)</f>
        <v>7.8933934691427649E-2</v>
      </c>
      <c r="FO195" s="44">
        <f>IF($B195=VK_valitsin!$C$8,100000,VK!CQ195/VK!S$297*VK_valitsin!J$5)</f>
        <v>2.5455312928460986E-2</v>
      </c>
      <c r="GC195" s="44">
        <f>IF($B195=VK_valitsin!$C$8,100000,VK!DE195/VK!AG$297*VK_valitsin!I$5)</f>
        <v>0</v>
      </c>
      <c r="GH195" s="44">
        <f>IF($B195=VK_valitsin!$C$8,100000,VK!DJ195/VK!AL$297*VK_valitsin!D$5)</f>
        <v>8.1827374932480837E-3</v>
      </c>
      <c r="GZ195" s="44">
        <f>IF($B195=VK_valitsin!$C$8,100000,VK!EB195/VK!BD$297*VK_valitsin!H$5)</f>
        <v>7.1538812128718196E-2</v>
      </c>
      <c r="HD195" s="44">
        <f>IF($B195=VK_valitsin!$C$8,100000,VK!EF195/VK!BH$297*VK_valitsin!F$5)</f>
        <v>0.18596126564949125</v>
      </c>
      <c r="HJ195" s="44">
        <f>IF($B195=VK_valitsin!$C$8,100000,VK!EL195/VK!BN$297*VK_valitsin!G$5)</f>
        <v>6.4812488197916384E-3</v>
      </c>
      <c r="ID195" s="15">
        <f t="shared" ref="ID195:ID258" si="12">SUM(FF195:IC195)+IF195</f>
        <v>0.3765533310111378</v>
      </c>
      <c r="IE195" s="15">
        <f t="shared" si="9"/>
        <v>14</v>
      </c>
      <c r="IF195" s="16">
        <f t="shared" si="11"/>
        <v>1.9299999999999988E-8</v>
      </c>
      <c r="IG195" s="38" t="str">
        <f t="shared" si="10"/>
        <v>Pukkila</v>
      </c>
    </row>
    <row r="196" spans="2:241" x14ac:dyDescent="0.25">
      <c r="B196" t="s">
        <v>282</v>
      </c>
      <c r="C196">
        <v>619</v>
      </c>
      <c r="L196" s="76">
        <v>181.6</v>
      </c>
      <c r="M196" s="70"/>
      <c r="N196" s="70"/>
      <c r="O196" s="70"/>
      <c r="P196" s="70"/>
      <c r="Q196" s="70"/>
      <c r="R196" s="70"/>
      <c r="S196" s="85" t="s">
        <v>844</v>
      </c>
      <c r="T196" s="70"/>
      <c r="U196" s="70"/>
      <c r="V196" s="70"/>
      <c r="W196" s="70"/>
      <c r="X196" s="70"/>
      <c r="Y196" s="70"/>
      <c r="Z196" s="70"/>
      <c r="AA196" s="70"/>
      <c r="AB196" s="70"/>
      <c r="AC196" s="70"/>
      <c r="AD196" s="70"/>
      <c r="AE196" s="70"/>
      <c r="AF196" s="70"/>
      <c r="AG196" s="75">
        <v>0</v>
      </c>
      <c r="AH196" s="70"/>
      <c r="AI196" s="70"/>
      <c r="AJ196" s="70"/>
      <c r="AK196" s="70"/>
      <c r="AL196" s="91">
        <v>0.6428571428571429</v>
      </c>
      <c r="AM196" s="70"/>
      <c r="AN196" s="70"/>
      <c r="AO196" s="70"/>
      <c r="AP196" s="70"/>
      <c r="AQ196" s="70"/>
      <c r="AR196" s="70"/>
      <c r="AS196" s="70"/>
      <c r="AT196" s="70"/>
      <c r="AU196" s="70"/>
      <c r="AV196" s="70"/>
      <c r="AW196" s="70"/>
      <c r="AX196" s="70"/>
      <c r="AY196" s="70"/>
      <c r="AZ196" s="70"/>
      <c r="BA196" s="70"/>
      <c r="BB196" s="70"/>
      <c r="BC196" s="70"/>
      <c r="BD196" s="91">
        <v>1</v>
      </c>
      <c r="BE196" s="70"/>
      <c r="BF196" s="70"/>
      <c r="BG196" s="70"/>
      <c r="BH196" s="77">
        <v>63</v>
      </c>
      <c r="BN196" s="47">
        <v>22854.105283018867</v>
      </c>
      <c r="CJ196" s="8">
        <f>ABS(L196-VLOOKUP(VK_valitsin!$C$8,tiedot,11,FALSE))</f>
        <v>45.299999999999983</v>
      </c>
      <c r="CQ196" s="8">
        <f>ABS(S196-VLOOKUP(VK_valitsin!$C$8,tiedot,18,FALSE))</f>
        <v>2</v>
      </c>
      <c r="DE196" s="8">
        <f>ABS(AG196-VLOOKUP(VK_valitsin!$C$8,tiedot,32,FALSE))</f>
        <v>0</v>
      </c>
      <c r="DJ196" s="8">
        <f>ABS(AL196-VLOOKUP(VK_valitsin!$C$8,tiedot,37,FALSE))</f>
        <v>3.2987663150366497E-2</v>
      </c>
      <c r="EB196" s="42">
        <f>ABS(BD196-VLOOKUP(VK_valitsin!$C$8,tiedot,55,FALSE))</f>
        <v>0.17222222222222228</v>
      </c>
      <c r="EF196" s="42">
        <f>ABS(BH196-VLOOKUP(VK_valitsin!$C$8,tiedot,59,FALSE))</f>
        <v>477</v>
      </c>
      <c r="EL196" s="8">
        <f>ABS(BN196-VLOOKUP(VK_valitsin!$C$8,tiedot,65,FALSE))</f>
        <v>3853.2656404800655</v>
      </c>
      <c r="FH196" s="44">
        <f>IF($B196=VK_valitsin!$C$8,100000,VK!CJ196/VK!L$297*VK_valitsin!E$5)</f>
        <v>0.23680180407428272</v>
      </c>
      <c r="FO196" s="44">
        <f>IF($B196=VK_valitsin!$C$8,100000,VK!CQ196/VK!S$297*VK_valitsin!J$5)</f>
        <v>5.7852983928320429E-4</v>
      </c>
      <c r="GC196" s="44">
        <f>IF($B196=VK_valitsin!$C$8,100000,VK!DE196/VK!AG$297*VK_valitsin!I$5)</f>
        <v>0</v>
      </c>
      <c r="GH196" s="44">
        <f>IF($B196=VK_valitsin!$C$8,100000,VK!DJ196/VK!AL$297*VK_valitsin!D$5)</f>
        <v>6.4961922009649647E-2</v>
      </c>
      <c r="GZ196" s="44">
        <f>IF($B196=VK_valitsin!$C$8,100000,VK!EB196/VK!BD$297*VK_valitsin!H$5)</f>
        <v>7.1538812128718196E-2</v>
      </c>
      <c r="HD196" s="44">
        <f>IF($B196=VK_valitsin!$C$8,100000,VK!EF196/VK!BH$297*VK_valitsin!F$5)</f>
        <v>0.18139779900778594</v>
      </c>
      <c r="HJ196" s="44">
        <f>IF($B196=VK_valitsin!$C$8,100000,VK!EL196/VK!BN$297*VK_valitsin!G$5)</f>
        <v>0.14743387904434713</v>
      </c>
      <c r="ID196" s="21">
        <f t="shared" si="12"/>
        <v>0.70271276550406692</v>
      </c>
      <c r="IE196" s="15">
        <f t="shared" ref="IE196:IE259" si="13">_xlfn.RANK.EQ(ID196,$ID$3:$ID$295,1)</f>
        <v>128</v>
      </c>
      <c r="IF196" s="16">
        <f t="shared" si="11"/>
        <v>1.9399999999999988E-8</v>
      </c>
      <c r="IG196" s="38" t="str">
        <f t="shared" ref="IG196:IG259" si="14">B196</f>
        <v>Punkalaidun</v>
      </c>
    </row>
    <row r="197" spans="2:241" x14ac:dyDescent="0.25">
      <c r="B197" t="s">
        <v>283</v>
      </c>
      <c r="C197">
        <v>620</v>
      </c>
      <c r="L197" s="76">
        <v>250</v>
      </c>
      <c r="M197" s="70"/>
      <c r="N197" s="70"/>
      <c r="O197" s="70"/>
      <c r="P197" s="70"/>
      <c r="Q197" s="70"/>
      <c r="R197" s="70"/>
      <c r="S197" s="85" t="s">
        <v>747</v>
      </c>
      <c r="T197" s="70"/>
      <c r="U197" s="70"/>
      <c r="V197" s="70"/>
      <c r="W197" s="70"/>
      <c r="X197" s="70"/>
      <c r="Y197" s="70"/>
      <c r="Z197" s="70"/>
      <c r="AA197" s="70"/>
      <c r="AB197" s="70"/>
      <c r="AC197" s="70"/>
      <c r="AD197" s="70"/>
      <c r="AE197" s="70"/>
      <c r="AF197" s="70"/>
      <c r="AG197" s="75">
        <v>1</v>
      </c>
      <c r="AH197" s="70"/>
      <c r="AI197" s="70"/>
      <c r="AJ197" s="70"/>
      <c r="AK197" s="70"/>
      <c r="AL197" s="91">
        <v>0.78688524590163933</v>
      </c>
      <c r="AM197" s="70"/>
      <c r="AN197" s="70"/>
      <c r="AO197" s="70"/>
      <c r="AP197" s="70"/>
      <c r="AQ197" s="70"/>
      <c r="AR197" s="70"/>
      <c r="AS197" s="70"/>
      <c r="AT197" s="70"/>
      <c r="AU197" s="70"/>
      <c r="AV197" s="70"/>
      <c r="AW197" s="70"/>
      <c r="AX197" s="70"/>
      <c r="AY197" s="70"/>
      <c r="AZ197" s="70"/>
      <c r="BA197" s="70"/>
      <c r="BB197" s="70"/>
      <c r="BC197" s="70"/>
      <c r="BD197" s="91"/>
      <c r="BE197" s="70"/>
      <c r="BF197" s="70"/>
      <c r="BG197" s="70"/>
      <c r="BH197" s="77">
        <v>48</v>
      </c>
      <c r="BN197" s="47">
        <v>22744.319203052142</v>
      </c>
      <c r="CJ197" s="8">
        <f>ABS(L197-VLOOKUP(VK_valitsin!$C$8,tiedot,11,FALSE))</f>
        <v>113.69999999999999</v>
      </c>
      <c r="CQ197" s="8">
        <f>ABS(S197-VLOOKUP(VK_valitsin!$C$8,tiedot,18,FALSE))</f>
        <v>303</v>
      </c>
      <c r="DE197" s="8">
        <f>ABS(AG197-VLOOKUP(VK_valitsin!$C$8,tiedot,32,FALSE))</f>
        <v>1</v>
      </c>
      <c r="DJ197" s="8">
        <f>ABS(AL197-VLOOKUP(VK_valitsin!$C$8,tiedot,37,FALSE))</f>
        <v>0.11104043989412993</v>
      </c>
      <c r="EB197" s="42">
        <f>ABS(BD197-VLOOKUP(VK_valitsin!$C$8,tiedot,55,FALSE))</f>
        <v>0.82777777777777772</v>
      </c>
      <c r="EF197" s="42">
        <f>ABS(BH197-VLOOKUP(VK_valitsin!$C$8,tiedot,59,FALSE))</f>
        <v>492</v>
      </c>
      <c r="EL197" s="8">
        <f>ABS(BN197-VLOOKUP(VK_valitsin!$C$8,tiedot,65,FALSE))</f>
        <v>3963.0517204467906</v>
      </c>
      <c r="FH197" s="44">
        <f>IF($B197=VK_valitsin!$C$8,100000,VK!CJ197/VK!L$297*VK_valitsin!E$5)</f>
        <v>0.59435684598776939</v>
      </c>
      <c r="FO197" s="44">
        <f>IF($B197=VK_valitsin!$C$8,100000,VK!CQ197/VK!S$297*VK_valitsin!J$5)</f>
        <v>8.7647270651405443E-2</v>
      </c>
      <c r="GC197" s="44">
        <f>IF($B197=VK_valitsin!$C$8,100000,VK!DE197/VK!AG$297*VK_valitsin!I$5)</f>
        <v>0.10940897735217005</v>
      </c>
      <c r="GH197" s="44">
        <f>IF($B197=VK_valitsin!$C$8,100000,VK!DJ197/VK!AL$297*VK_valitsin!D$5)</f>
        <v>0.21866963911444925</v>
      </c>
      <c r="GZ197" s="44">
        <f>IF($B197=VK_valitsin!$C$8,100000,VK!EB197/VK!BD$297*VK_valitsin!H$5)</f>
        <v>0.34384783894125831</v>
      </c>
      <c r="HD197" s="44">
        <f>IF($B197=VK_valitsin!$C$8,100000,VK!EF197/VK!BH$297*VK_valitsin!F$5)</f>
        <v>0.18710213230991757</v>
      </c>
      <c r="HJ197" s="44">
        <f>IF($B197=VK_valitsin!$C$8,100000,VK!EL197/VK!BN$297*VK_valitsin!G$5)</f>
        <v>0.15163452056371837</v>
      </c>
      <c r="ID197" s="15">
        <f t="shared" si="12"/>
        <v>1.6926672444206883</v>
      </c>
      <c r="IE197" s="15">
        <f t="shared" si="13"/>
        <v>277</v>
      </c>
      <c r="IF197" s="16">
        <f t="shared" ref="IF197:IF260" si="15">IF196+0.0000000001</f>
        <v>1.9499999999999989E-8</v>
      </c>
      <c r="IG197" s="38" t="str">
        <f t="shared" si="14"/>
        <v>Puolanka</v>
      </c>
    </row>
    <row r="198" spans="2:241" x14ac:dyDescent="0.25">
      <c r="B198" t="s">
        <v>284</v>
      </c>
      <c r="C198">
        <v>623</v>
      </c>
      <c r="L198" s="76">
        <v>179.1</v>
      </c>
      <c r="M198" s="70"/>
      <c r="N198" s="70"/>
      <c r="O198" s="70"/>
      <c r="P198" s="70"/>
      <c r="Q198" s="70"/>
      <c r="R198" s="70"/>
      <c r="S198" s="85" t="s">
        <v>856</v>
      </c>
      <c r="T198" s="70"/>
      <c r="U198" s="70"/>
      <c r="V198" s="70"/>
      <c r="W198" s="70"/>
      <c r="X198" s="70"/>
      <c r="Y198" s="70"/>
      <c r="Z198" s="70"/>
      <c r="AA198" s="70"/>
      <c r="AB198" s="70"/>
      <c r="AC198" s="70"/>
      <c r="AD198" s="70"/>
      <c r="AE198" s="70"/>
      <c r="AF198" s="70"/>
      <c r="AG198" s="75">
        <v>0</v>
      </c>
      <c r="AH198" s="70"/>
      <c r="AI198" s="70"/>
      <c r="AJ198" s="70"/>
      <c r="AK198" s="70"/>
      <c r="AL198" s="91">
        <v>0.625</v>
      </c>
      <c r="AM198" s="70"/>
      <c r="AN198" s="70"/>
      <c r="AO198" s="70"/>
      <c r="AP198" s="70"/>
      <c r="AQ198" s="70"/>
      <c r="AR198" s="70"/>
      <c r="AS198" s="70"/>
      <c r="AT198" s="70"/>
      <c r="AU198" s="70"/>
      <c r="AV198" s="70"/>
      <c r="AW198" s="70"/>
      <c r="AX198" s="70"/>
      <c r="AY198" s="70"/>
      <c r="AZ198" s="70"/>
      <c r="BA198" s="70"/>
      <c r="BB198" s="70"/>
      <c r="BC198" s="70"/>
      <c r="BD198" s="91">
        <v>1</v>
      </c>
      <c r="BE198" s="70"/>
      <c r="BF198" s="70"/>
      <c r="BG198" s="70"/>
      <c r="BH198" s="77">
        <v>30</v>
      </c>
      <c r="BN198" s="47">
        <v>26227.486717267551</v>
      </c>
      <c r="CJ198" s="8">
        <f>ABS(L198-VLOOKUP(VK_valitsin!$C$8,tiedot,11,FALSE))</f>
        <v>42.799999999999983</v>
      </c>
      <c r="CQ198" s="8">
        <f>ABS(S198-VLOOKUP(VK_valitsin!$C$8,tiedot,18,FALSE))</f>
        <v>96</v>
      </c>
      <c r="DE198" s="8">
        <f>ABS(AG198-VLOOKUP(VK_valitsin!$C$8,tiedot,32,FALSE))</f>
        <v>0</v>
      </c>
      <c r="DJ198" s="8">
        <f>ABS(AL198-VLOOKUP(VK_valitsin!$C$8,tiedot,37,FALSE))</f>
        <v>5.0844806007509402E-2</v>
      </c>
      <c r="EB198" s="42">
        <f>ABS(BD198-VLOOKUP(VK_valitsin!$C$8,tiedot,55,FALSE))</f>
        <v>0.17222222222222228</v>
      </c>
      <c r="EF198" s="42">
        <f>ABS(BH198-VLOOKUP(VK_valitsin!$C$8,tiedot,59,FALSE))</f>
        <v>510</v>
      </c>
      <c r="EL198" s="8">
        <f>ABS(BN198-VLOOKUP(VK_valitsin!$C$8,tiedot,65,FALSE))</f>
        <v>479.88420623138154</v>
      </c>
      <c r="FH198" s="44">
        <f>IF($B198=VK_valitsin!$C$8,100000,VK!CJ198/VK!L$297*VK_valitsin!E$5)</f>
        <v>0.22373327184060265</v>
      </c>
      <c r="FO198" s="44">
        <f>IF($B198=VK_valitsin!$C$8,100000,VK!CQ198/VK!S$297*VK_valitsin!J$5)</f>
        <v>2.7769432285593806E-2</v>
      </c>
      <c r="GC198" s="44">
        <f>IF($B198=VK_valitsin!$C$8,100000,VK!DE198/VK!AG$297*VK_valitsin!I$5)</f>
        <v>0</v>
      </c>
      <c r="GH198" s="44">
        <f>IF($B198=VK_valitsin!$C$8,100000,VK!DJ198/VK!AL$297*VK_valitsin!D$5)</f>
        <v>0.10012762369373519</v>
      </c>
      <c r="GZ198" s="44">
        <f>IF($B198=VK_valitsin!$C$8,100000,VK!EB198/VK!BD$297*VK_valitsin!H$5)</f>
        <v>7.1538812128718196E-2</v>
      </c>
      <c r="HD198" s="44">
        <f>IF($B198=VK_valitsin!$C$8,100000,VK!EF198/VK!BH$297*VK_valitsin!F$5)</f>
        <v>0.19394733227247554</v>
      </c>
      <c r="HJ198" s="44">
        <f>IF($B198=VK_valitsin!$C$8,100000,VK!EL198/VK!BN$297*VK_valitsin!G$5)</f>
        <v>1.8361358031883671E-2</v>
      </c>
      <c r="ID198" s="15">
        <f t="shared" si="12"/>
        <v>0.63547784985300904</v>
      </c>
      <c r="IE198" s="15">
        <f t="shared" si="13"/>
        <v>102</v>
      </c>
      <c r="IF198" s="16">
        <f t="shared" si="15"/>
        <v>1.959999999999999E-8</v>
      </c>
      <c r="IG198" s="38" t="str">
        <f t="shared" si="14"/>
        <v>Puumala</v>
      </c>
    </row>
    <row r="199" spans="2:241" x14ac:dyDescent="0.25">
      <c r="B199" t="s">
        <v>285</v>
      </c>
      <c r="C199">
        <v>624</v>
      </c>
      <c r="L199" s="76">
        <v>140.69999999999999</v>
      </c>
      <c r="M199" s="70"/>
      <c r="N199" s="70"/>
      <c r="O199" s="70"/>
      <c r="P199" s="70"/>
      <c r="Q199" s="70"/>
      <c r="R199" s="70"/>
      <c r="S199" s="85" t="s">
        <v>843</v>
      </c>
      <c r="T199" s="70"/>
      <c r="U199" s="70"/>
      <c r="V199" s="70"/>
      <c r="W199" s="70"/>
      <c r="X199" s="70"/>
      <c r="Y199" s="70"/>
      <c r="Z199" s="70"/>
      <c r="AA199" s="70"/>
      <c r="AB199" s="70"/>
      <c r="AC199" s="70"/>
      <c r="AD199" s="70"/>
      <c r="AE199" s="70"/>
      <c r="AF199" s="70"/>
      <c r="AG199" s="75">
        <v>0</v>
      </c>
      <c r="AH199" s="70"/>
      <c r="AI199" s="70"/>
      <c r="AJ199" s="70"/>
      <c r="AK199" s="70"/>
      <c r="AL199" s="91">
        <v>0.81932773109243695</v>
      </c>
      <c r="AM199" s="70"/>
      <c r="AN199" s="70"/>
      <c r="AO199" s="70"/>
      <c r="AP199" s="70"/>
      <c r="AQ199" s="70"/>
      <c r="AR199" s="70"/>
      <c r="AS199" s="70"/>
      <c r="AT199" s="70"/>
      <c r="AU199" s="70"/>
      <c r="AV199" s="70"/>
      <c r="AW199" s="70"/>
      <c r="AX199" s="70"/>
      <c r="AY199" s="70"/>
      <c r="AZ199" s="70"/>
      <c r="BA199" s="70"/>
      <c r="BB199" s="70"/>
      <c r="BC199" s="70"/>
      <c r="BD199" s="91">
        <v>0.6</v>
      </c>
      <c r="BE199" s="70"/>
      <c r="BF199" s="70"/>
      <c r="BG199" s="70"/>
      <c r="BH199" s="77">
        <v>195</v>
      </c>
      <c r="BN199" s="47">
        <v>28801.074827245804</v>
      </c>
      <c r="CJ199" s="8">
        <f>ABS(L199-VLOOKUP(VK_valitsin!$C$8,tiedot,11,FALSE))</f>
        <v>4.3999999999999773</v>
      </c>
      <c r="CQ199" s="8">
        <f>ABS(S199-VLOOKUP(VK_valitsin!$C$8,tiedot,18,FALSE))</f>
        <v>4</v>
      </c>
      <c r="DE199" s="8">
        <f>ABS(AG199-VLOOKUP(VK_valitsin!$C$8,tiedot,32,FALSE))</f>
        <v>0</v>
      </c>
      <c r="DJ199" s="8">
        <f>ABS(AL199-VLOOKUP(VK_valitsin!$C$8,tiedot,37,FALSE))</f>
        <v>0.14348292508492755</v>
      </c>
      <c r="EB199" s="42">
        <f>ABS(BD199-VLOOKUP(VK_valitsin!$C$8,tiedot,55,FALSE))</f>
        <v>0.22777777777777775</v>
      </c>
      <c r="EF199" s="42">
        <f>ABS(BH199-VLOOKUP(VK_valitsin!$C$8,tiedot,59,FALSE))</f>
        <v>345</v>
      </c>
      <c r="EL199" s="8">
        <f>ABS(BN199-VLOOKUP(VK_valitsin!$C$8,tiedot,65,FALSE))</f>
        <v>2093.7039037468712</v>
      </c>
      <c r="FH199" s="44">
        <f>IF($B199=VK_valitsin!$C$8,100000,VK!CJ199/VK!L$297*VK_valitsin!E$5)</f>
        <v>2.3000616731276801E-2</v>
      </c>
      <c r="FO199" s="44">
        <f>IF($B199=VK_valitsin!$C$8,100000,VK!CQ199/VK!S$297*VK_valitsin!J$5)</f>
        <v>1.1570596785664086E-3</v>
      </c>
      <c r="GC199" s="44">
        <f>IF($B199=VK_valitsin!$C$8,100000,VK!DE199/VK!AG$297*VK_valitsin!I$5)</f>
        <v>0</v>
      </c>
      <c r="GH199" s="44">
        <f>IF($B199=VK_valitsin!$C$8,100000,VK!DJ199/VK!AL$297*VK_valitsin!D$5)</f>
        <v>0.28255795345660639</v>
      </c>
      <c r="GZ199" s="44">
        <f>IF($B199=VK_valitsin!$C$8,100000,VK!EB199/VK!BD$297*VK_valitsin!H$5)</f>
        <v>9.4615848299272415E-2</v>
      </c>
      <c r="HD199" s="44">
        <f>IF($B199=VK_valitsin!$C$8,100000,VK!EF199/VK!BH$297*VK_valitsin!F$5)</f>
        <v>0.13119966594902754</v>
      </c>
      <c r="HJ199" s="44">
        <f>IF($B199=VK_valitsin!$C$8,100000,VK!EL199/VK!BN$297*VK_valitsin!G$5)</f>
        <v>8.0109423253060696E-2</v>
      </c>
      <c r="ID199" s="15">
        <f t="shared" si="12"/>
        <v>0.61264058706781022</v>
      </c>
      <c r="IE199" s="15">
        <f t="shared" si="13"/>
        <v>93</v>
      </c>
      <c r="IF199" s="16">
        <f t="shared" si="15"/>
        <v>1.9699999999999991E-8</v>
      </c>
      <c r="IG199" s="38" t="str">
        <f t="shared" si="14"/>
        <v>Pyhtää</v>
      </c>
    </row>
    <row r="200" spans="2:241" x14ac:dyDescent="0.25">
      <c r="B200" t="s">
        <v>286</v>
      </c>
      <c r="C200">
        <v>625</v>
      </c>
      <c r="L200" s="76">
        <v>168.5</v>
      </c>
      <c r="M200" s="70"/>
      <c r="N200" s="70"/>
      <c r="O200" s="70"/>
      <c r="P200" s="70"/>
      <c r="Q200" s="70"/>
      <c r="R200" s="70"/>
      <c r="S200" s="85" t="s">
        <v>857</v>
      </c>
      <c r="T200" s="70"/>
      <c r="U200" s="70"/>
      <c r="V200" s="70"/>
      <c r="W200" s="70"/>
      <c r="X200" s="70"/>
      <c r="Y200" s="70"/>
      <c r="Z200" s="70"/>
      <c r="AA200" s="70"/>
      <c r="AB200" s="70"/>
      <c r="AC200" s="70"/>
      <c r="AD200" s="70"/>
      <c r="AE200" s="70"/>
      <c r="AF200" s="70"/>
      <c r="AG200" s="75">
        <v>1</v>
      </c>
      <c r="AH200" s="70"/>
      <c r="AI200" s="70"/>
      <c r="AJ200" s="70"/>
      <c r="AK200" s="70"/>
      <c r="AL200" s="91">
        <v>0.70129870129870131</v>
      </c>
      <c r="AM200" s="70"/>
      <c r="AN200" s="70"/>
      <c r="AO200" s="70"/>
      <c r="AP200" s="70"/>
      <c r="AQ200" s="70"/>
      <c r="AR200" s="70"/>
      <c r="AS200" s="70"/>
      <c r="AT200" s="70"/>
      <c r="AU200" s="70"/>
      <c r="AV200" s="70"/>
      <c r="AW200" s="70"/>
      <c r="AX200" s="70"/>
      <c r="AY200" s="70"/>
      <c r="AZ200" s="70"/>
      <c r="BA200" s="70"/>
      <c r="BB200" s="70"/>
      <c r="BC200" s="70"/>
      <c r="BD200" s="91">
        <v>1</v>
      </c>
      <c r="BE200" s="70"/>
      <c r="BF200" s="70"/>
      <c r="BG200" s="70"/>
      <c r="BH200" s="77">
        <v>108</v>
      </c>
      <c r="BN200" s="47">
        <v>25996.942617449666</v>
      </c>
      <c r="CJ200" s="8">
        <f>ABS(L200-VLOOKUP(VK_valitsin!$C$8,tiedot,11,FALSE))</f>
        <v>32.199999999999989</v>
      </c>
      <c r="CQ200" s="8">
        <f>ABS(S200-VLOOKUP(VK_valitsin!$C$8,tiedot,18,FALSE))</f>
        <v>33</v>
      </c>
      <c r="DE200" s="8">
        <f>ABS(AG200-VLOOKUP(VK_valitsin!$C$8,tiedot,32,FALSE))</f>
        <v>1</v>
      </c>
      <c r="DJ200" s="8">
        <f>ABS(AL200-VLOOKUP(VK_valitsin!$C$8,tiedot,37,FALSE))</f>
        <v>2.5453895291191908E-2</v>
      </c>
      <c r="EB200" s="42">
        <f>ABS(BD200-VLOOKUP(VK_valitsin!$C$8,tiedot,55,FALSE))</f>
        <v>0.17222222222222228</v>
      </c>
      <c r="EF200" s="42">
        <f>ABS(BH200-VLOOKUP(VK_valitsin!$C$8,tiedot,59,FALSE))</f>
        <v>432</v>
      </c>
      <c r="EL200" s="8">
        <f>ABS(BN200-VLOOKUP(VK_valitsin!$C$8,tiedot,65,FALSE))</f>
        <v>710.42830604926712</v>
      </c>
      <c r="FH200" s="44">
        <f>IF($B200=VK_valitsin!$C$8,100000,VK!CJ200/VK!L$297*VK_valitsin!E$5)</f>
        <v>0.1683226951697992</v>
      </c>
      <c r="FO200" s="44">
        <f>IF($B200=VK_valitsin!$C$8,100000,VK!CQ200/VK!S$297*VK_valitsin!J$5)</f>
        <v>9.5457423481728702E-3</v>
      </c>
      <c r="GC200" s="44">
        <f>IF($B200=VK_valitsin!$C$8,100000,VK!DE200/VK!AG$297*VK_valitsin!I$5)</f>
        <v>0.10940897735217005</v>
      </c>
      <c r="GH200" s="44">
        <f>IF($B200=VK_valitsin!$C$8,100000,VK!DJ200/VK!AL$297*VK_valitsin!D$5)</f>
        <v>5.0125828956448112E-2</v>
      </c>
      <c r="GZ200" s="44">
        <f>IF($B200=VK_valitsin!$C$8,100000,VK!EB200/VK!BD$297*VK_valitsin!H$5)</f>
        <v>7.1538812128718196E-2</v>
      </c>
      <c r="HD200" s="44">
        <f>IF($B200=VK_valitsin!$C$8,100000,VK!EF200/VK!BH$297*VK_valitsin!F$5)</f>
        <v>0.16428479910139104</v>
      </c>
      <c r="HJ200" s="44">
        <f>IF($B200=VK_valitsin!$C$8,100000,VK!EL200/VK!BN$297*VK_valitsin!G$5)</f>
        <v>2.718245008685638E-2</v>
      </c>
      <c r="ID200" s="15">
        <f t="shared" si="12"/>
        <v>0.60040932494355581</v>
      </c>
      <c r="IE200" s="15">
        <f t="shared" si="13"/>
        <v>89</v>
      </c>
      <c r="IF200" s="16">
        <f t="shared" si="15"/>
        <v>1.9799999999999992E-8</v>
      </c>
      <c r="IG200" s="38" t="str">
        <f t="shared" si="14"/>
        <v>Pyhäjoki</v>
      </c>
    </row>
    <row r="201" spans="2:241" x14ac:dyDescent="0.25">
      <c r="B201" t="s">
        <v>288</v>
      </c>
      <c r="C201">
        <v>626</v>
      </c>
      <c r="L201" s="76">
        <v>207.6</v>
      </c>
      <c r="M201" s="70"/>
      <c r="N201" s="70"/>
      <c r="O201" s="70"/>
      <c r="P201" s="70"/>
      <c r="Q201" s="70"/>
      <c r="R201" s="70"/>
      <c r="S201" s="85" t="s">
        <v>824</v>
      </c>
      <c r="T201" s="70"/>
      <c r="U201" s="70"/>
      <c r="V201" s="70"/>
      <c r="W201" s="70"/>
      <c r="X201" s="70"/>
      <c r="Y201" s="70"/>
      <c r="Z201" s="70"/>
      <c r="AA201" s="70"/>
      <c r="AB201" s="70"/>
      <c r="AC201" s="70"/>
      <c r="AD201" s="70"/>
      <c r="AE201" s="70"/>
      <c r="AF201" s="70"/>
      <c r="AG201" s="75">
        <v>1</v>
      </c>
      <c r="AH201" s="70"/>
      <c r="AI201" s="70"/>
      <c r="AJ201" s="70"/>
      <c r="AK201" s="70"/>
      <c r="AL201" s="91">
        <v>0.61395348837209307</v>
      </c>
      <c r="AM201" s="70"/>
      <c r="AN201" s="70"/>
      <c r="AO201" s="70"/>
      <c r="AP201" s="70"/>
      <c r="AQ201" s="70"/>
      <c r="AR201" s="70"/>
      <c r="AS201" s="70"/>
      <c r="AT201" s="70"/>
      <c r="AU201" s="70"/>
      <c r="AV201" s="70"/>
      <c r="AW201" s="70"/>
      <c r="AX201" s="70"/>
      <c r="AY201" s="70"/>
      <c r="AZ201" s="70"/>
      <c r="BA201" s="70"/>
      <c r="BB201" s="70"/>
      <c r="BC201" s="70"/>
      <c r="BD201" s="91">
        <v>1</v>
      </c>
      <c r="BE201" s="70"/>
      <c r="BF201" s="70"/>
      <c r="BG201" s="70"/>
      <c r="BH201" s="77">
        <v>132</v>
      </c>
      <c r="BN201" s="47">
        <v>23589.799201009253</v>
      </c>
      <c r="CJ201" s="8">
        <f>ABS(L201-VLOOKUP(VK_valitsin!$C$8,tiedot,11,FALSE))</f>
        <v>71.299999999999983</v>
      </c>
      <c r="CQ201" s="8">
        <f>ABS(S201-VLOOKUP(VK_valitsin!$C$8,tiedot,18,FALSE))</f>
        <v>196</v>
      </c>
      <c r="DE201" s="8">
        <f>ABS(AG201-VLOOKUP(VK_valitsin!$C$8,tiedot,32,FALSE))</f>
        <v>1</v>
      </c>
      <c r="DJ201" s="8">
        <f>ABS(AL201-VLOOKUP(VK_valitsin!$C$8,tiedot,37,FALSE))</f>
        <v>6.1891317635416332E-2</v>
      </c>
      <c r="EB201" s="42">
        <f>ABS(BD201-VLOOKUP(VK_valitsin!$C$8,tiedot,55,FALSE))</f>
        <v>0.17222222222222228</v>
      </c>
      <c r="EF201" s="42">
        <f>ABS(BH201-VLOOKUP(VK_valitsin!$C$8,tiedot,59,FALSE))</f>
        <v>408</v>
      </c>
      <c r="EL201" s="8">
        <f>ABS(BN201-VLOOKUP(VK_valitsin!$C$8,tiedot,65,FALSE))</f>
        <v>3117.5717224896798</v>
      </c>
      <c r="FH201" s="44">
        <f>IF($B201=VK_valitsin!$C$8,100000,VK!CJ201/VK!L$297*VK_valitsin!E$5)</f>
        <v>0.37271453930455545</v>
      </c>
      <c r="FO201" s="44">
        <f>IF($B201=VK_valitsin!$C$8,100000,VK!CQ201/VK!S$297*VK_valitsin!J$5)</f>
        <v>5.6695924249754018E-2</v>
      </c>
      <c r="GC201" s="44">
        <f>IF($B201=VK_valitsin!$C$8,100000,VK!DE201/VK!AG$297*VK_valitsin!I$5)</f>
        <v>0.10940897735217005</v>
      </c>
      <c r="GH201" s="44">
        <f>IF($B201=VK_valitsin!$C$8,100000,VK!DJ201/VK!AL$297*VK_valitsin!D$5)</f>
        <v>0.12188129031691354</v>
      </c>
      <c r="GZ201" s="44">
        <f>IF($B201=VK_valitsin!$C$8,100000,VK!EB201/VK!BD$297*VK_valitsin!H$5)</f>
        <v>7.1538812128718196E-2</v>
      </c>
      <c r="HD201" s="44">
        <f>IF($B201=VK_valitsin!$C$8,100000,VK!EF201/VK!BH$297*VK_valitsin!F$5)</f>
        <v>0.15515786581798041</v>
      </c>
      <c r="HJ201" s="44">
        <f>IF($B201=VK_valitsin!$C$8,100000,VK!EL201/VK!BN$297*VK_valitsin!G$5)</f>
        <v>0.11928471461115146</v>
      </c>
      <c r="ID201" s="15">
        <f t="shared" si="12"/>
        <v>1.0066821436812432</v>
      </c>
      <c r="IE201" s="15">
        <f t="shared" si="13"/>
        <v>219</v>
      </c>
      <c r="IF201" s="16">
        <f t="shared" si="15"/>
        <v>1.9899999999999993E-8</v>
      </c>
      <c r="IG201" s="38" t="str">
        <f t="shared" si="14"/>
        <v>Pyhäjärvi</v>
      </c>
    </row>
    <row r="202" spans="2:241" x14ac:dyDescent="0.25">
      <c r="B202" t="s">
        <v>289</v>
      </c>
      <c r="C202">
        <v>630</v>
      </c>
      <c r="L202" s="76">
        <v>174.3</v>
      </c>
      <c r="M202" s="70"/>
      <c r="N202" s="70"/>
      <c r="O202" s="70"/>
      <c r="P202" s="70"/>
      <c r="Q202" s="70"/>
      <c r="R202" s="70"/>
      <c r="S202" s="85" t="s">
        <v>858</v>
      </c>
      <c r="T202" s="70"/>
      <c r="U202" s="70"/>
      <c r="V202" s="70"/>
      <c r="W202" s="70"/>
      <c r="X202" s="70"/>
      <c r="Y202" s="70"/>
      <c r="Z202" s="70"/>
      <c r="AA202" s="70"/>
      <c r="AB202" s="70"/>
      <c r="AC202" s="70"/>
      <c r="AD202" s="70"/>
      <c r="AE202" s="70"/>
      <c r="AF202" s="70"/>
      <c r="AG202" s="75">
        <v>1</v>
      </c>
      <c r="AH202" s="70"/>
      <c r="AI202" s="70"/>
      <c r="AJ202" s="70"/>
      <c r="AK202" s="70"/>
      <c r="AL202" s="91">
        <v>0.62937062937062938</v>
      </c>
      <c r="AM202" s="70"/>
      <c r="AN202" s="70"/>
      <c r="AO202" s="70"/>
      <c r="AP202" s="70"/>
      <c r="AQ202" s="70"/>
      <c r="AR202" s="70"/>
      <c r="AS202" s="70"/>
      <c r="AT202" s="70"/>
      <c r="AU202" s="70"/>
      <c r="AV202" s="70"/>
      <c r="AW202" s="70"/>
      <c r="AX202" s="70"/>
      <c r="AY202" s="70"/>
      <c r="AZ202" s="70"/>
      <c r="BA202" s="70"/>
      <c r="BB202" s="70"/>
      <c r="BC202" s="70"/>
      <c r="BD202" s="91">
        <v>1</v>
      </c>
      <c r="BE202" s="70"/>
      <c r="BF202" s="70"/>
      <c r="BG202" s="70"/>
      <c r="BH202" s="77">
        <v>90</v>
      </c>
      <c r="BN202" s="47">
        <v>21356.410692588091</v>
      </c>
      <c r="CJ202" s="8">
        <f>ABS(L202-VLOOKUP(VK_valitsin!$C$8,tiedot,11,FALSE))</f>
        <v>38</v>
      </c>
      <c r="CQ202" s="8">
        <f>ABS(S202-VLOOKUP(VK_valitsin!$C$8,tiedot,18,FALSE))</f>
        <v>21</v>
      </c>
      <c r="DE202" s="8">
        <f>ABS(AG202-VLOOKUP(VK_valitsin!$C$8,tiedot,32,FALSE))</f>
        <v>1</v>
      </c>
      <c r="DJ202" s="8">
        <f>ABS(AL202-VLOOKUP(VK_valitsin!$C$8,tiedot,37,FALSE))</f>
        <v>4.6474176636880027E-2</v>
      </c>
      <c r="EB202" s="42">
        <f>ABS(BD202-VLOOKUP(VK_valitsin!$C$8,tiedot,55,FALSE))</f>
        <v>0.17222222222222228</v>
      </c>
      <c r="EF202" s="42">
        <f>ABS(BH202-VLOOKUP(VK_valitsin!$C$8,tiedot,59,FALSE))</f>
        <v>450</v>
      </c>
      <c r="EL202" s="8">
        <f>ABS(BN202-VLOOKUP(VK_valitsin!$C$8,tiedot,65,FALSE))</f>
        <v>5350.9602309108413</v>
      </c>
      <c r="FH202" s="44">
        <f>IF($B202=VK_valitsin!$C$8,100000,VK!CJ202/VK!L$297*VK_valitsin!E$5)</f>
        <v>0.19864168995193701</v>
      </c>
      <c r="FO202" s="44">
        <f>IF($B202=VK_valitsin!$C$8,100000,VK!CQ202/VK!S$297*VK_valitsin!J$5)</f>
        <v>6.0745633124736449E-3</v>
      </c>
      <c r="GC202" s="44">
        <f>IF($B202=VK_valitsin!$C$8,100000,VK!DE202/VK!AG$297*VK_valitsin!I$5)</f>
        <v>0.10940897735217005</v>
      </c>
      <c r="GH202" s="44">
        <f>IF($B202=VK_valitsin!$C$8,100000,VK!DJ202/VK!AL$297*VK_valitsin!D$5)</f>
        <v>9.1520633771056931E-2</v>
      </c>
      <c r="GZ202" s="44">
        <f>IF($B202=VK_valitsin!$C$8,100000,VK!EB202/VK!BD$297*VK_valitsin!H$5)</f>
        <v>7.1538812128718196E-2</v>
      </c>
      <c r="HD202" s="44">
        <f>IF($B202=VK_valitsin!$C$8,100000,VK!EF202/VK!BH$297*VK_valitsin!F$5)</f>
        <v>0.17112999906394902</v>
      </c>
      <c r="HJ202" s="44">
        <f>IF($B202=VK_valitsin!$C$8,100000,VK!EL202/VK!BN$297*VK_valitsin!G$5)</f>
        <v>0.20473875851365717</v>
      </c>
      <c r="ID202" s="15">
        <f t="shared" si="12"/>
        <v>0.85305345409396205</v>
      </c>
      <c r="IE202" s="15">
        <f t="shared" si="13"/>
        <v>179</v>
      </c>
      <c r="IF202" s="16">
        <f t="shared" si="15"/>
        <v>1.9999999999999994E-8</v>
      </c>
      <c r="IG202" s="38" t="str">
        <f t="shared" si="14"/>
        <v>Pyhäntä</v>
      </c>
    </row>
    <row r="203" spans="2:241" x14ac:dyDescent="0.25">
      <c r="B203" t="s">
        <v>290</v>
      </c>
      <c r="C203">
        <v>631</v>
      </c>
      <c r="L203" s="76">
        <v>139.69999999999999</v>
      </c>
      <c r="M203" s="70"/>
      <c r="N203" s="70"/>
      <c r="O203" s="70"/>
      <c r="P203" s="70"/>
      <c r="Q203" s="70"/>
      <c r="R203" s="70"/>
      <c r="S203" s="85" t="s">
        <v>859</v>
      </c>
      <c r="T203" s="70"/>
      <c r="U203" s="70"/>
      <c r="V203" s="70"/>
      <c r="W203" s="70"/>
      <c r="X203" s="70"/>
      <c r="Y203" s="70"/>
      <c r="Z203" s="70"/>
      <c r="AA203" s="70"/>
      <c r="AB203" s="70"/>
      <c r="AC203" s="70"/>
      <c r="AD203" s="70"/>
      <c r="AE203" s="70"/>
      <c r="AF203" s="70"/>
      <c r="AG203" s="75">
        <v>1</v>
      </c>
      <c r="AH203" s="70"/>
      <c r="AI203" s="70"/>
      <c r="AJ203" s="70"/>
      <c r="AK203" s="70"/>
      <c r="AL203" s="91">
        <v>0.66990291262135926</v>
      </c>
      <c r="AM203" s="70"/>
      <c r="AN203" s="70"/>
      <c r="AO203" s="70"/>
      <c r="AP203" s="70"/>
      <c r="AQ203" s="70"/>
      <c r="AR203" s="70"/>
      <c r="AS203" s="70"/>
      <c r="AT203" s="70"/>
      <c r="AU203" s="70"/>
      <c r="AV203" s="70"/>
      <c r="AW203" s="70"/>
      <c r="AX203" s="70"/>
      <c r="AY203" s="70"/>
      <c r="AZ203" s="70"/>
      <c r="BA203" s="70"/>
      <c r="BB203" s="70"/>
      <c r="BC203" s="70"/>
      <c r="BD203" s="91">
        <v>1</v>
      </c>
      <c r="BE203" s="70"/>
      <c r="BF203" s="70"/>
      <c r="BG203" s="70"/>
      <c r="BH203" s="77">
        <v>69</v>
      </c>
      <c r="BN203" s="47">
        <v>27258.520207253885</v>
      </c>
      <c r="CJ203" s="8">
        <f>ABS(L203-VLOOKUP(VK_valitsin!$C$8,tiedot,11,FALSE))</f>
        <v>3.3999999999999773</v>
      </c>
      <c r="CQ203" s="8">
        <f>ABS(S203-VLOOKUP(VK_valitsin!$C$8,tiedot,18,FALSE))</f>
        <v>96</v>
      </c>
      <c r="DE203" s="8">
        <f>ABS(AG203-VLOOKUP(VK_valitsin!$C$8,tiedot,32,FALSE))</f>
        <v>1</v>
      </c>
      <c r="DJ203" s="8">
        <f>ABS(AL203-VLOOKUP(VK_valitsin!$C$8,tiedot,37,FALSE))</f>
        <v>5.9418933861501433E-3</v>
      </c>
      <c r="EB203" s="42">
        <f>ABS(BD203-VLOOKUP(VK_valitsin!$C$8,tiedot,55,FALSE))</f>
        <v>0.17222222222222228</v>
      </c>
      <c r="EF203" s="42">
        <f>ABS(BH203-VLOOKUP(VK_valitsin!$C$8,tiedot,59,FALSE))</f>
        <v>471</v>
      </c>
      <c r="EL203" s="8">
        <f>ABS(BN203-VLOOKUP(VK_valitsin!$C$8,tiedot,65,FALSE))</f>
        <v>551.14928375495219</v>
      </c>
      <c r="FH203" s="44">
        <f>IF($B203=VK_valitsin!$C$8,100000,VK!CJ203/VK!L$297*VK_valitsin!E$5)</f>
        <v>1.7773203837804771E-2</v>
      </c>
      <c r="FO203" s="44">
        <f>IF($B203=VK_valitsin!$C$8,100000,VK!CQ203/VK!S$297*VK_valitsin!J$5)</f>
        <v>2.7769432285593806E-2</v>
      </c>
      <c r="GC203" s="44">
        <f>IF($B203=VK_valitsin!$C$8,100000,VK!DE203/VK!AG$297*VK_valitsin!I$5)</f>
        <v>0.10940897735217005</v>
      </c>
      <c r="GH203" s="44">
        <f>IF($B203=VK_valitsin!$C$8,100000,VK!DJ203/VK!AL$297*VK_valitsin!D$5)</f>
        <v>1.1701247614335792E-2</v>
      </c>
      <c r="GZ203" s="44">
        <f>IF($B203=VK_valitsin!$C$8,100000,VK!EB203/VK!BD$297*VK_valitsin!H$5)</f>
        <v>7.1538812128718196E-2</v>
      </c>
      <c r="HD203" s="44">
        <f>IF($B203=VK_valitsin!$C$8,100000,VK!EF203/VK!BH$297*VK_valitsin!F$5)</f>
        <v>0.17911606568693328</v>
      </c>
      <c r="HJ203" s="44">
        <f>IF($B203=VK_valitsin!$C$8,100000,VK!EL203/VK!BN$297*VK_valitsin!G$5)</f>
        <v>2.1088106665384868E-2</v>
      </c>
      <c r="ID203" s="15">
        <f t="shared" si="12"/>
        <v>0.43839586567094074</v>
      </c>
      <c r="IE203" s="15">
        <f t="shared" si="13"/>
        <v>31</v>
      </c>
      <c r="IF203" s="16">
        <f t="shared" si="15"/>
        <v>2.0099999999999995E-8</v>
      </c>
      <c r="IG203" s="38" t="str">
        <f t="shared" si="14"/>
        <v>Pyhäranta</v>
      </c>
    </row>
    <row r="204" spans="2:241" x14ac:dyDescent="0.25">
      <c r="B204" t="s">
        <v>291</v>
      </c>
      <c r="C204">
        <v>635</v>
      </c>
      <c r="L204" s="76">
        <v>144</v>
      </c>
      <c r="M204" s="70"/>
      <c r="N204" s="70"/>
      <c r="O204" s="70"/>
      <c r="P204" s="70"/>
      <c r="Q204" s="70"/>
      <c r="R204" s="70"/>
      <c r="S204" s="85" t="s">
        <v>860</v>
      </c>
      <c r="T204" s="70"/>
      <c r="U204" s="70"/>
      <c r="V204" s="70"/>
      <c r="W204" s="70"/>
      <c r="X204" s="70"/>
      <c r="Y204" s="70"/>
      <c r="Z204" s="70"/>
      <c r="AA204" s="70"/>
      <c r="AB204" s="70"/>
      <c r="AC204" s="70"/>
      <c r="AD204" s="70"/>
      <c r="AE204" s="70"/>
      <c r="AF204" s="70"/>
      <c r="AG204" s="75">
        <v>0</v>
      </c>
      <c r="AH204" s="70"/>
      <c r="AI204" s="70"/>
      <c r="AJ204" s="70"/>
      <c r="AK204" s="70"/>
      <c r="AL204" s="91">
        <v>0.79569892473118276</v>
      </c>
      <c r="AM204" s="70"/>
      <c r="AN204" s="70"/>
      <c r="AO204" s="70"/>
      <c r="AP204" s="70"/>
      <c r="AQ204" s="70"/>
      <c r="AR204" s="70"/>
      <c r="AS204" s="70"/>
      <c r="AT204" s="70"/>
      <c r="AU204" s="70"/>
      <c r="AV204" s="70"/>
      <c r="AW204" s="70"/>
      <c r="AX204" s="70"/>
      <c r="AY204" s="70"/>
      <c r="AZ204" s="70"/>
      <c r="BA204" s="70"/>
      <c r="BB204" s="70"/>
      <c r="BC204" s="70"/>
      <c r="BD204" s="91">
        <v>0.98648648648648651</v>
      </c>
      <c r="BE204" s="70"/>
      <c r="BF204" s="70"/>
      <c r="BG204" s="70"/>
      <c r="BH204" s="77">
        <v>222</v>
      </c>
      <c r="BN204" s="47">
        <v>25928.089001104625</v>
      </c>
      <c r="CJ204" s="8">
        <f>ABS(L204-VLOOKUP(VK_valitsin!$C$8,tiedot,11,FALSE))</f>
        <v>7.6999999999999886</v>
      </c>
      <c r="CQ204" s="8">
        <f>ABS(S204-VLOOKUP(VK_valitsin!$C$8,tiedot,18,FALSE))</f>
        <v>91</v>
      </c>
      <c r="DE204" s="8">
        <f>ABS(AG204-VLOOKUP(VK_valitsin!$C$8,tiedot,32,FALSE))</f>
        <v>0</v>
      </c>
      <c r="DJ204" s="8">
        <f>ABS(AL204-VLOOKUP(VK_valitsin!$C$8,tiedot,37,FALSE))</f>
        <v>0.11985411872367335</v>
      </c>
      <c r="EB204" s="42">
        <f>ABS(BD204-VLOOKUP(VK_valitsin!$C$8,tiedot,55,FALSE))</f>
        <v>0.15870870870870879</v>
      </c>
      <c r="EF204" s="42">
        <f>ABS(BH204-VLOOKUP(VK_valitsin!$C$8,tiedot,59,FALSE))</f>
        <v>318</v>
      </c>
      <c r="EL204" s="8">
        <f>ABS(BN204-VLOOKUP(VK_valitsin!$C$8,tiedot,65,FALSE))</f>
        <v>779.28192239430791</v>
      </c>
      <c r="FH204" s="44">
        <f>IF($B204=VK_valitsin!$C$8,100000,VK!CJ204/VK!L$297*VK_valitsin!E$5)</f>
        <v>4.025107927973455E-2</v>
      </c>
      <c r="FO204" s="44">
        <f>IF($B204=VK_valitsin!$C$8,100000,VK!CQ204/VK!S$297*VK_valitsin!J$5)</f>
        <v>2.6323107687385796E-2</v>
      </c>
      <c r="GC204" s="44">
        <f>IF($B204=VK_valitsin!$C$8,100000,VK!DE204/VK!AG$297*VK_valitsin!I$5)</f>
        <v>0</v>
      </c>
      <c r="GH204" s="44">
        <f>IF($B204=VK_valitsin!$C$8,100000,VK!DJ204/VK!AL$297*VK_valitsin!D$5)</f>
        <v>0.23602623434015679</v>
      </c>
      <c r="GZ204" s="44">
        <f>IF($B204=VK_valitsin!$C$8,100000,VK!EB204/VK!BD$297*VK_valitsin!H$5)</f>
        <v>6.592547900615095E-2</v>
      </c>
      <c r="HD204" s="44">
        <f>IF($B204=VK_valitsin!$C$8,100000,VK!EF204/VK!BH$297*VK_valitsin!F$5)</f>
        <v>0.12093186600519061</v>
      </c>
      <c r="HJ204" s="44">
        <f>IF($B204=VK_valitsin!$C$8,100000,VK!EL204/VK!BN$297*VK_valitsin!G$5)</f>
        <v>2.981693124936349E-2</v>
      </c>
      <c r="ID204" s="15">
        <f t="shared" si="12"/>
        <v>0.51927471776798229</v>
      </c>
      <c r="IE204" s="15">
        <f t="shared" si="13"/>
        <v>58</v>
      </c>
      <c r="IF204" s="16">
        <f t="shared" si="15"/>
        <v>2.0199999999999996E-8</v>
      </c>
      <c r="IG204" s="38" t="str">
        <f t="shared" si="14"/>
        <v>Pälkäne</v>
      </c>
    </row>
    <row r="205" spans="2:241" x14ac:dyDescent="0.25">
      <c r="B205" t="s">
        <v>292</v>
      </c>
      <c r="C205">
        <v>636</v>
      </c>
      <c r="L205" s="76">
        <v>143</v>
      </c>
      <c r="M205" s="70"/>
      <c r="N205" s="70"/>
      <c r="O205" s="70"/>
      <c r="P205" s="70"/>
      <c r="Q205" s="70"/>
      <c r="R205" s="70"/>
      <c r="S205" s="85" t="s">
        <v>861</v>
      </c>
      <c r="T205" s="70"/>
      <c r="U205" s="70"/>
      <c r="V205" s="70"/>
      <c r="W205" s="70"/>
      <c r="X205" s="70"/>
      <c r="Y205" s="70"/>
      <c r="Z205" s="70"/>
      <c r="AA205" s="70"/>
      <c r="AB205" s="70"/>
      <c r="AC205" s="70"/>
      <c r="AD205" s="70"/>
      <c r="AE205" s="70"/>
      <c r="AF205" s="70"/>
      <c r="AG205" s="75">
        <v>0</v>
      </c>
      <c r="AH205" s="70"/>
      <c r="AI205" s="70"/>
      <c r="AJ205" s="70"/>
      <c r="AK205" s="70"/>
      <c r="AL205" s="91">
        <v>0.68514412416851445</v>
      </c>
      <c r="AM205" s="70"/>
      <c r="AN205" s="70"/>
      <c r="AO205" s="70"/>
      <c r="AP205" s="70"/>
      <c r="AQ205" s="70"/>
      <c r="AR205" s="70"/>
      <c r="AS205" s="70"/>
      <c r="AT205" s="70"/>
      <c r="AU205" s="70"/>
      <c r="AV205" s="70"/>
      <c r="AW205" s="70"/>
      <c r="AX205" s="70"/>
      <c r="AY205" s="70"/>
      <c r="AZ205" s="70"/>
      <c r="BA205" s="70"/>
      <c r="BB205" s="70"/>
      <c r="BC205" s="70"/>
      <c r="BD205" s="91">
        <v>0.78640776699029125</v>
      </c>
      <c r="BE205" s="70"/>
      <c r="BF205" s="70"/>
      <c r="BG205" s="70"/>
      <c r="BH205" s="77">
        <v>309</v>
      </c>
      <c r="BN205" s="47">
        <v>24184.873431734319</v>
      </c>
      <c r="CJ205" s="8">
        <f>ABS(L205-VLOOKUP(VK_valitsin!$C$8,tiedot,11,FALSE))</f>
        <v>6.6999999999999886</v>
      </c>
      <c r="CQ205" s="8">
        <f>ABS(S205-VLOOKUP(VK_valitsin!$C$8,tiedot,18,FALSE))</f>
        <v>183</v>
      </c>
      <c r="DE205" s="8">
        <f>ABS(AG205-VLOOKUP(VK_valitsin!$C$8,tiedot,32,FALSE))</f>
        <v>0</v>
      </c>
      <c r="DJ205" s="8">
        <f>ABS(AL205-VLOOKUP(VK_valitsin!$C$8,tiedot,37,FALSE))</f>
        <v>9.2993181610050435E-3</v>
      </c>
      <c r="EB205" s="42">
        <f>ABS(BD205-VLOOKUP(VK_valitsin!$C$8,tiedot,55,FALSE))</f>
        <v>4.1370010787486478E-2</v>
      </c>
      <c r="EF205" s="42">
        <f>ABS(BH205-VLOOKUP(VK_valitsin!$C$8,tiedot,59,FALSE))</f>
        <v>231</v>
      </c>
      <c r="EL205" s="8">
        <f>ABS(BN205-VLOOKUP(VK_valitsin!$C$8,tiedot,65,FALSE))</f>
        <v>2522.4974917646141</v>
      </c>
      <c r="FH205" s="44">
        <f>IF($B205=VK_valitsin!$C$8,100000,VK!CJ205/VK!L$297*VK_valitsin!E$5)</f>
        <v>3.5023666386262524E-2</v>
      </c>
      <c r="FO205" s="44">
        <f>IF($B205=VK_valitsin!$C$8,100000,VK!CQ205/VK!S$297*VK_valitsin!J$5)</f>
        <v>5.2935480294413195E-2</v>
      </c>
      <c r="GC205" s="44">
        <f>IF($B205=VK_valitsin!$C$8,100000,VK!DE205/VK!AG$297*VK_valitsin!I$5)</f>
        <v>0</v>
      </c>
      <c r="GH205" s="44">
        <f>IF($B205=VK_valitsin!$C$8,100000,VK!DJ205/VK!AL$297*VK_valitsin!D$5)</f>
        <v>1.8312954705656883E-2</v>
      </c>
      <c r="GZ205" s="44">
        <f>IF($B205=VK_valitsin!$C$8,100000,VK!EB205/VK!BD$297*VK_valitsin!H$5)</f>
        <v>1.7184550235742807E-2</v>
      </c>
      <c r="HD205" s="44">
        <f>IF($B205=VK_valitsin!$C$8,100000,VK!EF205/VK!BH$297*VK_valitsin!F$5)</f>
        <v>8.7846732852827153E-2</v>
      </c>
      <c r="HJ205" s="44">
        <f>IF($B205=VK_valitsin!$C$8,100000,VK!EL205/VK!BN$297*VK_valitsin!G$5)</f>
        <v>9.6515949013097138E-2</v>
      </c>
      <c r="ID205" s="15">
        <f t="shared" si="12"/>
        <v>0.30781935378799974</v>
      </c>
      <c r="IE205" s="15">
        <f t="shared" si="13"/>
        <v>2</v>
      </c>
      <c r="IF205" s="16">
        <f t="shared" si="15"/>
        <v>2.0299999999999996E-8</v>
      </c>
      <c r="IG205" s="38" t="str">
        <f t="shared" si="14"/>
        <v>Pöytyä</v>
      </c>
    </row>
    <row r="206" spans="2:241" x14ac:dyDescent="0.25">
      <c r="B206" t="s">
        <v>85</v>
      </c>
      <c r="C206">
        <v>638</v>
      </c>
      <c r="L206" s="76">
        <v>122.1</v>
      </c>
      <c r="M206" s="70"/>
      <c r="N206" s="70"/>
      <c r="O206" s="70"/>
      <c r="P206" s="70"/>
      <c r="Q206" s="70"/>
      <c r="R206" s="70"/>
      <c r="S206" s="85" t="s">
        <v>862</v>
      </c>
      <c r="T206" s="70"/>
      <c r="U206" s="70"/>
      <c r="V206" s="70"/>
      <c r="W206" s="70"/>
      <c r="X206" s="70"/>
      <c r="Y206" s="70"/>
      <c r="Z206" s="70"/>
      <c r="AA206" s="70"/>
      <c r="AB206" s="70"/>
      <c r="AC206" s="70"/>
      <c r="AD206" s="70"/>
      <c r="AE206" s="70"/>
      <c r="AF206" s="70"/>
      <c r="AG206" s="75">
        <v>0</v>
      </c>
      <c r="AH206" s="70"/>
      <c r="AI206" s="70"/>
      <c r="AJ206" s="70"/>
      <c r="AK206" s="70"/>
      <c r="AL206" s="91">
        <v>0.87878787878787878</v>
      </c>
      <c r="AM206" s="70"/>
      <c r="AN206" s="70"/>
      <c r="AO206" s="70"/>
      <c r="AP206" s="70"/>
      <c r="AQ206" s="70"/>
      <c r="AR206" s="70"/>
      <c r="AS206" s="70"/>
      <c r="AT206" s="70"/>
      <c r="AU206" s="70"/>
      <c r="AV206" s="70"/>
      <c r="AW206" s="70"/>
      <c r="AX206" s="70"/>
      <c r="AY206" s="70"/>
      <c r="AZ206" s="70"/>
      <c r="BA206" s="70"/>
      <c r="BB206" s="70"/>
      <c r="BC206" s="70"/>
      <c r="BD206" s="91">
        <v>0.86325802615933411</v>
      </c>
      <c r="BE206" s="70"/>
      <c r="BF206" s="70"/>
      <c r="BG206" s="70"/>
      <c r="BH206" s="77">
        <v>2523</v>
      </c>
      <c r="BN206" s="47">
        <v>31095.337206808479</v>
      </c>
      <c r="CJ206" s="8">
        <f>ABS(L206-VLOOKUP(VK_valitsin!$C$8,tiedot,11,FALSE))</f>
        <v>14.200000000000017</v>
      </c>
      <c r="CQ206" s="8">
        <f>ABS(S206-VLOOKUP(VK_valitsin!$C$8,tiedot,18,FALSE))</f>
        <v>160</v>
      </c>
      <c r="DE206" s="8">
        <f>ABS(AG206-VLOOKUP(VK_valitsin!$C$8,tiedot,32,FALSE))</f>
        <v>0</v>
      </c>
      <c r="DJ206" s="8">
        <f>ABS(AL206-VLOOKUP(VK_valitsin!$C$8,tiedot,37,FALSE))</f>
        <v>0.20294307278036938</v>
      </c>
      <c r="EB206" s="42">
        <f>ABS(BD206-VLOOKUP(VK_valitsin!$C$8,tiedot,55,FALSE))</f>
        <v>3.548024838155639E-2</v>
      </c>
      <c r="EF206" s="42">
        <f>ABS(BH206-VLOOKUP(VK_valitsin!$C$8,tiedot,59,FALSE))</f>
        <v>1983</v>
      </c>
      <c r="EL206" s="8">
        <f>ABS(BN206-VLOOKUP(VK_valitsin!$C$8,tiedot,65,FALSE))</f>
        <v>4387.9662833095463</v>
      </c>
      <c r="FH206" s="44">
        <f>IF($B206=VK_valitsin!$C$8,100000,VK!CJ206/VK!L$297*VK_valitsin!E$5)</f>
        <v>7.4229263087302863E-2</v>
      </c>
      <c r="FO206" s="44">
        <f>IF($B206=VK_valitsin!$C$8,100000,VK!CQ206/VK!S$297*VK_valitsin!J$5)</f>
        <v>4.6282387142656339E-2</v>
      </c>
      <c r="GC206" s="44">
        <f>IF($B206=VK_valitsin!$C$8,100000,VK!DE206/VK!AG$297*VK_valitsin!I$5)</f>
        <v>0</v>
      </c>
      <c r="GH206" s="44">
        <f>IF($B206=VK_valitsin!$C$8,100000,VK!DJ206/VK!AL$297*VK_valitsin!D$5)</f>
        <v>0.39965159114978221</v>
      </c>
      <c r="GZ206" s="44">
        <f>IF($B206=VK_valitsin!$C$8,100000,VK!EB206/VK!BD$297*VK_valitsin!H$5)</f>
        <v>1.4738021554345662E-2</v>
      </c>
      <c r="HD206" s="44">
        <f>IF($B206=VK_valitsin!$C$8,100000,VK!EF206/VK!BH$297*VK_valitsin!F$5)</f>
        <v>0.75411286254180199</v>
      </c>
      <c r="HJ206" s="44">
        <f>IF($B206=VK_valitsin!$C$8,100000,VK!EL206/VK!BN$297*VK_valitsin!G$5)</f>
        <v>0.16789262683263476</v>
      </c>
      <c r="ID206" s="15">
        <f t="shared" si="12"/>
        <v>1.4569067727085239</v>
      </c>
      <c r="IE206" s="15">
        <f t="shared" si="13"/>
        <v>270</v>
      </c>
      <c r="IF206" s="16">
        <f t="shared" si="15"/>
        <v>2.0399999999999997E-8</v>
      </c>
      <c r="IG206" s="38" t="str">
        <f t="shared" si="14"/>
        <v>Porvoo</v>
      </c>
    </row>
    <row r="207" spans="2:241" x14ac:dyDescent="0.25">
      <c r="B207" t="s">
        <v>287</v>
      </c>
      <c r="C207">
        <v>678</v>
      </c>
      <c r="L207" s="76">
        <v>171.5</v>
      </c>
      <c r="M207" s="70"/>
      <c r="N207" s="70"/>
      <c r="O207" s="70"/>
      <c r="P207" s="70"/>
      <c r="Q207" s="70"/>
      <c r="R207" s="70"/>
      <c r="S207" s="85" t="s">
        <v>861</v>
      </c>
      <c r="T207" s="70"/>
      <c r="U207" s="70"/>
      <c r="V207" s="70"/>
      <c r="W207" s="70"/>
      <c r="X207" s="70"/>
      <c r="Y207" s="70"/>
      <c r="Z207" s="70"/>
      <c r="AA207" s="70"/>
      <c r="AB207" s="70"/>
      <c r="AC207" s="70"/>
      <c r="AD207" s="70"/>
      <c r="AE207" s="70"/>
      <c r="AF207" s="70"/>
      <c r="AG207" s="75">
        <v>0</v>
      </c>
      <c r="AH207" s="70"/>
      <c r="AI207" s="70"/>
      <c r="AJ207" s="70"/>
      <c r="AK207" s="70"/>
      <c r="AL207" s="91">
        <v>0.76699029126213591</v>
      </c>
      <c r="AM207" s="70"/>
      <c r="AN207" s="70"/>
      <c r="AO207" s="70"/>
      <c r="AP207" s="70"/>
      <c r="AQ207" s="70"/>
      <c r="AR207" s="70"/>
      <c r="AS207" s="70"/>
      <c r="AT207" s="70"/>
      <c r="AU207" s="70"/>
      <c r="AV207" s="70"/>
      <c r="AW207" s="70"/>
      <c r="AX207" s="70"/>
      <c r="AY207" s="70"/>
      <c r="AZ207" s="70"/>
      <c r="BA207" s="70"/>
      <c r="BB207" s="70"/>
      <c r="BC207" s="70"/>
      <c r="BD207" s="91">
        <v>0.87658227848101267</v>
      </c>
      <c r="BE207" s="70"/>
      <c r="BF207" s="70"/>
      <c r="BG207" s="70"/>
      <c r="BH207" s="77">
        <v>948</v>
      </c>
      <c r="BN207" s="47">
        <v>26032.285750304662</v>
      </c>
      <c r="CJ207" s="8">
        <f>ABS(L207-VLOOKUP(VK_valitsin!$C$8,tiedot,11,FALSE))</f>
        <v>35.199999999999989</v>
      </c>
      <c r="CQ207" s="8">
        <f>ABS(S207-VLOOKUP(VK_valitsin!$C$8,tiedot,18,FALSE))</f>
        <v>183</v>
      </c>
      <c r="DE207" s="8">
        <f>ABS(AG207-VLOOKUP(VK_valitsin!$C$8,tiedot,32,FALSE))</f>
        <v>0</v>
      </c>
      <c r="DJ207" s="8">
        <f>ABS(AL207-VLOOKUP(VK_valitsin!$C$8,tiedot,37,FALSE))</f>
        <v>9.1145485254626513E-2</v>
      </c>
      <c r="EB207" s="42">
        <f>ABS(BD207-VLOOKUP(VK_valitsin!$C$8,tiedot,55,FALSE))</f>
        <v>4.8804500703234943E-2</v>
      </c>
      <c r="EF207" s="42">
        <f>ABS(BH207-VLOOKUP(VK_valitsin!$C$8,tiedot,59,FALSE))</f>
        <v>408</v>
      </c>
      <c r="EL207" s="8">
        <f>ABS(BN207-VLOOKUP(VK_valitsin!$C$8,tiedot,65,FALSE))</f>
        <v>675.08517319427119</v>
      </c>
      <c r="FH207" s="44">
        <f>IF($B207=VK_valitsin!$C$8,100000,VK!CJ207/VK!L$297*VK_valitsin!E$5)</f>
        <v>0.1840049338502153</v>
      </c>
      <c r="FO207" s="44">
        <f>IF($B207=VK_valitsin!$C$8,100000,VK!CQ207/VK!S$297*VK_valitsin!J$5)</f>
        <v>5.2935480294413195E-2</v>
      </c>
      <c r="GC207" s="44">
        <f>IF($B207=VK_valitsin!$C$8,100000,VK!DE207/VK!AG$297*VK_valitsin!I$5)</f>
        <v>0</v>
      </c>
      <c r="GH207" s="44">
        <f>IF($B207=VK_valitsin!$C$8,100000,VK!DJ207/VK!AL$297*VK_valitsin!D$5)</f>
        <v>0.17949091688166269</v>
      </c>
      <c r="GZ207" s="44">
        <f>IF($B207=VK_valitsin!$C$8,100000,VK!EB207/VK!BD$297*VK_valitsin!H$5)</f>
        <v>2.0272738104259076E-2</v>
      </c>
      <c r="HD207" s="44">
        <f>IF($B207=VK_valitsin!$C$8,100000,VK!EF207/VK!BH$297*VK_valitsin!F$5)</f>
        <v>0.15515786581798041</v>
      </c>
      <c r="HJ207" s="44">
        <f>IF($B207=VK_valitsin!$C$8,100000,VK!EL207/VK!BN$297*VK_valitsin!G$5)</f>
        <v>2.5830149036118914E-2</v>
      </c>
      <c r="ID207" s="15">
        <f t="shared" si="12"/>
        <v>0.61769210448464951</v>
      </c>
      <c r="IE207" s="15">
        <f t="shared" si="13"/>
        <v>94</v>
      </c>
      <c r="IF207" s="16">
        <f t="shared" si="15"/>
        <v>2.0499999999999998E-8</v>
      </c>
      <c r="IG207" s="38" t="str">
        <f t="shared" si="14"/>
        <v>Raahe</v>
      </c>
    </row>
    <row r="208" spans="2:241" x14ac:dyDescent="0.25">
      <c r="B208" t="s">
        <v>293</v>
      </c>
      <c r="C208">
        <v>680</v>
      </c>
      <c r="L208" s="76">
        <v>119.6</v>
      </c>
      <c r="M208" s="70"/>
      <c r="N208" s="70"/>
      <c r="O208" s="70"/>
      <c r="P208" s="70"/>
      <c r="Q208" s="70"/>
      <c r="R208" s="70"/>
      <c r="S208" s="85" t="s">
        <v>863</v>
      </c>
      <c r="T208" s="70"/>
      <c r="U208" s="70"/>
      <c r="V208" s="70"/>
      <c r="W208" s="70"/>
      <c r="X208" s="70"/>
      <c r="Y208" s="70"/>
      <c r="Z208" s="70"/>
      <c r="AA208" s="70"/>
      <c r="AB208" s="70"/>
      <c r="AC208" s="70"/>
      <c r="AD208" s="70"/>
      <c r="AE208" s="70"/>
      <c r="AF208" s="70"/>
      <c r="AG208" s="75">
        <v>0</v>
      </c>
      <c r="AH208" s="70"/>
      <c r="AI208" s="70"/>
      <c r="AJ208" s="70"/>
      <c r="AK208" s="70"/>
      <c r="AL208" s="91">
        <v>0.72821576763485474</v>
      </c>
      <c r="AM208" s="70"/>
      <c r="AN208" s="70"/>
      <c r="AO208" s="70"/>
      <c r="AP208" s="70"/>
      <c r="AQ208" s="70"/>
      <c r="AR208" s="70"/>
      <c r="AS208" s="70"/>
      <c r="AT208" s="70"/>
      <c r="AU208" s="70"/>
      <c r="AV208" s="70"/>
      <c r="AW208" s="70"/>
      <c r="AX208" s="70"/>
      <c r="AY208" s="70"/>
      <c r="AZ208" s="70"/>
      <c r="BA208" s="70"/>
      <c r="BB208" s="70"/>
      <c r="BC208" s="70"/>
      <c r="BD208" s="91">
        <v>0.88888888888888884</v>
      </c>
      <c r="BE208" s="70"/>
      <c r="BF208" s="70"/>
      <c r="BG208" s="70"/>
      <c r="BH208" s="77">
        <v>1053</v>
      </c>
      <c r="BN208" s="47">
        <v>28868.382100982984</v>
      </c>
      <c r="CJ208" s="8">
        <f>ABS(L208-VLOOKUP(VK_valitsin!$C$8,tiedot,11,FALSE))</f>
        <v>16.700000000000017</v>
      </c>
      <c r="CQ208" s="8">
        <f>ABS(S208-VLOOKUP(VK_valitsin!$C$8,tiedot,18,FALSE))</f>
        <v>118</v>
      </c>
      <c r="DE208" s="8">
        <f>ABS(AG208-VLOOKUP(VK_valitsin!$C$8,tiedot,32,FALSE))</f>
        <v>0</v>
      </c>
      <c r="DJ208" s="8">
        <f>ABS(AL208-VLOOKUP(VK_valitsin!$C$8,tiedot,37,FALSE))</f>
        <v>5.2370961627345336E-2</v>
      </c>
      <c r="EB208" s="42">
        <f>ABS(BD208-VLOOKUP(VK_valitsin!$C$8,tiedot,55,FALSE))</f>
        <v>6.1111111111111116E-2</v>
      </c>
      <c r="EF208" s="42">
        <f>ABS(BH208-VLOOKUP(VK_valitsin!$C$8,tiedot,59,FALSE))</f>
        <v>513</v>
      </c>
      <c r="EL208" s="8">
        <f>ABS(BN208-VLOOKUP(VK_valitsin!$C$8,tiedot,65,FALSE))</f>
        <v>2161.0111774840516</v>
      </c>
      <c r="FH208" s="44">
        <f>IF($B208=VK_valitsin!$C$8,100000,VK!CJ208/VK!L$297*VK_valitsin!E$5)</f>
        <v>8.7297795320982932E-2</v>
      </c>
      <c r="FO208" s="44">
        <f>IF($B208=VK_valitsin!$C$8,100000,VK!CQ208/VK!S$297*VK_valitsin!J$5)</f>
        <v>3.4133260517709048E-2</v>
      </c>
      <c r="GC208" s="44">
        <f>IF($B208=VK_valitsin!$C$8,100000,VK!DE208/VK!AG$297*VK_valitsin!I$5)</f>
        <v>0</v>
      </c>
      <c r="GH208" s="44">
        <f>IF($B208=VK_valitsin!$C$8,100000,VK!DJ208/VK!AL$297*VK_valitsin!D$5)</f>
        <v>0.10313305035577108</v>
      </c>
      <c r="GZ208" s="44">
        <f>IF($B208=VK_valitsin!$C$8,100000,VK!EB208/VK!BD$297*VK_valitsin!H$5)</f>
        <v>2.5384739787609675E-2</v>
      </c>
      <c r="HD208" s="44">
        <f>IF($B208=VK_valitsin!$C$8,100000,VK!EF208/VK!BH$297*VK_valitsin!F$5)</f>
        <v>0.19508819893290186</v>
      </c>
      <c r="HJ208" s="44">
        <f>IF($B208=VK_valitsin!$C$8,100000,VK!EL208/VK!BN$297*VK_valitsin!G$5)</f>
        <v>8.2684738162763075E-2</v>
      </c>
      <c r="ID208" s="15">
        <f t="shared" si="12"/>
        <v>0.52772180367773769</v>
      </c>
      <c r="IE208" s="15">
        <f t="shared" si="13"/>
        <v>61</v>
      </c>
      <c r="IF208" s="16">
        <f t="shared" si="15"/>
        <v>2.0599999999999999E-8</v>
      </c>
      <c r="IG208" s="38" t="str">
        <f t="shared" si="14"/>
        <v>Raisio</v>
      </c>
    </row>
    <row r="209" spans="2:241" x14ac:dyDescent="0.25">
      <c r="B209" t="s">
        <v>294</v>
      </c>
      <c r="C209">
        <v>681</v>
      </c>
      <c r="L209" s="76">
        <v>172.3</v>
      </c>
      <c r="M209" s="70"/>
      <c r="N209" s="70"/>
      <c r="O209" s="70"/>
      <c r="P209" s="70"/>
      <c r="Q209" s="70"/>
      <c r="R209" s="70"/>
      <c r="S209" s="85" t="s">
        <v>796</v>
      </c>
      <c r="T209" s="70"/>
      <c r="U209" s="70"/>
      <c r="V209" s="70"/>
      <c r="W209" s="70"/>
      <c r="X209" s="70"/>
      <c r="Y209" s="70"/>
      <c r="Z209" s="70"/>
      <c r="AA209" s="70"/>
      <c r="AB209" s="70"/>
      <c r="AC209" s="70"/>
      <c r="AD209" s="70"/>
      <c r="AE209" s="70"/>
      <c r="AF209" s="70"/>
      <c r="AG209" s="75">
        <v>1</v>
      </c>
      <c r="AH209" s="70"/>
      <c r="AI209" s="70"/>
      <c r="AJ209" s="70"/>
      <c r="AK209" s="70"/>
      <c r="AL209" s="91">
        <v>0.56557377049180324</v>
      </c>
      <c r="AM209" s="70"/>
      <c r="AN209" s="70"/>
      <c r="AO209" s="70"/>
      <c r="AP209" s="70"/>
      <c r="AQ209" s="70"/>
      <c r="AR209" s="70"/>
      <c r="AS209" s="70"/>
      <c r="AT209" s="70"/>
      <c r="AU209" s="70"/>
      <c r="AV209" s="70"/>
      <c r="AW209" s="70"/>
      <c r="AX209" s="70"/>
      <c r="AY209" s="70"/>
      <c r="AZ209" s="70"/>
      <c r="BA209" s="70"/>
      <c r="BB209" s="70"/>
      <c r="BC209" s="70"/>
      <c r="BD209" s="91">
        <v>1</v>
      </c>
      <c r="BE209" s="70"/>
      <c r="BF209" s="70"/>
      <c r="BG209" s="70"/>
      <c r="BH209" s="77">
        <v>69</v>
      </c>
      <c r="BN209" s="47">
        <v>23534.694267515923</v>
      </c>
      <c r="CJ209" s="8">
        <f>ABS(L209-VLOOKUP(VK_valitsin!$C$8,tiedot,11,FALSE))</f>
        <v>36</v>
      </c>
      <c r="CQ209" s="8">
        <f>ABS(S209-VLOOKUP(VK_valitsin!$C$8,tiedot,18,FALSE))</f>
        <v>68</v>
      </c>
      <c r="DE209" s="8">
        <f>ABS(AG209-VLOOKUP(VK_valitsin!$C$8,tiedot,32,FALSE))</f>
        <v>1</v>
      </c>
      <c r="DJ209" s="8">
        <f>ABS(AL209-VLOOKUP(VK_valitsin!$C$8,tiedot,37,FALSE))</f>
        <v>0.11027103551570616</v>
      </c>
      <c r="EB209" s="42">
        <f>ABS(BD209-VLOOKUP(VK_valitsin!$C$8,tiedot,55,FALSE))</f>
        <v>0.17222222222222228</v>
      </c>
      <c r="EF209" s="42">
        <f>ABS(BH209-VLOOKUP(VK_valitsin!$C$8,tiedot,59,FALSE))</f>
        <v>471</v>
      </c>
      <c r="EL209" s="8">
        <f>ABS(BN209-VLOOKUP(VK_valitsin!$C$8,tiedot,65,FALSE))</f>
        <v>3172.6766559830103</v>
      </c>
      <c r="FH209" s="44">
        <f>IF($B209=VK_valitsin!$C$8,100000,VK!CJ209/VK!L$297*VK_valitsin!E$5)</f>
        <v>0.18818686416499297</v>
      </c>
      <c r="FO209" s="44">
        <f>IF($B209=VK_valitsin!$C$8,100000,VK!CQ209/VK!S$297*VK_valitsin!J$5)</f>
        <v>1.9670014535628944E-2</v>
      </c>
      <c r="GC209" s="44">
        <f>IF($B209=VK_valitsin!$C$8,100000,VK!DE209/VK!AG$297*VK_valitsin!I$5)</f>
        <v>0.10940897735217005</v>
      </c>
      <c r="GH209" s="44">
        <f>IF($B209=VK_valitsin!$C$8,100000,VK!DJ209/VK!AL$297*VK_valitsin!D$5)</f>
        <v>0.21715446700306881</v>
      </c>
      <c r="GZ209" s="44">
        <f>IF($B209=VK_valitsin!$C$8,100000,VK!EB209/VK!BD$297*VK_valitsin!H$5)</f>
        <v>7.1538812128718196E-2</v>
      </c>
      <c r="HD209" s="44">
        <f>IF($B209=VK_valitsin!$C$8,100000,VK!EF209/VK!BH$297*VK_valitsin!F$5)</f>
        <v>0.17911606568693328</v>
      </c>
      <c r="HJ209" s="44">
        <f>IF($B209=VK_valitsin!$C$8,100000,VK!EL209/VK!BN$297*VK_valitsin!G$5)</f>
        <v>0.12139314285291428</v>
      </c>
      <c r="ID209" s="15">
        <f t="shared" si="12"/>
        <v>0.90646836442442646</v>
      </c>
      <c r="IE209" s="15">
        <f t="shared" si="13"/>
        <v>190</v>
      </c>
      <c r="IF209" s="16">
        <f t="shared" si="15"/>
        <v>2.07E-8</v>
      </c>
      <c r="IG209" s="38" t="str">
        <f t="shared" si="14"/>
        <v>Rantasalmi</v>
      </c>
    </row>
    <row r="210" spans="2:241" x14ac:dyDescent="0.25">
      <c r="B210" t="s">
        <v>295</v>
      </c>
      <c r="C210">
        <v>683</v>
      </c>
      <c r="L210" s="76">
        <v>200</v>
      </c>
      <c r="M210" s="70"/>
      <c r="N210" s="70"/>
      <c r="O210" s="70"/>
      <c r="P210" s="70"/>
      <c r="Q210" s="70"/>
      <c r="R210" s="70"/>
      <c r="S210" s="85" t="s">
        <v>864</v>
      </c>
      <c r="T210" s="70"/>
      <c r="U210" s="70"/>
      <c r="V210" s="70"/>
      <c r="W210" s="70"/>
      <c r="X210" s="70"/>
      <c r="Y210" s="70"/>
      <c r="Z210" s="70"/>
      <c r="AA210" s="70"/>
      <c r="AB210" s="70"/>
      <c r="AC210" s="70"/>
      <c r="AD210" s="70"/>
      <c r="AE210" s="70"/>
      <c r="AF210" s="70"/>
      <c r="AG210" s="75">
        <v>0</v>
      </c>
      <c r="AH210" s="70"/>
      <c r="AI210" s="70"/>
      <c r="AJ210" s="70"/>
      <c r="AK210" s="70"/>
      <c r="AL210" s="91">
        <v>0.78488372093023251</v>
      </c>
      <c r="AM210" s="70"/>
      <c r="AN210" s="70"/>
      <c r="AO210" s="70"/>
      <c r="AP210" s="70"/>
      <c r="AQ210" s="70"/>
      <c r="AR210" s="70"/>
      <c r="AS210" s="70"/>
      <c r="AT210" s="70"/>
      <c r="AU210" s="70"/>
      <c r="AV210" s="70"/>
      <c r="AW210" s="70"/>
      <c r="AX210" s="70"/>
      <c r="AY210" s="70"/>
      <c r="AZ210" s="70"/>
      <c r="BA210" s="70"/>
      <c r="BB210" s="70"/>
      <c r="BC210" s="70"/>
      <c r="BD210" s="91">
        <v>1</v>
      </c>
      <c r="BE210" s="70"/>
      <c r="BF210" s="70"/>
      <c r="BG210" s="70"/>
      <c r="BH210" s="77">
        <v>135</v>
      </c>
      <c r="BN210" s="47">
        <v>21426.902195054183</v>
      </c>
      <c r="CJ210" s="8">
        <f>ABS(L210-VLOOKUP(VK_valitsin!$C$8,tiedot,11,FALSE))</f>
        <v>63.699999999999989</v>
      </c>
      <c r="CQ210" s="8">
        <f>ABS(S210-VLOOKUP(VK_valitsin!$C$8,tiedot,18,FALSE))</f>
        <v>389</v>
      </c>
      <c r="DE210" s="8">
        <f>ABS(AG210-VLOOKUP(VK_valitsin!$C$8,tiedot,32,FALSE))</f>
        <v>0</v>
      </c>
      <c r="DJ210" s="8">
        <f>ABS(AL210-VLOOKUP(VK_valitsin!$C$8,tiedot,37,FALSE))</f>
        <v>0.10903891492272311</v>
      </c>
      <c r="EB210" s="42">
        <f>ABS(BD210-VLOOKUP(VK_valitsin!$C$8,tiedot,55,FALSE))</f>
        <v>0.17222222222222228</v>
      </c>
      <c r="EF210" s="42">
        <f>ABS(BH210-VLOOKUP(VK_valitsin!$C$8,tiedot,59,FALSE))</f>
        <v>405</v>
      </c>
      <c r="EL210" s="8">
        <f>ABS(BN210-VLOOKUP(VK_valitsin!$C$8,tiedot,65,FALSE))</f>
        <v>5280.46872844475</v>
      </c>
      <c r="FH210" s="44">
        <f>IF($B210=VK_valitsin!$C$8,100000,VK!CJ210/VK!L$297*VK_valitsin!E$5)</f>
        <v>0.33298620131416806</v>
      </c>
      <c r="FO210" s="44">
        <f>IF($B210=VK_valitsin!$C$8,100000,VK!CQ210/VK!S$297*VK_valitsin!J$5)</f>
        <v>0.11252405374058322</v>
      </c>
      <c r="GC210" s="44">
        <f>IF($B210=VK_valitsin!$C$8,100000,VK!DE210/VK!AG$297*VK_valitsin!I$5)</f>
        <v>0</v>
      </c>
      <c r="GH210" s="44">
        <f>IF($B210=VK_valitsin!$C$8,100000,VK!DJ210/VK!AL$297*VK_valitsin!D$5)</f>
        <v>0.21472807743121583</v>
      </c>
      <c r="GZ210" s="44">
        <f>IF($B210=VK_valitsin!$C$8,100000,VK!EB210/VK!BD$297*VK_valitsin!H$5)</f>
        <v>7.1538812128718196E-2</v>
      </c>
      <c r="HD210" s="44">
        <f>IF($B210=VK_valitsin!$C$8,100000,VK!EF210/VK!BH$297*VK_valitsin!F$5)</f>
        <v>0.1540169991575541</v>
      </c>
      <c r="HJ210" s="44">
        <f>IF($B210=VK_valitsin!$C$8,100000,VK!EL210/VK!BN$297*VK_valitsin!G$5)</f>
        <v>0.20204160845500063</v>
      </c>
      <c r="ID210" s="15">
        <f t="shared" si="12"/>
        <v>1.0878357730272399</v>
      </c>
      <c r="IE210" s="15">
        <f t="shared" si="13"/>
        <v>233</v>
      </c>
      <c r="IF210" s="16">
        <f t="shared" si="15"/>
        <v>2.0800000000000001E-8</v>
      </c>
      <c r="IG210" s="38" t="str">
        <f t="shared" si="14"/>
        <v>Ranua</v>
      </c>
    </row>
    <row r="211" spans="2:241" x14ac:dyDescent="0.25">
      <c r="B211" t="s">
        <v>94</v>
      </c>
      <c r="C211">
        <v>684</v>
      </c>
      <c r="L211" s="76">
        <v>135.80000000000001</v>
      </c>
      <c r="M211" s="70"/>
      <c r="N211" s="70"/>
      <c r="O211" s="70"/>
      <c r="P211" s="70"/>
      <c r="Q211" s="70"/>
      <c r="R211" s="70"/>
      <c r="S211" s="85" t="s">
        <v>865</v>
      </c>
      <c r="T211" s="70"/>
      <c r="U211" s="70"/>
      <c r="V211" s="70"/>
      <c r="W211" s="70"/>
      <c r="X211" s="70"/>
      <c r="Y211" s="70"/>
      <c r="Z211" s="70"/>
      <c r="AA211" s="70"/>
      <c r="AB211" s="70"/>
      <c r="AC211" s="70"/>
      <c r="AD211" s="70"/>
      <c r="AE211" s="70"/>
      <c r="AF211" s="70"/>
      <c r="AG211" s="75">
        <v>0</v>
      </c>
      <c r="AH211" s="70"/>
      <c r="AI211" s="70"/>
      <c r="AJ211" s="70"/>
      <c r="AK211" s="70"/>
      <c r="AL211" s="91">
        <v>0.82302313071543842</v>
      </c>
      <c r="AM211" s="70"/>
      <c r="AN211" s="70"/>
      <c r="AO211" s="70"/>
      <c r="AP211" s="70"/>
      <c r="AQ211" s="70"/>
      <c r="AR211" s="70"/>
      <c r="AS211" s="70"/>
      <c r="AT211" s="70"/>
      <c r="AU211" s="70"/>
      <c r="AV211" s="70"/>
      <c r="AW211" s="70"/>
      <c r="AX211" s="70"/>
      <c r="AY211" s="70"/>
      <c r="AZ211" s="70"/>
      <c r="BA211" s="70"/>
      <c r="BB211" s="70"/>
      <c r="BC211" s="70"/>
      <c r="BD211" s="91">
        <v>0.78235294117647058</v>
      </c>
      <c r="BE211" s="70"/>
      <c r="BF211" s="70"/>
      <c r="BG211" s="70"/>
      <c r="BH211" s="77">
        <v>1530</v>
      </c>
      <c r="BN211" s="47">
        <v>29162.894854758961</v>
      </c>
      <c r="CJ211" s="8">
        <f>ABS(L211-VLOOKUP(VK_valitsin!$C$8,tiedot,11,FALSE))</f>
        <v>0.5</v>
      </c>
      <c r="CQ211" s="8">
        <f>ABS(S211-VLOOKUP(VK_valitsin!$C$8,tiedot,18,FALSE))</f>
        <v>49</v>
      </c>
      <c r="DE211" s="8">
        <f>ABS(AG211-VLOOKUP(VK_valitsin!$C$8,tiedot,32,FALSE))</f>
        <v>0</v>
      </c>
      <c r="DJ211" s="8">
        <f>ABS(AL211-VLOOKUP(VK_valitsin!$C$8,tiedot,37,FALSE))</f>
        <v>0.14717832470792902</v>
      </c>
      <c r="EB211" s="42">
        <f>ABS(BD211-VLOOKUP(VK_valitsin!$C$8,tiedot,55,FALSE))</f>
        <v>4.5424836601307139E-2</v>
      </c>
      <c r="EF211" s="42">
        <f>ABS(BH211-VLOOKUP(VK_valitsin!$C$8,tiedot,59,FALSE))</f>
        <v>990</v>
      </c>
      <c r="EL211" s="8">
        <f>ABS(BN211-VLOOKUP(VK_valitsin!$C$8,tiedot,65,FALSE))</f>
        <v>2455.5239312600279</v>
      </c>
      <c r="FH211" s="44">
        <f>IF($B211=VK_valitsin!$C$8,100000,VK!CJ211/VK!L$297*VK_valitsin!E$5)</f>
        <v>2.6137064467360136E-3</v>
      </c>
      <c r="FO211" s="44">
        <f>IF($B211=VK_valitsin!$C$8,100000,VK!CQ211/VK!S$297*VK_valitsin!J$5)</f>
        <v>1.4173981062438504E-2</v>
      </c>
      <c r="GC211" s="44">
        <f>IF($B211=VK_valitsin!$C$8,100000,VK!DE211/VK!AG$297*VK_valitsin!I$5)</f>
        <v>0</v>
      </c>
      <c r="GH211" s="44">
        <f>IF($B211=VK_valitsin!$C$8,100000,VK!DJ211/VK!AL$297*VK_valitsin!D$5)</f>
        <v>0.28983522741837964</v>
      </c>
      <c r="GZ211" s="44">
        <f>IF($B211=VK_valitsin!$C$8,100000,VK!EB211/VK!BD$297*VK_valitsin!H$5)</f>
        <v>1.8868870751217862E-2</v>
      </c>
      <c r="HD211" s="44">
        <f>IF($B211=VK_valitsin!$C$8,100000,VK!EF211/VK!BH$297*VK_valitsin!F$5)</f>
        <v>0.37648599794068782</v>
      </c>
      <c r="HJ211" s="44">
        <f>IF($B211=VK_valitsin!$C$8,100000,VK!EL211/VK!BN$297*VK_valitsin!G$5)</f>
        <v>9.3953402658942267E-2</v>
      </c>
      <c r="ID211" s="15">
        <f t="shared" si="12"/>
        <v>0.79593120717840204</v>
      </c>
      <c r="IE211" s="15">
        <f t="shared" si="13"/>
        <v>162</v>
      </c>
      <c r="IF211" s="16">
        <f t="shared" si="15"/>
        <v>2.0900000000000002E-8</v>
      </c>
      <c r="IG211" s="38" t="str">
        <f t="shared" si="14"/>
        <v>Rauma</v>
      </c>
    </row>
    <row r="212" spans="2:241" x14ac:dyDescent="0.25">
      <c r="B212" t="s">
        <v>297</v>
      </c>
      <c r="C212">
        <v>686</v>
      </c>
      <c r="L212" s="76">
        <v>192.3</v>
      </c>
      <c r="M212" s="70"/>
      <c r="N212" s="70"/>
      <c r="O212" s="70"/>
      <c r="P212" s="70"/>
      <c r="Q212" s="70"/>
      <c r="R212" s="70"/>
      <c r="S212" s="85" t="s">
        <v>866</v>
      </c>
      <c r="T212" s="70"/>
      <c r="U212" s="70"/>
      <c r="V212" s="70"/>
      <c r="W212" s="70"/>
      <c r="X212" s="70"/>
      <c r="Y212" s="70"/>
      <c r="Z212" s="70"/>
      <c r="AA212" s="70"/>
      <c r="AB212" s="70"/>
      <c r="AC212" s="70"/>
      <c r="AD212" s="70"/>
      <c r="AE212" s="70"/>
      <c r="AF212" s="70"/>
      <c r="AG212" s="75">
        <v>0</v>
      </c>
      <c r="AH212" s="70"/>
      <c r="AI212" s="70"/>
      <c r="AJ212" s="70"/>
      <c r="AK212" s="70"/>
      <c r="AL212" s="91">
        <v>0.70967741935483875</v>
      </c>
      <c r="AM212" s="70"/>
      <c r="AN212" s="70"/>
      <c r="AO212" s="70"/>
      <c r="AP212" s="70"/>
      <c r="AQ212" s="70"/>
      <c r="AR212" s="70"/>
      <c r="AS212" s="70"/>
      <c r="AT212" s="70"/>
      <c r="AU212" s="70"/>
      <c r="AV212" s="70"/>
      <c r="AW212" s="70"/>
      <c r="AX212" s="70"/>
      <c r="AY212" s="70"/>
      <c r="AZ212" s="70"/>
      <c r="BA212" s="70"/>
      <c r="BB212" s="70"/>
      <c r="BC212" s="70"/>
      <c r="BD212" s="91">
        <v>0.95454545454545459</v>
      </c>
      <c r="BE212" s="70"/>
      <c r="BF212" s="70"/>
      <c r="BG212" s="70"/>
      <c r="BH212" s="77">
        <v>66</v>
      </c>
      <c r="BN212" s="47">
        <v>23403.802591203545</v>
      </c>
      <c r="CJ212" s="8">
        <f>ABS(L212-VLOOKUP(VK_valitsin!$C$8,tiedot,11,FALSE))</f>
        <v>56</v>
      </c>
      <c r="CQ212" s="8">
        <f>ABS(S212-VLOOKUP(VK_valitsin!$C$8,tiedot,18,FALSE))</f>
        <v>65</v>
      </c>
      <c r="DE212" s="8">
        <f>ABS(AG212-VLOOKUP(VK_valitsin!$C$8,tiedot,32,FALSE))</f>
        <v>0</v>
      </c>
      <c r="DJ212" s="8">
        <f>ABS(AL212-VLOOKUP(VK_valitsin!$C$8,tiedot,37,FALSE))</f>
        <v>3.3832613347329343E-2</v>
      </c>
      <c r="EB212" s="42">
        <f>ABS(BD212-VLOOKUP(VK_valitsin!$C$8,tiedot,55,FALSE))</f>
        <v>0.12676767676767686</v>
      </c>
      <c r="EF212" s="42">
        <f>ABS(BH212-VLOOKUP(VK_valitsin!$C$8,tiedot,59,FALSE))</f>
        <v>474</v>
      </c>
      <c r="EL212" s="8">
        <f>ABS(BN212-VLOOKUP(VK_valitsin!$C$8,tiedot,65,FALSE))</f>
        <v>3303.5683322953882</v>
      </c>
      <c r="FH212" s="44">
        <f>IF($B212=VK_valitsin!$C$8,100000,VK!CJ212/VK!L$297*VK_valitsin!E$5)</f>
        <v>0.29273512203443353</v>
      </c>
      <c r="FO212" s="44">
        <f>IF($B212=VK_valitsin!$C$8,100000,VK!CQ212/VK!S$297*VK_valitsin!J$5)</f>
        <v>1.8802219776704137E-2</v>
      </c>
      <c r="GC212" s="44">
        <f>IF($B212=VK_valitsin!$C$8,100000,VK!DE212/VK!AG$297*VK_valitsin!I$5)</f>
        <v>0</v>
      </c>
      <c r="GH212" s="44">
        <f>IF($B212=VK_valitsin!$C$8,100000,VK!DJ212/VK!AL$297*VK_valitsin!D$5)</f>
        <v>6.6625864937250714E-2</v>
      </c>
      <c r="GZ212" s="44">
        <f>IF($B212=VK_valitsin!$C$8,100000,VK!EB212/VK!BD$297*VK_valitsin!H$5)</f>
        <v>5.2657600716446554E-2</v>
      </c>
      <c r="HD212" s="44">
        <f>IF($B212=VK_valitsin!$C$8,100000,VK!EF212/VK!BH$297*VK_valitsin!F$5)</f>
        <v>0.18025693234735959</v>
      </c>
      <c r="HJ212" s="44">
        <f>IF($B212=VK_valitsin!$C$8,100000,VK!EL212/VK!BN$297*VK_valitsin!G$5)</f>
        <v>0.12640132795456399</v>
      </c>
      <c r="ID212" s="15">
        <f t="shared" si="12"/>
        <v>0.73747908876675838</v>
      </c>
      <c r="IE212" s="15">
        <f t="shared" si="13"/>
        <v>146</v>
      </c>
      <c r="IF212" s="16">
        <f t="shared" si="15"/>
        <v>2.1000000000000003E-8</v>
      </c>
      <c r="IG212" s="38" t="str">
        <f t="shared" si="14"/>
        <v>Rautalampi</v>
      </c>
    </row>
    <row r="213" spans="2:241" x14ac:dyDescent="0.25">
      <c r="B213" t="s">
        <v>298</v>
      </c>
      <c r="C213">
        <v>687</v>
      </c>
      <c r="L213" s="76">
        <v>223.9</v>
      </c>
      <c r="M213" s="70"/>
      <c r="N213" s="70"/>
      <c r="O213" s="70"/>
      <c r="P213" s="70"/>
      <c r="Q213" s="70"/>
      <c r="R213" s="70"/>
      <c r="S213" s="85" t="s">
        <v>867</v>
      </c>
      <c r="T213" s="70"/>
      <c r="U213" s="70"/>
      <c r="V213" s="70"/>
      <c r="W213" s="70"/>
      <c r="X213" s="70"/>
      <c r="Y213" s="70"/>
      <c r="Z213" s="70"/>
      <c r="AA213" s="70"/>
      <c r="AB213" s="70"/>
      <c r="AC213" s="70"/>
      <c r="AD213" s="70"/>
      <c r="AE213" s="70"/>
      <c r="AF213" s="70"/>
      <c r="AG213" s="75">
        <v>0</v>
      </c>
      <c r="AH213" s="70"/>
      <c r="AI213" s="70"/>
      <c r="AJ213" s="70"/>
      <c r="AK213" s="70"/>
      <c r="AL213" s="91">
        <v>0.61538461538461542</v>
      </c>
      <c r="AM213" s="70"/>
      <c r="AN213" s="70"/>
      <c r="AO213" s="70"/>
      <c r="AP213" s="70"/>
      <c r="AQ213" s="70"/>
      <c r="AR213" s="70"/>
      <c r="AS213" s="70"/>
      <c r="AT213" s="70"/>
      <c r="AU213" s="70"/>
      <c r="AV213" s="70"/>
      <c r="AW213" s="70"/>
      <c r="AX213" s="70"/>
      <c r="AY213" s="70"/>
      <c r="AZ213" s="70"/>
      <c r="BA213" s="70"/>
      <c r="BB213" s="70"/>
      <c r="BC213" s="70"/>
      <c r="BD213" s="91">
        <v>1</v>
      </c>
      <c r="BE213" s="70"/>
      <c r="BF213" s="70"/>
      <c r="BG213" s="70"/>
      <c r="BH213" s="77">
        <v>24</v>
      </c>
      <c r="BN213" s="47">
        <v>22097.186797752809</v>
      </c>
      <c r="CJ213" s="8">
        <f>ABS(L213-VLOOKUP(VK_valitsin!$C$8,tiedot,11,FALSE))</f>
        <v>87.6</v>
      </c>
      <c r="CQ213" s="8">
        <f>ABS(S213-VLOOKUP(VK_valitsin!$C$8,tiedot,18,FALSE))</f>
        <v>116</v>
      </c>
      <c r="DE213" s="8">
        <f>ABS(AG213-VLOOKUP(VK_valitsin!$C$8,tiedot,32,FALSE))</f>
        <v>0</v>
      </c>
      <c r="DJ213" s="8">
        <f>ABS(AL213-VLOOKUP(VK_valitsin!$C$8,tiedot,37,FALSE))</f>
        <v>6.0460190622893983E-2</v>
      </c>
      <c r="EB213" s="42">
        <f>ABS(BD213-VLOOKUP(VK_valitsin!$C$8,tiedot,55,FALSE))</f>
        <v>0.17222222222222228</v>
      </c>
      <c r="EF213" s="42">
        <f>ABS(BH213-VLOOKUP(VK_valitsin!$C$8,tiedot,59,FALSE))</f>
        <v>516</v>
      </c>
      <c r="EL213" s="8">
        <f>ABS(BN213-VLOOKUP(VK_valitsin!$C$8,tiedot,65,FALSE))</f>
        <v>4610.1841257461238</v>
      </c>
      <c r="FH213" s="44">
        <f>IF($B213=VK_valitsin!$C$8,100000,VK!CJ213/VK!L$297*VK_valitsin!E$5)</f>
        <v>0.45792136946814949</v>
      </c>
      <c r="FO213" s="44">
        <f>IF($B213=VK_valitsin!$C$8,100000,VK!CQ213/VK!S$297*VK_valitsin!J$5)</f>
        <v>3.3554730678425848E-2</v>
      </c>
      <c r="GC213" s="44">
        <f>IF($B213=VK_valitsin!$C$8,100000,VK!DE213/VK!AG$297*VK_valitsin!I$5)</f>
        <v>0</v>
      </c>
      <c r="GH213" s="44">
        <f>IF($B213=VK_valitsin!$C$8,100000,VK!DJ213/VK!AL$297*VK_valitsin!D$5)</f>
        <v>0.11906300152362728</v>
      </c>
      <c r="GZ213" s="44">
        <f>IF($B213=VK_valitsin!$C$8,100000,VK!EB213/VK!BD$297*VK_valitsin!H$5)</f>
        <v>7.1538812128718196E-2</v>
      </c>
      <c r="HD213" s="44">
        <f>IF($B213=VK_valitsin!$C$8,100000,VK!EF213/VK!BH$297*VK_valitsin!F$5)</f>
        <v>0.1962290655933282</v>
      </c>
      <c r="HJ213" s="44">
        <f>IF($B213=VK_valitsin!$C$8,100000,VK!EL213/VK!BN$297*VK_valitsin!G$5)</f>
        <v>0.17639513913261945</v>
      </c>
      <c r="ID213" s="15">
        <f t="shared" si="12"/>
        <v>1.0547021396248684</v>
      </c>
      <c r="IE213" s="15">
        <f t="shared" si="13"/>
        <v>227</v>
      </c>
      <c r="IF213" s="16">
        <f t="shared" si="15"/>
        <v>2.1100000000000004E-8</v>
      </c>
      <c r="IG213" s="38" t="str">
        <f t="shared" si="14"/>
        <v>Rautavaara</v>
      </c>
    </row>
    <row r="214" spans="2:241" x14ac:dyDescent="0.25">
      <c r="B214" t="s">
        <v>299</v>
      </c>
      <c r="C214">
        <v>689</v>
      </c>
      <c r="L214" s="76">
        <v>215.3</v>
      </c>
      <c r="M214" s="70"/>
      <c r="N214" s="70"/>
      <c r="O214" s="70"/>
      <c r="P214" s="70"/>
      <c r="Q214" s="70"/>
      <c r="R214" s="70"/>
      <c r="S214" s="85" t="s">
        <v>699</v>
      </c>
      <c r="T214" s="70"/>
      <c r="U214" s="70"/>
      <c r="V214" s="70"/>
      <c r="W214" s="70"/>
      <c r="X214" s="70"/>
      <c r="Y214" s="70"/>
      <c r="Z214" s="70"/>
      <c r="AA214" s="70"/>
      <c r="AB214" s="70"/>
      <c r="AC214" s="70"/>
      <c r="AD214" s="70"/>
      <c r="AE214" s="70"/>
      <c r="AF214" s="70"/>
      <c r="AG214" s="75">
        <v>0</v>
      </c>
      <c r="AH214" s="70"/>
      <c r="AI214" s="70"/>
      <c r="AJ214" s="70"/>
      <c r="AK214" s="70"/>
      <c r="AL214" s="91">
        <v>0.82499999999999996</v>
      </c>
      <c r="AM214" s="70"/>
      <c r="AN214" s="70"/>
      <c r="AO214" s="70"/>
      <c r="AP214" s="70"/>
      <c r="AQ214" s="70"/>
      <c r="AR214" s="70"/>
      <c r="AS214" s="70"/>
      <c r="AT214" s="70"/>
      <c r="AU214" s="70"/>
      <c r="AV214" s="70"/>
      <c r="AW214" s="70"/>
      <c r="AX214" s="70"/>
      <c r="AY214" s="70"/>
      <c r="AZ214" s="70"/>
      <c r="BA214" s="70"/>
      <c r="BB214" s="70"/>
      <c r="BC214" s="70"/>
      <c r="BD214" s="91">
        <v>1</v>
      </c>
      <c r="BE214" s="70"/>
      <c r="BF214" s="70"/>
      <c r="BG214" s="70"/>
      <c r="BH214" s="77">
        <v>66</v>
      </c>
      <c r="BN214" s="47">
        <v>26141.35686015831</v>
      </c>
      <c r="CJ214" s="8">
        <f>ABS(L214-VLOOKUP(VK_valitsin!$C$8,tiedot,11,FALSE))</f>
        <v>79</v>
      </c>
      <c r="CQ214" s="8">
        <f>ABS(S214-VLOOKUP(VK_valitsin!$C$8,tiedot,18,FALSE))</f>
        <v>34</v>
      </c>
      <c r="DE214" s="8">
        <f>ABS(AG214-VLOOKUP(VK_valitsin!$C$8,tiedot,32,FALSE))</f>
        <v>0</v>
      </c>
      <c r="DJ214" s="8">
        <f>ABS(AL214-VLOOKUP(VK_valitsin!$C$8,tiedot,37,FALSE))</f>
        <v>0.14915519399249055</v>
      </c>
      <c r="EB214" s="42">
        <f>ABS(BD214-VLOOKUP(VK_valitsin!$C$8,tiedot,55,FALSE))</f>
        <v>0.17222222222222228</v>
      </c>
      <c r="EF214" s="42">
        <f>ABS(BH214-VLOOKUP(VK_valitsin!$C$8,tiedot,59,FALSE))</f>
        <v>474</v>
      </c>
      <c r="EL214" s="8">
        <f>ABS(BN214-VLOOKUP(VK_valitsin!$C$8,tiedot,65,FALSE))</f>
        <v>566.01406334062267</v>
      </c>
      <c r="FH214" s="44">
        <f>IF($B214=VK_valitsin!$C$8,100000,VK!CJ214/VK!L$297*VK_valitsin!E$5)</f>
        <v>0.41296561858429015</v>
      </c>
      <c r="FO214" s="44">
        <f>IF($B214=VK_valitsin!$C$8,100000,VK!CQ214/VK!S$297*VK_valitsin!J$5)</f>
        <v>9.8350072678144718E-3</v>
      </c>
      <c r="GC214" s="44">
        <f>IF($B214=VK_valitsin!$C$8,100000,VK!DE214/VK!AG$297*VK_valitsin!I$5)</f>
        <v>0</v>
      </c>
      <c r="GH214" s="44">
        <f>IF($B214=VK_valitsin!$C$8,100000,VK!DJ214/VK!AL$297*VK_valitsin!D$5)</f>
        <v>0.29372823516802171</v>
      </c>
      <c r="GZ214" s="44">
        <f>IF($B214=VK_valitsin!$C$8,100000,VK!EB214/VK!BD$297*VK_valitsin!H$5)</f>
        <v>7.1538812128718196E-2</v>
      </c>
      <c r="HD214" s="44">
        <f>IF($B214=VK_valitsin!$C$8,100000,VK!EF214/VK!BH$297*VK_valitsin!F$5)</f>
        <v>0.18025693234735959</v>
      </c>
      <c r="HJ214" s="44">
        <f>IF($B214=VK_valitsin!$C$8,100000,VK!EL214/VK!BN$297*VK_valitsin!G$5)</f>
        <v>2.165686374572506E-2</v>
      </c>
      <c r="ID214" s="15">
        <f t="shared" si="12"/>
        <v>0.98998149044192918</v>
      </c>
      <c r="IE214" s="15">
        <f t="shared" si="13"/>
        <v>214</v>
      </c>
      <c r="IF214" s="16">
        <f t="shared" si="15"/>
        <v>2.1200000000000005E-8</v>
      </c>
      <c r="IG214" s="38" t="str">
        <f t="shared" si="14"/>
        <v>Rautjärvi</v>
      </c>
    </row>
    <row r="215" spans="2:241" x14ac:dyDescent="0.25">
      <c r="B215" t="s">
        <v>300</v>
      </c>
      <c r="C215">
        <v>691</v>
      </c>
      <c r="L215" s="76">
        <v>166.8</v>
      </c>
      <c r="M215" s="70"/>
      <c r="N215" s="70"/>
      <c r="O215" s="70"/>
      <c r="P215" s="70"/>
      <c r="Q215" s="70"/>
      <c r="R215" s="70"/>
      <c r="S215" s="85" t="s">
        <v>868</v>
      </c>
      <c r="T215" s="70"/>
      <c r="U215" s="70"/>
      <c r="V215" s="70"/>
      <c r="W215" s="70"/>
      <c r="X215" s="70"/>
      <c r="Y215" s="70"/>
      <c r="Z215" s="70"/>
      <c r="AA215" s="70"/>
      <c r="AB215" s="70"/>
      <c r="AC215" s="70"/>
      <c r="AD215" s="70"/>
      <c r="AE215" s="70"/>
      <c r="AF215" s="70"/>
      <c r="AG215" s="75">
        <v>0</v>
      </c>
      <c r="AH215" s="70"/>
      <c r="AI215" s="70"/>
      <c r="AJ215" s="70"/>
      <c r="AK215" s="70"/>
      <c r="AL215" s="91">
        <v>0.58125000000000004</v>
      </c>
      <c r="AM215" s="70"/>
      <c r="AN215" s="70"/>
      <c r="AO215" s="70"/>
      <c r="AP215" s="70"/>
      <c r="AQ215" s="70"/>
      <c r="AR215" s="70"/>
      <c r="AS215" s="70"/>
      <c r="AT215" s="70"/>
      <c r="AU215" s="70"/>
      <c r="AV215" s="70"/>
      <c r="AW215" s="70"/>
      <c r="AX215" s="70"/>
      <c r="AY215" s="70"/>
      <c r="AZ215" s="70"/>
      <c r="BA215" s="70"/>
      <c r="BB215" s="70"/>
      <c r="BC215" s="70"/>
      <c r="BD215" s="91">
        <v>1</v>
      </c>
      <c r="BE215" s="70"/>
      <c r="BF215" s="70"/>
      <c r="BG215" s="70"/>
      <c r="BH215" s="77">
        <v>93</v>
      </c>
      <c r="BN215" s="47">
        <v>22520.434180138567</v>
      </c>
      <c r="CJ215" s="8">
        <f>ABS(L215-VLOOKUP(VK_valitsin!$C$8,tiedot,11,FALSE))</f>
        <v>30.5</v>
      </c>
      <c r="CQ215" s="8">
        <f>ABS(S215-VLOOKUP(VK_valitsin!$C$8,tiedot,18,FALSE))</f>
        <v>19</v>
      </c>
      <c r="DE215" s="8">
        <f>ABS(AG215-VLOOKUP(VK_valitsin!$C$8,tiedot,32,FALSE))</f>
        <v>0</v>
      </c>
      <c r="DJ215" s="8">
        <f>ABS(AL215-VLOOKUP(VK_valitsin!$C$8,tiedot,37,FALSE))</f>
        <v>9.4594806007509358E-2</v>
      </c>
      <c r="EB215" s="42">
        <f>ABS(BD215-VLOOKUP(VK_valitsin!$C$8,tiedot,55,FALSE))</f>
        <v>0.17222222222222228</v>
      </c>
      <c r="EF215" s="42">
        <f>ABS(BH215-VLOOKUP(VK_valitsin!$C$8,tiedot,59,FALSE))</f>
        <v>447</v>
      </c>
      <c r="EL215" s="8">
        <f>ABS(BN215-VLOOKUP(VK_valitsin!$C$8,tiedot,65,FALSE))</f>
        <v>4186.9367433603657</v>
      </c>
      <c r="FH215" s="44">
        <f>IF($B215=VK_valitsin!$C$8,100000,VK!CJ215/VK!L$297*VK_valitsin!E$5)</f>
        <v>0.1594360932508968</v>
      </c>
      <c r="FO215" s="44">
        <f>IF($B215=VK_valitsin!$C$8,100000,VK!CQ215/VK!S$297*VK_valitsin!J$5)</f>
        <v>5.4960334731904408E-3</v>
      </c>
      <c r="GC215" s="44">
        <f>IF($B215=VK_valitsin!$C$8,100000,VK!DE215/VK!AG$297*VK_valitsin!I$5)</f>
        <v>0</v>
      </c>
      <c r="GH215" s="44">
        <f>IF($B215=VK_valitsin!$C$8,100000,VK!DJ215/VK!AL$297*VK_valitsin!D$5)</f>
        <v>0.18628359281974444</v>
      </c>
      <c r="GZ215" s="44">
        <f>IF($B215=VK_valitsin!$C$8,100000,VK!EB215/VK!BD$297*VK_valitsin!H$5)</f>
        <v>7.1538812128718196E-2</v>
      </c>
      <c r="HD215" s="44">
        <f>IF($B215=VK_valitsin!$C$8,100000,VK!EF215/VK!BH$297*VK_valitsin!F$5)</f>
        <v>0.16998913240352267</v>
      </c>
      <c r="HJ215" s="44">
        <f>IF($B215=VK_valitsin!$C$8,100000,VK!EL215/VK!BN$297*VK_valitsin!G$5)</f>
        <v>0.1602008226222415</v>
      </c>
      <c r="ID215" s="15">
        <f t="shared" si="12"/>
        <v>0.75294450799831414</v>
      </c>
      <c r="IE215" s="15">
        <f t="shared" si="13"/>
        <v>149</v>
      </c>
      <c r="IF215" s="16">
        <f t="shared" si="15"/>
        <v>2.1300000000000005E-8</v>
      </c>
      <c r="IG215" s="38" t="str">
        <f t="shared" si="14"/>
        <v>Reisjärvi</v>
      </c>
    </row>
    <row r="216" spans="2:241" x14ac:dyDescent="0.25">
      <c r="B216" t="s">
        <v>115</v>
      </c>
      <c r="C216">
        <v>694</v>
      </c>
      <c r="L216" s="76">
        <v>129.19999999999999</v>
      </c>
      <c r="M216" s="70"/>
      <c r="N216" s="70"/>
      <c r="O216" s="70"/>
      <c r="P216" s="70"/>
      <c r="Q216" s="70"/>
      <c r="R216" s="70"/>
      <c r="S216" s="85" t="s">
        <v>808</v>
      </c>
      <c r="T216" s="70"/>
      <c r="U216" s="70"/>
      <c r="V216" s="70"/>
      <c r="W216" s="70"/>
      <c r="X216" s="70"/>
      <c r="Y216" s="70"/>
      <c r="Z216" s="70"/>
      <c r="AA216" s="70"/>
      <c r="AB216" s="70"/>
      <c r="AC216" s="70"/>
      <c r="AD216" s="70"/>
      <c r="AE216" s="70"/>
      <c r="AF216" s="70"/>
      <c r="AG216" s="75">
        <v>0</v>
      </c>
      <c r="AH216" s="70"/>
      <c r="AI216" s="70"/>
      <c r="AJ216" s="70"/>
      <c r="AK216" s="70"/>
      <c r="AL216" s="91">
        <v>0.81105302464525764</v>
      </c>
      <c r="AM216" s="70"/>
      <c r="AN216" s="70"/>
      <c r="AO216" s="70"/>
      <c r="AP216" s="70"/>
      <c r="AQ216" s="70"/>
      <c r="AR216" s="70"/>
      <c r="AS216" s="70"/>
      <c r="AT216" s="70"/>
      <c r="AU216" s="70"/>
      <c r="AV216" s="70"/>
      <c r="AW216" s="70"/>
      <c r="AX216" s="70"/>
      <c r="AY216" s="70"/>
      <c r="AZ216" s="70"/>
      <c r="BA216" s="70"/>
      <c r="BB216" s="70"/>
      <c r="BC216" s="70"/>
      <c r="BD216" s="91">
        <v>0.93646408839779005</v>
      </c>
      <c r="BE216" s="70"/>
      <c r="BF216" s="70"/>
      <c r="BG216" s="70"/>
      <c r="BH216" s="77">
        <v>1086</v>
      </c>
      <c r="BN216" s="47">
        <v>28450.27514657866</v>
      </c>
      <c r="CJ216" s="8">
        <f>ABS(L216-VLOOKUP(VK_valitsin!$C$8,tiedot,11,FALSE))</f>
        <v>7.1000000000000227</v>
      </c>
      <c r="CQ216" s="8">
        <f>ABS(S216-VLOOKUP(VK_valitsin!$C$8,tiedot,18,FALSE))</f>
        <v>82</v>
      </c>
      <c r="DE216" s="8">
        <f>ABS(AG216-VLOOKUP(VK_valitsin!$C$8,tiedot,32,FALSE))</f>
        <v>0</v>
      </c>
      <c r="DJ216" s="8">
        <f>ABS(AL216-VLOOKUP(VK_valitsin!$C$8,tiedot,37,FALSE))</f>
        <v>0.13520821863774823</v>
      </c>
      <c r="EB216" s="42">
        <f>ABS(BD216-VLOOKUP(VK_valitsin!$C$8,tiedot,55,FALSE))</f>
        <v>0.10868631062001233</v>
      </c>
      <c r="EF216" s="42">
        <f>ABS(BH216-VLOOKUP(VK_valitsin!$C$8,tiedot,59,FALSE))</f>
        <v>546</v>
      </c>
      <c r="EL216" s="8">
        <f>ABS(BN216-VLOOKUP(VK_valitsin!$C$8,tiedot,65,FALSE))</f>
        <v>1742.9042230797277</v>
      </c>
      <c r="FH216" s="44">
        <f>IF($B216=VK_valitsin!$C$8,100000,VK!CJ216/VK!L$297*VK_valitsin!E$5)</f>
        <v>3.7114631543651508E-2</v>
      </c>
      <c r="FO216" s="44">
        <f>IF($B216=VK_valitsin!$C$8,100000,VK!CQ216/VK!S$297*VK_valitsin!J$5)</f>
        <v>2.3719723410611373E-2</v>
      </c>
      <c r="GC216" s="44">
        <f>IF($B216=VK_valitsin!$C$8,100000,VK!DE216/VK!AG$297*VK_valitsin!I$5)</f>
        <v>0</v>
      </c>
      <c r="GH216" s="44">
        <f>IF($B216=VK_valitsin!$C$8,100000,VK!DJ216/VK!AL$297*VK_valitsin!D$5)</f>
        <v>0.26626274538369277</v>
      </c>
      <c r="GZ216" s="44">
        <f>IF($B216=VK_valitsin!$C$8,100000,VK!EB216/VK!BD$297*VK_valitsin!H$5)</f>
        <v>4.5146842585598146E-2</v>
      </c>
      <c r="HD216" s="44">
        <f>IF($B216=VK_valitsin!$C$8,100000,VK!EF216/VK!BH$297*VK_valitsin!F$5)</f>
        <v>0.20763773219759146</v>
      </c>
      <c r="HJ216" s="44">
        <f>IF($B216=VK_valitsin!$C$8,100000,VK!EL216/VK!BN$297*VK_valitsin!G$5)</f>
        <v>6.6687105013451431E-2</v>
      </c>
      <c r="ID216" s="15">
        <f t="shared" si="12"/>
        <v>0.64656880153459673</v>
      </c>
      <c r="IE216" s="15">
        <f t="shared" si="13"/>
        <v>109</v>
      </c>
      <c r="IF216" s="16">
        <f t="shared" si="15"/>
        <v>2.1400000000000006E-8</v>
      </c>
      <c r="IG216" s="38" t="str">
        <f t="shared" si="14"/>
        <v>Riihimäki</v>
      </c>
    </row>
    <row r="217" spans="2:241" x14ac:dyDescent="0.25">
      <c r="B217" t="s">
        <v>301</v>
      </c>
      <c r="C217">
        <v>697</v>
      </c>
      <c r="L217" s="76">
        <v>180.2</v>
      </c>
      <c r="M217" s="70"/>
      <c r="N217" s="70"/>
      <c r="O217" s="70"/>
      <c r="P217" s="70"/>
      <c r="Q217" s="70"/>
      <c r="R217" s="70"/>
      <c r="S217" s="85" t="s">
        <v>869</v>
      </c>
      <c r="T217" s="70"/>
      <c r="U217" s="70"/>
      <c r="V217" s="70"/>
      <c r="W217" s="70"/>
      <c r="X217" s="70"/>
      <c r="Y217" s="70"/>
      <c r="Z217" s="70"/>
      <c r="AA217" s="70"/>
      <c r="AB217" s="70"/>
      <c r="AC217" s="70"/>
      <c r="AD217" s="70"/>
      <c r="AE217" s="70"/>
      <c r="AF217" s="70"/>
      <c r="AG217" s="75">
        <v>1</v>
      </c>
      <c r="AH217" s="70"/>
      <c r="AI217" s="70"/>
      <c r="AJ217" s="70"/>
      <c r="AK217" s="70"/>
      <c r="AL217" s="91">
        <v>0.83720930232558144</v>
      </c>
      <c r="AM217" s="70"/>
      <c r="AN217" s="70"/>
      <c r="AO217" s="70"/>
      <c r="AP217" s="70"/>
      <c r="AQ217" s="70"/>
      <c r="AR217" s="70"/>
      <c r="AS217" s="70"/>
      <c r="AT217" s="70"/>
      <c r="AU217" s="70"/>
      <c r="AV217" s="70"/>
      <c r="AW217" s="70"/>
      <c r="AX217" s="70"/>
      <c r="AY217" s="70"/>
      <c r="AZ217" s="70"/>
      <c r="BA217" s="70"/>
      <c r="BB217" s="70"/>
      <c r="BC217" s="70"/>
      <c r="BD217" s="91">
        <v>1</v>
      </c>
      <c r="BE217" s="70"/>
      <c r="BF217" s="70"/>
      <c r="BG217" s="70"/>
      <c r="BH217" s="77">
        <v>36</v>
      </c>
      <c r="BN217" s="47">
        <v>24969.323024054982</v>
      </c>
      <c r="CJ217" s="8">
        <f>ABS(L217-VLOOKUP(VK_valitsin!$C$8,tiedot,11,FALSE))</f>
        <v>43.899999999999977</v>
      </c>
      <c r="CQ217" s="8">
        <f>ABS(S217-VLOOKUP(VK_valitsin!$C$8,tiedot,18,FALSE))</f>
        <v>82</v>
      </c>
      <c r="DE217" s="8">
        <f>ABS(AG217-VLOOKUP(VK_valitsin!$C$8,tiedot,32,FALSE))</f>
        <v>1</v>
      </c>
      <c r="DJ217" s="8">
        <f>ABS(AL217-VLOOKUP(VK_valitsin!$C$8,tiedot,37,FALSE))</f>
        <v>0.16136449631807204</v>
      </c>
      <c r="EB217" s="42">
        <f>ABS(BD217-VLOOKUP(VK_valitsin!$C$8,tiedot,55,FALSE))</f>
        <v>0.17222222222222228</v>
      </c>
      <c r="EF217" s="42">
        <f>ABS(BH217-VLOOKUP(VK_valitsin!$C$8,tiedot,59,FALSE))</f>
        <v>504</v>
      </c>
      <c r="EL217" s="8">
        <f>ABS(BN217-VLOOKUP(VK_valitsin!$C$8,tiedot,65,FALSE))</f>
        <v>1738.0478994439509</v>
      </c>
      <c r="FH217" s="44">
        <f>IF($B217=VK_valitsin!$C$8,100000,VK!CJ217/VK!L$297*VK_valitsin!E$5)</f>
        <v>0.22948342602342184</v>
      </c>
      <c r="FO217" s="44">
        <f>IF($B217=VK_valitsin!$C$8,100000,VK!CQ217/VK!S$297*VK_valitsin!J$5)</f>
        <v>2.3719723410611373E-2</v>
      </c>
      <c r="GC217" s="44">
        <f>IF($B217=VK_valitsin!$C$8,100000,VK!DE217/VK!AG$297*VK_valitsin!I$5)</f>
        <v>0.10940897735217005</v>
      </c>
      <c r="GH217" s="44">
        <f>IF($B217=VK_valitsin!$C$8,100000,VK!DJ217/VK!AL$297*VK_valitsin!D$5)</f>
        <v>0.31777176143574548</v>
      </c>
      <c r="GZ217" s="44">
        <f>IF($B217=VK_valitsin!$C$8,100000,VK!EB217/VK!BD$297*VK_valitsin!H$5)</f>
        <v>7.1538812128718196E-2</v>
      </c>
      <c r="HD217" s="44">
        <f>IF($B217=VK_valitsin!$C$8,100000,VK!EF217/VK!BH$297*VK_valitsin!F$5)</f>
        <v>0.19166559895162286</v>
      </c>
      <c r="HJ217" s="44">
        <f>IF($B217=VK_valitsin!$C$8,100000,VK!EL217/VK!BN$297*VK_valitsin!G$5)</f>
        <v>6.6501292069751014E-2</v>
      </c>
      <c r="ID217" s="15">
        <f t="shared" si="12"/>
        <v>1.0100896128720407</v>
      </c>
      <c r="IE217" s="15">
        <f t="shared" si="13"/>
        <v>220</v>
      </c>
      <c r="IF217" s="16">
        <f t="shared" si="15"/>
        <v>2.1500000000000007E-8</v>
      </c>
      <c r="IG217" s="38" t="str">
        <f t="shared" si="14"/>
        <v>Ristijärvi</v>
      </c>
    </row>
    <row r="218" spans="2:241" x14ac:dyDescent="0.25">
      <c r="B218" t="s">
        <v>296</v>
      </c>
      <c r="C218">
        <v>698</v>
      </c>
      <c r="L218" s="76">
        <v>122.9</v>
      </c>
      <c r="M218" s="70"/>
      <c r="N218" s="70"/>
      <c r="O218" s="70"/>
      <c r="P218" s="70"/>
      <c r="Q218" s="70"/>
      <c r="R218" s="70"/>
      <c r="S218" s="85" t="s">
        <v>870</v>
      </c>
      <c r="T218" s="70"/>
      <c r="U218" s="70"/>
      <c r="V218" s="70"/>
      <c r="W218" s="70"/>
      <c r="X218" s="70"/>
      <c r="Y218" s="70"/>
      <c r="Z218" s="70"/>
      <c r="AA218" s="70"/>
      <c r="AB218" s="70"/>
      <c r="AC218" s="70"/>
      <c r="AD218" s="70"/>
      <c r="AE218" s="70"/>
      <c r="AF218" s="70"/>
      <c r="AG218" s="75">
        <v>0</v>
      </c>
      <c r="AH218" s="70"/>
      <c r="AI218" s="70"/>
      <c r="AJ218" s="70"/>
      <c r="AK218" s="70"/>
      <c r="AL218" s="91">
        <v>0.89286690352555342</v>
      </c>
      <c r="AM218" s="70"/>
      <c r="AN218" s="70"/>
      <c r="AO218" s="70"/>
      <c r="AP218" s="70"/>
      <c r="AQ218" s="70"/>
      <c r="AR218" s="70"/>
      <c r="AS218" s="70"/>
      <c r="AT218" s="70"/>
      <c r="AU218" s="70"/>
      <c r="AV218" s="70"/>
      <c r="AW218" s="70"/>
      <c r="AX218" s="70"/>
      <c r="AY218" s="70"/>
      <c r="AZ218" s="70"/>
      <c r="BA218" s="70"/>
      <c r="BB218" s="70"/>
      <c r="BC218" s="70"/>
      <c r="BD218" s="91">
        <v>0.65472910927456385</v>
      </c>
      <c r="BE218" s="70"/>
      <c r="BF218" s="70"/>
      <c r="BG218" s="70"/>
      <c r="BH218" s="77">
        <v>3267</v>
      </c>
      <c r="BN218" s="47">
        <v>26669.764329258953</v>
      </c>
      <c r="CJ218" s="8">
        <f>ABS(L218-VLOOKUP(VK_valitsin!$C$8,tiedot,11,FALSE))</f>
        <v>13.400000000000006</v>
      </c>
      <c r="CQ218" s="8">
        <f>ABS(S218-VLOOKUP(VK_valitsin!$C$8,tiedot,18,FALSE))</f>
        <v>1000</v>
      </c>
      <c r="DE218" s="8">
        <f>ABS(AG218-VLOOKUP(VK_valitsin!$C$8,tiedot,32,FALSE))</f>
        <v>0</v>
      </c>
      <c r="DJ218" s="8">
        <f>ABS(AL218-VLOOKUP(VK_valitsin!$C$8,tiedot,37,FALSE))</f>
        <v>0.21702209751804402</v>
      </c>
      <c r="EB218" s="42">
        <f>ABS(BD218-VLOOKUP(VK_valitsin!$C$8,tiedot,55,FALSE))</f>
        <v>0.17304866850321388</v>
      </c>
      <c r="EF218" s="42">
        <f>ABS(BH218-VLOOKUP(VK_valitsin!$C$8,tiedot,59,FALSE))</f>
        <v>2727</v>
      </c>
      <c r="EL218" s="8">
        <f>ABS(BN218-VLOOKUP(VK_valitsin!$C$8,tiedot,65,FALSE))</f>
        <v>37.606594239980041</v>
      </c>
      <c r="FH218" s="44">
        <f>IF($B218=VK_valitsin!$C$8,100000,VK!CJ218/VK!L$297*VK_valitsin!E$5)</f>
        <v>7.0047332772525187E-2</v>
      </c>
      <c r="FO218" s="44">
        <f>IF($B218=VK_valitsin!$C$8,100000,VK!CQ218/VK!S$297*VK_valitsin!J$5)</f>
        <v>0.28926491964160211</v>
      </c>
      <c r="GC218" s="44">
        <f>IF($B218=VK_valitsin!$C$8,100000,VK!DE218/VK!AG$297*VK_valitsin!I$5)</f>
        <v>0</v>
      </c>
      <c r="GH218" s="44">
        <f>IF($B218=VK_valitsin!$C$8,100000,VK!DJ218/VK!AL$297*VK_valitsin!D$5)</f>
        <v>0.42737712304974607</v>
      </c>
      <c r="GZ218" s="44">
        <f>IF($B218=VK_valitsin!$C$8,100000,VK!EB218/VK!BD$297*VK_valitsin!H$5)</f>
        <v>7.1882106881668531E-2</v>
      </c>
      <c r="HD218" s="44">
        <f>IF($B218=VK_valitsin!$C$8,100000,VK!EF218/VK!BH$297*VK_valitsin!F$5)</f>
        <v>1.0370477943275309</v>
      </c>
      <c r="HJ218" s="44">
        <f>IF($B218=VK_valitsin!$C$8,100000,VK!EL218/VK!BN$297*VK_valitsin!G$5)</f>
        <v>1.438905744831101E-3</v>
      </c>
      <c r="ID218" s="15">
        <f t="shared" si="12"/>
        <v>1.897058204017904</v>
      </c>
      <c r="IE218" s="15">
        <f t="shared" si="13"/>
        <v>280</v>
      </c>
      <c r="IF218" s="16">
        <f t="shared" si="15"/>
        <v>2.1600000000000008E-8</v>
      </c>
      <c r="IG218" s="38" t="str">
        <f t="shared" si="14"/>
        <v>Rovaniemi</v>
      </c>
    </row>
    <row r="219" spans="2:241" x14ac:dyDescent="0.25">
      <c r="B219" t="s">
        <v>302</v>
      </c>
      <c r="C219">
        <v>700</v>
      </c>
      <c r="L219" s="76">
        <v>182.3</v>
      </c>
      <c r="M219" s="70"/>
      <c r="N219" s="70"/>
      <c r="O219" s="70"/>
      <c r="P219" s="70"/>
      <c r="Q219" s="70"/>
      <c r="R219" s="70"/>
      <c r="S219" s="85" t="s">
        <v>871</v>
      </c>
      <c r="T219" s="70"/>
      <c r="U219" s="70"/>
      <c r="V219" s="70"/>
      <c r="W219" s="70"/>
      <c r="X219" s="70"/>
      <c r="Y219" s="70"/>
      <c r="Z219" s="70"/>
      <c r="AA219" s="70"/>
      <c r="AB219" s="70"/>
      <c r="AC219" s="70"/>
      <c r="AD219" s="70"/>
      <c r="AE219" s="70"/>
      <c r="AF219" s="70"/>
      <c r="AG219" s="75">
        <v>0</v>
      </c>
      <c r="AH219" s="70"/>
      <c r="AI219" s="70"/>
      <c r="AJ219" s="70"/>
      <c r="AK219" s="70"/>
      <c r="AL219" s="91">
        <v>0.74522292993630568</v>
      </c>
      <c r="AM219" s="70"/>
      <c r="AN219" s="70"/>
      <c r="AO219" s="70"/>
      <c r="AP219" s="70"/>
      <c r="AQ219" s="70"/>
      <c r="AR219" s="70"/>
      <c r="AS219" s="70"/>
      <c r="AT219" s="70"/>
      <c r="AU219" s="70"/>
      <c r="AV219" s="70"/>
      <c r="AW219" s="70"/>
      <c r="AX219" s="70"/>
      <c r="AY219" s="70"/>
      <c r="AZ219" s="70"/>
      <c r="BA219" s="70"/>
      <c r="BB219" s="70"/>
      <c r="BC219" s="70"/>
      <c r="BD219" s="91">
        <v>1</v>
      </c>
      <c r="BE219" s="70"/>
      <c r="BF219" s="70"/>
      <c r="BG219" s="70"/>
      <c r="BH219" s="77">
        <v>117</v>
      </c>
      <c r="BN219" s="47">
        <v>27547.732240437159</v>
      </c>
      <c r="CJ219" s="8">
        <f>ABS(L219-VLOOKUP(VK_valitsin!$C$8,tiedot,11,FALSE))</f>
        <v>46</v>
      </c>
      <c r="CQ219" s="8">
        <f>ABS(S219-VLOOKUP(VK_valitsin!$C$8,tiedot,18,FALSE))</f>
        <v>140</v>
      </c>
      <c r="DE219" s="8">
        <f>ABS(AG219-VLOOKUP(VK_valitsin!$C$8,tiedot,32,FALSE))</f>
        <v>0</v>
      </c>
      <c r="DJ219" s="8">
        <f>ABS(AL219-VLOOKUP(VK_valitsin!$C$8,tiedot,37,FALSE))</f>
        <v>6.9378123928796276E-2</v>
      </c>
      <c r="EB219" s="42">
        <f>ABS(BD219-VLOOKUP(VK_valitsin!$C$8,tiedot,55,FALSE))</f>
        <v>0.17222222222222228</v>
      </c>
      <c r="EF219" s="42">
        <f>ABS(BH219-VLOOKUP(VK_valitsin!$C$8,tiedot,59,FALSE))</f>
        <v>423</v>
      </c>
      <c r="EL219" s="8">
        <f>ABS(BN219-VLOOKUP(VK_valitsin!$C$8,tiedot,65,FALSE))</f>
        <v>840.36131693822608</v>
      </c>
      <c r="FH219" s="44">
        <f>IF($B219=VK_valitsin!$C$8,100000,VK!CJ219/VK!L$297*VK_valitsin!E$5)</f>
        <v>0.24046099309971322</v>
      </c>
      <c r="FO219" s="44">
        <f>IF($B219=VK_valitsin!$C$8,100000,VK!CQ219/VK!S$297*VK_valitsin!J$5)</f>
        <v>4.0497088749824293E-2</v>
      </c>
      <c r="GC219" s="44">
        <f>IF($B219=VK_valitsin!$C$8,100000,VK!DE219/VK!AG$297*VK_valitsin!I$5)</f>
        <v>0</v>
      </c>
      <c r="GH219" s="44">
        <f>IF($B219=VK_valitsin!$C$8,100000,VK!DJ219/VK!AL$297*VK_valitsin!D$5)</f>
        <v>0.13662490293096735</v>
      </c>
      <c r="GZ219" s="44">
        <f>IF($B219=VK_valitsin!$C$8,100000,VK!EB219/VK!BD$297*VK_valitsin!H$5)</f>
        <v>7.1538812128718196E-2</v>
      </c>
      <c r="HD219" s="44">
        <f>IF($B219=VK_valitsin!$C$8,100000,VK!EF219/VK!BH$297*VK_valitsin!F$5)</f>
        <v>0.16086219912011207</v>
      </c>
      <c r="HJ219" s="44">
        <f>IF($B219=VK_valitsin!$C$8,100000,VK!EL219/VK!BN$297*VK_valitsin!G$5)</f>
        <v>3.2153954675074689E-2</v>
      </c>
      <c r="ID219" s="15">
        <f t="shared" si="12"/>
        <v>0.68213797240440988</v>
      </c>
      <c r="IE219" s="15">
        <f t="shared" si="13"/>
        <v>119</v>
      </c>
      <c r="IF219" s="16">
        <f t="shared" si="15"/>
        <v>2.1700000000000009E-8</v>
      </c>
      <c r="IG219" s="38" t="str">
        <f t="shared" si="14"/>
        <v>Ruokolahti</v>
      </c>
    </row>
    <row r="220" spans="2:241" x14ac:dyDescent="0.25">
      <c r="B220" t="s">
        <v>303</v>
      </c>
      <c r="C220">
        <v>702</v>
      </c>
      <c r="L220" s="76">
        <v>176.3</v>
      </c>
      <c r="M220" s="70"/>
      <c r="N220" s="70"/>
      <c r="O220" s="70"/>
      <c r="P220" s="70"/>
      <c r="Q220" s="70"/>
      <c r="R220" s="70"/>
      <c r="S220" s="85" t="s">
        <v>724</v>
      </c>
      <c r="T220" s="70"/>
      <c r="U220" s="70"/>
      <c r="V220" s="70"/>
      <c r="W220" s="70"/>
      <c r="X220" s="70"/>
      <c r="Y220" s="70"/>
      <c r="Z220" s="70"/>
      <c r="AA220" s="70"/>
      <c r="AB220" s="70"/>
      <c r="AC220" s="70"/>
      <c r="AD220" s="70"/>
      <c r="AE220" s="70"/>
      <c r="AF220" s="70"/>
      <c r="AG220" s="75">
        <v>1</v>
      </c>
      <c r="AH220" s="70"/>
      <c r="AI220" s="70"/>
      <c r="AJ220" s="70"/>
      <c r="AK220" s="70"/>
      <c r="AL220" s="91">
        <v>0.74496644295302017</v>
      </c>
      <c r="AM220" s="70"/>
      <c r="AN220" s="70"/>
      <c r="AO220" s="70"/>
      <c r="AP220" s="70"/>
      <c r="AQ220" s="70"/>
      <c r="AR220" s="70"/>
      <c r="AS220" s="70"/>
      <c r="AT220" s="70"/>
      <c r="AU220" s="70"/>
      <c r="AV220" s="70"/>
      <c r="AW220" s="70"/>
      <c r="AX220" s="70"/>
      <c r="AY220" s="70"/>
      <c r="AZ220" s="70"/>
      <c r="BA220" s="70"/>
      <c r="BB220" s="70"/>
      <c r="BC220" s="70"/>
      <c r="BD220" s="91">
        <v>1</v>
      </c>
      <c r="BE220" s="70"/>
      <c r="BF220" s="70"/>
      <c r="BG220" s="70"/>
      <c r="BH220" s="77">
        <v>111</v>
      </c>
      <c r="BN220" s="47">
        <v>24043.870999030067</v>
      </c>
      <c r="CJ220" s="8">
        <f>ABS(L220-VLOOKUP(VK_valitsin!$C$8,tiedot,11,FALSE))</f>
        <v>40</v>
      </c>
      <c r="CQ220" s="8">
        <f>ABS(S220-VLOOKUP(VK_valitsin!$C$8,tiedot,18,FALSE))</f>
        <v>89</v>
      </c>
      <c r="DE220" s="8">
        <f>ABS(AG220-VLOOKUP(VK_valitsin!$C$8,tiedot,32,FALSE))</f>
        <v>1</v>
      </c>
      <c r="DJ220" s="8">
        <f>ABS(AL220-VLOOKUP(VK_valitsin!$C$8,tiedot,37,FALSE))</f>
        <v>6.9121636945510767E-2</v>
      </c>
      <c r="EB220" s="42">
        <f>ABS(BD220-VLOOKUP(VK_valitsin!$C$8,tiedot,55,FALSE))</f>
        <v>0.17222222222222228</v>
      </c>
      <c r="EF220" s="42">
        <f>ABS(BH220-VLOOKUP(VK_valitsin!$C$8,tiedot,59,FALSE))</f>
        <v>429</v>
      </c>
      <c r="EL220" s="8">
        <f>ABS(BN220-VLOOKUP(VK_valitsin!$C$8,tiedot,65,FALSE))</f>
        <v>2663.4999244688661</v>
      </c>
      <c r="FH220" s="44">
        <f>IF($B220=VK_valitsin!$C$8,100000,VK!CJ220/VK!L$297*VK_valitsin!E$5)</f>
        <v>0.20909651573888105</v>
      </c>
      <c r="FO220" s="44">
        <f>IF($B220=VK_valitsin!$C$8,100000,VK!CQ220/VK!S$297*VK_valitsin!J$5)</f>
        <v>2.5744577848102589E-2</v>
      </c>
      <c r="GC220" s="44">
        <f>IF($B220=VK_valitsin!$C$8,100000,VK!DE220/VK!AG$297*VK_valitsin!I$5)</f>
        <v>0.10940897735217005</v>
      </c>
      <c r="GH220" s="44">
        <f>IF($B220=VK_valitsin!$C$8,100000,VK!DJ220/VK!AL$297*VK_valitsin!D$5)</f>
        <v>0.13611980842552349</v>
      </c>
      <c r="GZ220" s="44">
        <f>IF($B220=VK_valitsin!$C$8,100000,VK!EB220/VK!BD$297*VK_valitsin!H$5)</f>
        <v>7.1538812128718196E-2</v>
      </c>
      <c r="HD220" s="44">
        <f>IF($B220=VK_valitsin!$C$8,100000,VK!EF220/VK!BH$297*VK_valitsin!F$5)</f>
        <v>0.16314393244096473</v>
      </c>
      <c r="HJ220" s="44">
        <f>IF($B220=VK_valitsin!$C$8,100000,VK!EL220/VK!BN$297*VK_valitsin!G$5)</f>
        <v>0.10191099247698025</v>
      </c>
      <c r="ID220" s="15">
        <f t="shared" si="12"/>
        <v>0.81696363821134022</v>
      </c>
      <c r="IE220" s="15">
        <f t="shared" si="13"/>
        <v>171</v>
      </c>
      <c r="IF220" s="16">
        <f t="shared" si="15"/>
        <v>2.180000000000001E-8</v>
      </c>
      <c r="IG220" s="38" t="str">
        <f t="shared" si="14"/>
        <v>Ruovesi</v>
      </c>
    </row>
    <row r="221" spans="2:241" x14ac:dyDescent="0.25">
      <c r="B221" t="s">
        <v>304</v>
      </c>
      <c r="C221">
        <v>704</v>
      </c>
      <c r="L221" s="76">
        <v>110.2</v>
      </c>
      <c r="M221" s="70"/>
      <c r="N221" s="70"/>
      <c r="O221" s="70"/>
      <c r="P221" s="70"/>
      <c r="Q221" s="70"/>
      <c r="R221" s="70"/>
      <c r="S221" s="85" t="s">
        <v>872</v>
      </c>
      <c r="T221" s="70"/>
      <c r="U221" s="70"/>
      <c r="V221" s="70"/>
      <c r="W221" s="70"/>
      <c r="X221" s="70"/>
      <c r="Y221" s="70"/>
      <c r="Z221" s="70"/>
      <c r="AA221" s="70"/>
      <c r="AB221" s="70"/>
      <c r="AC221" s="70"/>
      <c r="AD221" s="70"/>
      <c r="AE221" s="70"/>
      <c r="AF221" s="70"/>
      <c r="AG221" s="75">
        <v>1</v>
      </c>
      <c r="AH221" s="70"/>
      <c r="AI221" s="70"/>
      <c r="AJ221" s="70"/>
      <c r="AK221" s="70"/>
      <c r="AL221" s="91">
        <v>0.89004149377593356</v>
      </c>
      <c r="AM221" s="70"/>
      <c r="AN221" s="70"/>
      <c r="AO221" s="70"/>
      <c r="AP221" s="70"/>
      <c r="AQ221" s="70"/>
      <c r="AR221" s="70"/>
      <c r="AS221" s="70"/>
      <c r="AT221" s="70"/>
      <c r="AU221" s="70"/>
      <c r="AV221" s="70"/>
      <c r="AW221" s="70"/>
      <c r="AX221" s="70"/>
      <c r="AY221" s="70"/>
      <c r="AZ221" s="70"/>
      <c r="BA221" s="70"/>
      <c r="BB221" s="70"/>
      <c r="BC221" s="70"/>
      <c r="BD221" s="91">
        <v>0.62937062937062938</v>
      </c>
      <c r="BE221" s="70"/>
      <c r="BF221" s="70"/>
      <c r="BG221" s="70"/>
      <c r="BH221" s="77">
        <v>429</v>
      </c>
      <c r="BN221" s="47">
        <v>29180.829086389062</v>
      </c>
      <c r="CJ221" s="8">
        <f>ABS(L221-VLOOKUP(VK_valitsin!$C$8,tiedot,11,FALSE))</f>
        <v>26.100000000000009</v>
      </c>
      <c r="CQ221" s="8">
        <f>ABS(S221-VLOOKUP(VK_valitsin!$C$8,tiedot,18,FALSE))</f>
        <v>97</v>
      </c>
      <c r="DE221" s="8">
        <f>ABS(AG221-VLOOKUP(VK_valitsin!$C$8,tiedot,32,FALSE))</f>
        <v>1</v>
      </c>
      <c r="DJ221" s="8">
        <f>ABS(AL221-VLOOKUP(VK_valitsin!$C$8,tiedot,37,FALSE))</f>
        <v>0.21419668776842415</v>
      </c>
      <c r="EB221" s="42">
        <f>ABS(BD221-VLOOKUP(VK_valitsin!$C$8,tiedot,55,FALSE))</f>
        <v>0.19840714840714835</v>
      </c>
      <c r="EF221" s="42">
        <f>ABS(BH221-VLOOKUP(VK_valitsin!$C$8,tiedot,59,FALSE))</f>
        <v>111</v>
      </c>
      <c r="EL221" s="8">
        <f>ABS(BN221-VLOOKUP(VK_valitsin!$C$8,tiedot,65,FALSE))</f>
        <v>2473.4581628901287</v>
      </c>
      <c r="FH221" s="44">
        <f>IF($B221=VK_valitsin!$C$8,100000,VK!CJ221/VK!L$297*VK_valitsin!E$5)</f>
        <v>0.13643547651961993</v>
      </c>
      <c r="FO221" s="44">
        <f>IF($B221=VK_valitsin!$C$8,100000,VK!CQ221/VK!S$297*VK_valitsin!J$5)</f>
        <v>2.8058697205235406E-2</v>
      </c>
      <c r="GC221" s="44">
        <f>IF($B221=VK_valitsin!$C$8,100000,VK!DE221/VK!AG$297*VK_valitsin!I$5)</f>
        <v>0.10940897735217005</v>
      </c>
      <c r="GH221" s="44">
        <f>IF($B221=VK_valitsin!$C$8,100000,VK!DJ221/VK!AL$297*VK_valitsin!D$5)</f>
        <v>0.42181310213188145</v>
      </c>
      <c r="GZ221" s="44">
        <f>IF($B221=VK_valitsin!$C$8,100000,VK!EB221/VK!BD$297*VK_valitsin!H$5)</f>
        <v>8.2415680925189166E-2</v>
      </c>
      <c r="HD221" s="44">
        <f>IF($B221=VK_valitsin!$C$8,100000,VK!EF221/VK!BH$297*VK_valitsin!F$5)</f>
        <v>4.2212066435774083E-2</v>
      </c>
      <c r="HJ221" s="44">
        <f>IF($B221=VK_valitsin!$C$8,100000,VK!EL221/VK!BN$297*VK_valitsin!G$5)</f>
        <v>9.463960329591059E-2</v>
      </c>
      <c r="ID221" s="15">
        <f t="shared" si="12"/>
        <v>0.91498362576578074</v>
      </c>
      <c r="IE221" s="15">
        <f t="shared" si="13"/>
        <v>194</v>
      </c>
      <c r="IF221" s="16">
        <f t="shared" si="15"/>
        <v>2.1900000000000011E-8</v>
      </c>
      <c r="IG221" s="38" t="str">
        <f t="shared" si="14"/>
        <v>Rusko</v>
      </c>
    </row>
    <row r="222" spans="2:241" x14ac:dyDescent="0.25">
      <c r="B222" t="s">
        <v>305</v>
      </c>
      <c r="C222">
        <v>707</v>
      </c>
      <c r="L222" s="76">
        <v>224</v>
      </c>
      <c r="M222" s="70"/>
      <c r="N222" s="70"/>
      <c r="O222" s="70"/>
      <c r="P222" s="70"/>
      <c r="Q222" s="70"/>
      <c r="R222" s="70"/>
      <c r="S222" s="85" t="s">
        <v>873</v>
      </c>
      <c r="T222" s="70"/>
      <c r="U222" s="70"/>
      <c r="V222" s="70"/>
      <c r="W222" s="70"/>
      <c r="X222" s="70"/>
      <c r="Y222" s="70"/>
      <c r="Z222" s="70"/>
      <c r="AA222" s="70"/>
      <c r="AB222" s="70"/>
      <c r="AC222" s="70"/>
      <c r="AD222" s="70"/>
      <c r="AE222" s="70"/>
      <c r="AF222" s="70"/>
      <c r="AG222" s="75">
        <v>0</v>
      </c>
      <c r="AH222" s="70"/>
      <c r="AI222" s="70"/>
      <c r="AJ222" s="70"/>
      <c r="AK222" s="70"/>
      <c r="AL222" s="91">
        <v>0.375</v>
      </c>
      <c r="AM222" s="70"/>
      <c r="AN222" s="70"/>
      <c r="AO222" s="70"/>
      <c r="AP222" s="70"/>
      <c r="AQ222" s="70"/>
      <c r="AR222" s="70"/>
      <c r="AS222" s="70"/>
      <c r="AT222" s="70"/>
      <c r="AU222" s="70"/>
      <c r="AV222" s="70"/>
      <c r="AW222" s="70"/>
      <c r="AX222" s="70"/>
      <c r="AY222" s="70"/>
      <c r="AZ222" s="70"/>
      <c r="BA222" s="70"/>
      <c r="BB222" s="70"/>
      <c r="BC222" s="70"/>
      <c r="BD222" s="91">
        <v>1</v>
      </c>
      <c r="BE222" s="70"/>
      <c r="BF222" s="70"/>
      <c r="BG222" s="70"/>
      <c r="BH222" s="77">
        <v>12</v>
      </c>
      <c r="BN222" s="47">
        <v>22350.178233438484</v>
      </c>
      <c r="CJ222" s="8">
        <f>ABS(L222-VLOOKUP(VK_valitsin!$C$8,tiedot,11,FALSE))</f>
        <v>87.699999999999989</v>
      </c>
      <c r="CQ222" s="8">
        <f>ABS(S222-VLOOKUP(VK_valitsin!$C$8,tiedot,18,FALSE))</f>
        <v>39</v>
      </c>
      <c r="DE222" s="8">
        <f>ABS(AG222-VLOOKUP(VK_valitsin!$C$8,tiedot,32,FALSE))</f>
        <v>0</v>
      </c>
      <c r="DJ222" s="8">
        <f>ABS(AL222-VLOOKUP(VK_valitsin!$C$8,tiedot,37,FALSE))</f>
        <v>0.3008448060075094</v>
      </c>
      <c r="EB222" s="42">
        <f>ABS(BD222-VLOOKUP(VK_valitsin!$C$8,tiedot,55,FALSE))</f>
        <v>0.17222222222222228</v>
      </c>
      <c r="EF222" s="42">
        <f>ABS(BH222-VLOOKUP(VK_valitsin!$C$8,tiedot,59,FALSE))</f>
        <v>528</v>
      </c>
      <c r="EL222" s="8">
        <f>ABS(BN222-VLOOKUP(VK_valitsin!$C$8,tiedot,65,FALSE))</f>
        <v>4357.1926900604485</v>
      </c>
      <c r="FH222" s="44">
        <f>IF($B222=VK_valitsin!$C$8,100000,VK!CJ222/VK!L$297*VK_valitsin!E$5)</f>
        <v>0.45844411075749669</v>
      </c>
      <c r="FO222" s="44">
        <f>IF($B222=VK_valitsin!$C$8,100000,VK!CQ222/VK!S$297*VK_valitsin!J$5)</f>
        <v>1.1281331866022483E-2</v>
      </c>
      <c r="GC222" s="44">
        <f>IF($B222=VK_valitsin!$C$8,100000,VK!DE222/VK!AG$297*VK_valitsin!I$5)</f>
        <v>0</v>
      </c>
      <c r="GH222" s="44">
        <f>IF($B222=VK_valitsin!$C$8,100000,VK!DJ222/VK!AL$297*VK_valitsin!D$5)</f>
        <v>0.59244744727093146</v>
      </c>
      <c r="GZ222" s="44">
        <f>IF($B222=VK_valitsin!$C$8,100000,VK!EB222/VK!BD$297*VK_valitsin!H$5)</f>
        <v>7.1538812128718196E-2</v>
      </c>
      <c r="HD222" s="44">
        <f>IF($B222=VK_valitsin!$C$8,100000,VK!EF222/VK!BH$297*VK_valitsin!F$5)</f>
        <v>0.20079253223503352</v>
      </c>
      <c r="HJ222" s="44">
        <f>IF($B222=VK_valitsin!$C$8,100000,VK!EL222/VK!BN$297*VK_valitsin!G$5)</f>
        <v>0.16671516577799483</v>
      </c>
      <c r="ID222" s="15">
        <f t="shared" si="12"/>
        <v>1.5012194220361972</v>
      </c>
      <c r="IE222" s="15">
        <f t="shared" si="13"/>
        <v>271</v>
      </c>
      <c r="IF222" s="16">
        <f t="shared" si="15"/>
        <v>2.2000000000000012E-8</v>
      </c>
      <c r="IG222" s="38" t="str">
        <f t="shared" si="14"/>
        <v>Rääkkylä</v>
      </c>
    </row>
    <row r="223" spans="2:241" x14ac:dyDescent="0.25">
      <c r="B223" t="s">
        <v>108</v>
      </c>
      <c r="C223">
        <v>710</v>
      </c>
      <c r="L223" s="76">
        <v>136.6</v>
      </c>
      <c r="M223" s="70"/>
      <c r="N223" s="70"/>
      <c r="O223" s="70"/>
      <c r="P223" s="70"/>
      <c r="Q223" s="70"/>
      <c r="R223" s="70"/>
      <c r="S223" s="85" t="s">
        <v>874</v>
      </c>
      <c r="T223" s="70"/>
      <c r="U223" s="70"/>
      <c r="V223" s="70"/>
      <c r="W223" s="70"/>
      <c r="X223" s="70"/>
      <c r="Y223" s="70"/>
      <c r="Z223" s="70"/>
      <c r="AA223" s="70"/>
      <c r="AB223" s="70"/>
      <c r="AC223" s="70"/>
      <c r="AD223" s="70"/>
      <c r="AE223" s="70"/>
      <c r="AF223" s="70"/>
      <c r="AG223" s="75">
        <v>0</v>
      </c>
      <c r="AH223" s="70"/>
      <c r="AI223" s="70"/>
      <c r="AJ223" s="70"/>
      <c r="AK223" s="70"/>
      <c r="AL223" s="91">
        <v>0.83639031548055764</v>
      </c>
      <c r="AM223" s="70"/>
      <c r="AN223" s="70"/>
      <c r="AO223" s="70"/>
      <c r="AP223" s="70"/>
      <c r="AQ223" s="70"/>
      <c r="AR223" s="70"/>
      <c r="AS223" s="70"/>
      <c r="AT223" s="70"/>
      <c r="AU223" s="70"/>
      <c r="AV223" s="70"/>
      <c r="AW223" s="70"/>
      <c r="AX223" s="70"/>
      <c r="AY223" s="70"/>
      <c r="AZ223" s="70"/>
      <c r="BA223" s="70"/>
      <c r="BB223" s="70"/>
      <c r="BC223" s="70"/>
      <c r="BD223" s="91">
        <v>0.97105263157894739</v>
      </c>
      <c r="BE223" s="70"/>
      <c r="BF223" s="70"/>
      <c r="BG223" s="70"/>
      <c r="BH223" s="77">
        <v>1140</v>
      </c>
      <c r="BN223" s="47">
        <v>27255.919952956741</v>
      </c>
      <c r="CJ223" s="8">
        <f>ABS(L223-VLOOKUP(VK_valitsin!$C$8,tiedot,11,FALSE))</f>
        <v>0.29999999999998295</v>
      </c>
      <c r="CQ223" s="8">
        <f>ABS(S223-VLOOKUP(VK_valitsin!$C$8,tiedot,18,FALSE))</f>
        <v>331</v>
      </c>
      <c r="DE223" s="8">
        <f>ABS(AG223-VLOOKUP(VK_valitsin!$C$8,tiedot,32,FALSE))</f>
        <v>0</v>
      </c>
      <c r="DJ223" s="8">
        <f>ABS(AL223-VLOOKUP(VK_valitsin!$C$8,tiedot,37,FALSE))</f>
        <v>0.16054550947304824</v>
      </c>
      <c r="EB223" s="42">
        <f>ABS(BD223-VLOOKUP(VK_valitsin!$C$8,tiedot,55,FALSE))</f>
        <v>0.14327485380116967</v>
      </c>
      <c r="EF223" s="42">
        <f>ABS(BH223-VLOOKUP(VK_valitsin!$C$8,tiedot,59,FALSE))</f>
        <v>600</v>
      </c>
      <c r="EL223" s="8">
        <f>ABS(BN223-VLOOKUP(VK_valitsin!$C$8,tiedot,65,FALSE))</f>
        <v>548.5490294578085</v>
      </c>
      <c r="FH223" s="44">
        <f>IF($B223=VK_valitsin!$C$8,100000,VK!CJ223/VK!L$297*VK_valitsin!E$5)</f>
        <v>1.568223868041519E-3</v>
      </c>
      <c r="FO223" s="44">
        <f>IF($B223=VK_valitsin!$C$8,100000,VK!CQ223/VK!S$297*VK_valitsin!J$5)</f>
        <v>9.5746688401370308E-2</v>
      </c>
      <c r="GC223" s="44">
        <f>IF($B223=VK_valitsin!$C$8,100000,VK!DE223/VK!AG$297*VK_valitsin!I$5)</f>
        <v>0</v>
      </c>
      <c r="GH223" s="44">
        <f>IF($B223=VK_valitsin!$C$8,100000,VK!DJ223/VK!AL$297*VK_valitsin!D$5)</f>
        <v>0.31615894759952884</v>
      </c>
      <c r="GZ223" s="44">
        <f>IF($B223=VK_valitsin!$C$8,100000,VK!EB223/VK!BD$297*VK_valitsin!H$5)</f>
        <v>5.9514461703008358E-2</v>
      </c>
      <c r="HD223" s="44">
        <f>IF($B223=VK_valitsin!$C$8,100000,VK!EF223/VK!BH$297*VK_valitsin!F$5)</f>
        <v>0.22817333208526536</v>
      </c>
      <c r="HJ223" s="44">
        <f>IF($B223=VK_valitsin!$C$8,100000,VK!EL223/VK!BN$297*VK_valitsin!G$5)</f>
        <v>2.0988615580861077E-2</v>
      </c>
      <c r="ID223" s="15">
        <f t="shared" si="12"/>
        <v>0.72215029133807551</v>
      </c>
      <c r="IE223" s="15">
        <f t="shared" si="13"/>
        <v>140</v>
      </c>
      <c r="IF223" s="16">
        <f t="shared" si="15"/>
        <v>2.2100000000000013E-8</v>
      </c>
      <c r="IG223" s="38" t="str">
        <f t="shared" si="14"/>
        <v>Raasepori</v>
      </c>
    </row>
    <row r="224" spans="2:241" x14ac:dyDescent="0.25">
      <c r="B224" t="s">
        <v>306</v>
      </c>
      <c r="C224">
        <v>729</v>
      </c>
      <c r="L224" s="76">
        <v>195</v>
      </c>
      <c r="M224" s="70"/>
      <c r="N224" s="70"/>
      <c r="O224" s="70"/>
      <c r="P224" s="70"/>
      <c r="Q224" s="70"/>
      <c r="R224" s="70"/>
      <c r="S224" s="85" t="s">
        <v>875</v>
      </c>
      <c r="T224" s="70"/>
      <c r="U224" s="70"/>
      <c r="V224" s="70"/>
      <c r="W224" s="70"/>
      <c r="X224" s="70"/>
      <c r="Y224" s="70"/>
      <c r="Z224" s="70"/>
      <c r="AA224" s="70"/>
      <c r="AB224" s="70"/>
      <c r="AC224" s="70"/>
      <c r="AD224" s="70"/>
      <c r="AE224" s="70"/>
      <c r="AF224" s="70"/>
      <c r="AG224" s="75">
        <v>0</v>
      </c>
      <c r="AH224" s="70"/>
      <c r="AI224" s="70"/>
      <c r="AJ224" s="70"/>
      <c r="AK224" s="70"/>
      <c r="AL224" s="91">
        <v>0.74581005586592175</v>
      </c>
      <c r="AM224" s="70"/>
      <c r="AN224" s="70"/>
      <c r="AO224" s="70"/>
      <c r="AP224" s="70"/>
      <c r="AQ224" s="70"/>
      <c r="AR224" s="70"/>
      <c r="AS224" s="70"/>
      <c r="AT224" s="70"/>
      <c r="AU224" s="70"/>
      <c r="AV224" s="70"/>
      <c r="AW224" s="70"/>
      <c r="AX224" s="70"/>
      <c r="AY224" s="70"/>
      <c r="AZ224" s="70"/>
      <c r="BA224" s="70"/>
      <c r="BB224" s="70"/>
      <c r="BC224" s="70"/>
      <c r="BD224" s="91">
        <v>0.8089887640449438</v>
      </c>
      <c r="BE224" s="70"/>
      <c r="BF224" s="70"/>
      <c r="BG224" s="70"/>
      <c r="BH224" s="77">
        <v>267</v>
      </c>
      <c r="BN224" s="47">
        <v>23216.451452469762</v>
      </c>
      <c r="CJ224" s="8">
        <f>ABS(L224-VLOOKUP(VK_valitsin!$C$8,tiedot,11,FALSE))</f>
        <v>58.699999999999989</v>
      </c>
      <c r="CQ224" s="8">
        <f>ABS(S224-VLOOKUP(VK_valitsin!$C$8,tiedot,18,FALSE))</f>
        <v>255</v>
      </c>
      <c r="DE224" s="8">
        <f>ABS(AG224-VLOOKUP(VK_valitsin!$C$8,tiedot,32,FALSE))</f>
        <v>0</v>
      </c>
      <c r="DJ224" s="8">
        <f>ABS(AL224-VLOOKUP(VK_valitsin!$C$8,tiedot,37,FALSE))</f>
        <v>6.9965249858412348E-2</v>
      </c>
      <c r="EB224" s="42">
        <f>ABS(BD224-VLOOKUP(VK_valitsin!$C$8,tiedot,55,FALSE))</f>
        <v>1.8789013732833926E-2</v>
      </c>
      <c r="EF224" s="42">
        <f>ABS(BH224-VLOOKUP(VK_valitsin!$C$8,tiedot,59,FALSE))</f>
        <v>273</v>
      </c>
      <c r="EL224" s="8">
        <f>ABS(BN224-VLOOKUP(VK_valitsin!$C$8,tiedot,65,FALSE))</f>
        <v>3490.9194710291704</v>
      </c>
      <c r="FH224" s="44">
        <f>IF($B224=VK_valitsin!$C$8,100000,VK!CJ224/VK!L$297*VK_valitsin!E$5)</f>
        <v>0.30684913684680792</v>
      </c>
      <c r="FO224" s="44">
        <f>IF($B224=VK_valitsin!$C$8,100000,VK!CQ224/VK!S$297*VK_valitsin!J$5)</f>
        <v>7.3762554508608538E-2</v>
      </c>
      <c r="GC224" s="44">
        <f>IF($B224=VK_valitsin!$C$8,100000,VK!DE224/VK!AG$297*VK_valitsin!I$5)</f>
        <v>0</v>
      </c>
      <c r="GH224" s="44">
        <f>IF($B224=VK_valitsin!$C$8,100000,VK!DJ224/VK!AL$297*VK_valitsin!D$5)</f>
        <v>0.13778111786731209</v>
      </c>
      <c r="GZ224" s="44">
        <f>IF($B224=VK_valitsin!$C$8,100000,VK!EB224/VK!BD$297*VK_valitsin!H$5)</f>
        <v>7.8047054913896819E-3</v>
      </c>
      <c r="HD224" s="44">
        <f>IF($B224=VK_valitsin!$C$8,100000,VK!EF224/VK!BH$297*VK_valitsin!F$5)</f>
        <v>0.10381886609879573</v>
      </c>
      <c r="HJ224" s="44">
        <f>IF($B224=VK_valitsin!$C$8,100000,VK!EL224/VK!BN$297*VK_valitsin!G$5)</f>
        <v>0.13356976836436033</v>
      </c>
      <c r="ID224" s="15">
        <f t="shared" si="12"/>
        <v>0.76358617137727425</v>
      </c>
      <c r="IE224" s="15">
        <f t="shared" si="13"/>
        <v>153</v>
      </c>
      <c r="IF224" s="16">
        <f t="shared" si="15"/>
        <v>2.2200000000000014E-8</v>
      </c>
      <c r="IG224" s="38" t="str">
        <f t="shared" si="14"/>
        <v>Saarijärvi</v>
      </c>
    </row>
    <row r="225" spans="2:241" x14ac:dyDescent="0.25">
      <c r="B225" t="s">
        <v>307</v>
      </c>
      <c r="C225">
        <v>732</v>
      </c>
      <c r="L225" s="76">
        <v>192.4</v>
      </c>
      <c r="M225" s="70"/>
      <c r="N225" s="70"/>
      <c r="O225" s="70"/>
      <c r="P225" s="70"/>
      <c r="Q225" s="70"/>
      <c r="R225" s="70"/>
      <c r="S225" s="85" t="s">
        <v>876</v>
      </c>
      <c r="T225" s="70"/>
      <c r="U225" s="70"/>
      <c r="V225" s="70"/>
      <c r="W225" s="70"/>
      <c r="X225" s="70"/>
      <c r="Y225" s="70"/>
      <c r="Z225" s="70"/>
      <c r="AA225" s="70"/>
      <c r="AB225" s="70"/>
      <c r="AC225" s="70"/>
      <c r="AD225" s="70"/>
      <c r="AE225" s="70"/>
      <c r="AF225" s="70"/>
      <c r="AG225" s="75">
        <v>1</v>
      </c>
      <c r="AH225" s="70"/>
      <c r="AI225" s="70"/>
      <c r="AJ225" s="70"/>
      <c r="AK225" s="70"/>
      <c r="AL225" s="91">
        <v>0.61643835616438358</v>
      </c>
      <c r="AM225" s="70"/>
      <c r="AN225" s="70"/>
      <c r="AO225" s="70"/>
      <c r="AP225" s="70"/>
      <c r="AQ225" s="70"/>
      <c r="AR225" s="70"/>
      <c r="AS225" s="70"/>
      <c r="AT225" s="70"/>
      <c r="AU225" s="70"/>
      <c r="AV225" s="70"/>
      <c r="AW225" s="70"/>
      <c r="AX225" s="70"/>
      <c r="AY225" s="70"/>
      <c r="AZ225" s="70"/>
      <c r="BA225" s="70"/>
      <c r="BB225" s="70"/>
      <c r="BC225" s="70"/>
      <c r="BD225" s="91">
        <v>1</v>
      </c>
      <c r="BE225" s="70"/>
      <c r="BF225" s="70"/>
      <c r="BG225" s="70"/>
      <c r="BH225" s="77">
        <v>45</v>
      </c>
      <c r="BN225" s="47">
        <v>24298.508074162681</v>
      </c>
      <c r="CJ225" s="8">
        <f>ABS(L225-VLOOKUP(VK_valitsin!$C$8,tiedot,11,FALSE))</f>
        <v>56.099999999999994</v>
      </c>
      <c r="CQ225" s="8">
        <f>ABS(S225-VLOOKUP(VK_valitsin!$C$8,tiedot,18,FALSE))</f>
        <v>426</v>
      </c>
      <c r="DE225" s="8">
        <f>ABS(AG225-VLOOKUP(VK_valitsin!$C$8,tiedot,32,FALSE))</f>
        <v>1</v>
      </c>
      <c r="DJ225" s="8">
        <f>ABS(AL225-VLOOKUP(VK_valitsin!$C$8,tiedot,37,FALSE))</f>
        <v>5.9406449843125819E-2</v>
      </c>
      <c r="EB225" s="42">
        <f>ABS(BD225-VLOOKUP(VK_valitsin!$C$8,tiedot,55,FALSE))</f>
        <v>0.17222222222222228</v>
      </c>
      <c r="EF225" s="42">
        <f>ABS(BH225-VLOOKUP(VK_valitsin!$C$8,tiedot,59,FALSE))</f>
        <v>495</v>
      </c>
      <c r="EL225" s="8">
        <f>ABS(BN225-VLOOKUP(VK_valitsin!$C$8,tiedot,65,FALSE))</f>
        <v>2408.8628493362521</v>
      </c>
      <c r="FH225" s="44">
        <f>IF($B225=VK_valitsin!$C$8,100000,VK!CJ225/VK!L$297*VK_valitsin!E$5)</f>
        <v>0.29325786332378068</v>
      </c>
      <c r="FO225" s="44">
        <f>IF($B225=VK_valitsin!$C$8,100000,VK!CQ225/VK!S$297*VK_valitsin!J$5)</f>
        <v>0.12322685576732249</v>
      </c>
      <c r="GC225" s="44">
        <f>IF($B225=VK_valitsin!$C$8,100000,VK!DE225/VK!AG$297*VK_valitsin!I$5)</f>
        <v>0.10940897735217005</v>
      </c>
      <c r="GH225" s="44">
        <f>IF($B225=VK_valitsin!$C$8,100000,VK!DJ225/VK!AL$297*VK_valitsin!D$5)</f>
        <v>0.11698789162446104</v>
      </c>
      <c r="GZ225" s="44">
        <f>IF($B225=VK_valitsin!$C$8,100000,VK!EB225/VK!BD$297*VK_valitsin!H$5)</f>
        <v>7.1538812128718196E-2</v>
      </c>
      <c r="HD225" s="44">
        <f>IF($B225=VK_valitsin!$C$8,100000,VK!EF225/VK!BH$297*VK_valitsin!F$5)</f>
        <v>0.18824299897034391</v>
      </c>
      <c r="HJ225" s="44">
        <f>IF($B225=VK_valitsin!$C$8,100000,VK!EL225/VK!BN$297*VK_valitsin!G$5)</f>
        <v>9.2168053567990099E-2</v>
      </c>
      <c r="ID225" s="15">
        <f t="shared" si="12"/>
        <v>0.99483147503478631</v>
      </c>
      <c r="IE225" s="15">
        <f t="shared" si="13"/>
        <v>216</v>
      </c>
      <c r="IF225" s="16">
        <f t="shared" si="15"/>
        <v>2.2300000000000014E-8</v>
      </c>
      <c r="IG225" s="38" t="str">
        <f t="shared" si="14"/>
        <v>Salla</v>
      </c>
    </row>
    <row r="226" spans="2:241" x14ac:dyDescent="0.25">
      <c r="B226" t="s">
        <v>308</v>
      </c>
      <c r="C226">
        <v>734</v>
      </c>
      <c r="L226" s="76">
        <v>144.9</v>
      </c>
      <c r="M226" s="70"/>
      <c r="N226" s="70"/>
      <c r="O226" s="70"/>
      <c r="P226" s="70"/>
      <c r="Q226" s="70"/>
      <c r="R226" s="70"/>
      <c r="S226" s="85" t="s">
        <v>877</v>
      </c>
      <c r="T226" s="70"/>
      <c r="U226" s="70"/>
      <c r="V226" s="70"/>
      <c r="W226" s="70"/>
      <c r="X226" s="70"/>
      <c r="Y226" s="70"/>
      <c r="Z226" s="70"/>
      <c r="AA226" s="70"/>
      <c r="AB226" s="70"/>
      <c r="AC226" s="70"/>
      <c r="AD226" s="70"/>
      <c r="AE226" s="70"/>
      <c r="AF226" s="70"/>
      <c r="AG226" s="75">
        <v>0</v>
      </c>
      <c r="AH226" s="70"/>
      <c r="AI226" s="70"/>
      <c r="AJ226" s="70"/>
      <c r="AK226" s="70"/>
      <c r="AL226" s="91">
        <v>0.82978723404255317</v>
      </c>
      <c r="AM226" s="70"/>
      <c r="AN226" s="70"/>
      <c r="AO226" s="70"/>
      <c r="AP226" s="70"/>
      <c r="AQ226" s="70"/>
      <c r="AR226" s="70"/>
      <c r="AS226" s="70"/>
      <c r="AT226" s="70"/>
      <c r="AU226" s="70"/>
      <c r="AV226" s="70"/>
      <c r="AW226" s="70"/>
      <c r="AX226" s="70"/>
      <c r="AY226" s="70"/>
      <c r="AZ226" s="70"/>
      <c r="BA226" s="70"/>
      <c r="BB226" s="70"/>
      <c r="BC226" s="70"/>
      <c r="BD226" s="91">
        <v>0.82051282051282048</v>
      </c>
      <c r="BE226" s="70"/>
      <c r="BF226" s="70"/>
      <c r="BG226" s="70"/>
      <c r="BH226" s="77">
        <v>1755</v>
      </c>
      <c r="BN226" s="47">
        <v>26497.876908023485</v>
      </c>
      <c r="CJ226" s="8">
        <f>ABS(L226-VLOOKUP(VK_valitsin!$C$8,tiedot,11,FALSE))</f>
        <v>8.5999999999999943</v>
      </c>
      <c r="CQ226" s="8">
        <f>ABS(S226-VLOOKUP(VK_valitsin!$C$8,tiedot,18,FALSE))</f>
        <v>739</v>
      </c>
      <c r="DE226" s="8">
        <f>ABS(AG226-VLOOKUP(VK_valitsin!$C$8,tiedot,32,FALSE))</f>
        <v>0</v>
      </c>
      <c r="DJ226" s="8">
        <f>ABS(AL226-VLOOKUP(VK_valitsin!$C$8,tiedot,37,FALSE))</f>
        <v>0.15394242803504377</v>
      </c>
      <c r="EB226" s="42">
        <f>ABS(BD226-VLOOKUP(VK_valitsin!$C$8,tiedot,55,FALSE))</f>
        <v>7.2649572649572391E-3</v>
      </c>
      <c r="EF226" s="42">
        <f>ABS(BH226-VLOOKUP(VK_valitsin!$C$8,tiedot,59,FALSE))</f>
        <v>1215</v>
      </c>
      <c r="EL226" s="8">
        <f>ABS(BN226-VLOOKUP(VK_valitsin!$C$8,tiedot,65,FALSE))</f>
        <v>209.49401547544767</v>
      </c>
      <c r="FH226" s="44">
        <f>IF($B226=VK_valitsin!$C$8,100000,VK!CJ226/VK!L$297*VK_valitsin!E$5)</f>
        <v>4.4955750883859398E-2</v>
      </c>
      <c r="FO226" s="44">
        <f>IF($B226=VK_valitsin!$C$8,100000,VK!CQ226/VK!S$297*VK_valitsin!J$5)</f>
        <v>0.21376677561514398</v>
      </c>
      <c r="GC226" s="44">
        <f>IF($B226=VK_valitsin!$C$8,100000,VK!DE226/VK!AG$297*VK_valitsin!I$5)</f>
        <v>0</v>
      </c>
      <c r="GH226" s="44">
        <f>IF($B226=VK_valitsin!$C$8,100000,VK!DJ226/VK!AL$297*VK_valitsin!D$5)</f>
        <v>0.30315563604503193</v>
      </c>
      <c r="GZ226" s="44">
        <f>IF($B226=VK_valitsin!$C$8,100000,VK!EB226/VK!BD$297*VK_valitsin!H$5)</f>
        <v>3.0177662684570832E-3</v>
      </c>
      <c r="HD226" s="44">
        <f>IF($B226=VK_valitsin!$C$8,100000,VK!EF226/VK!BH$297*VK_valitsin!F$5)</f>
        <v>0.46205099747266232</v>
      </c>
      <c r="HJ226" s="44">
        <f>IF($B226=VK_valitsin!$C$8,100000,VK!EL226/VK!BN$297*VK_valitsin!G$5)</f>
        <v>8.0156724762618977E-3</v>
      </c>
      <c r="ID226" s="15">
        <f t="shared" si="12"/>
        <v>1.0349626211614167</v>
      </c>
      <c r="IE226" s="15">
        <f t="shared" si="13"/>
        <v>223</v>
      </c>
      <c r="IF226" s="16">
        <f t="shared" si="15"/>
        <v>2.2400000000000015E-8</v>
      </c>
      <c r="IG226" s="38" t="str">
        <f t="shared" si="14"/>
        <v>Salo</v>
      </c>
    </row>
    <row r="227" spans="2:241" x14ac:dyDescent="0.25">
      <c r="B227" t="s">
        <v>310</v>
      </c>
      <c r="C227">
        <v>738</v>
      </c>
      <c r="L227" s="76">
        <v>130.19999999999999</v>
      </c>
      <c r="M227" s="70"/>
      <c r="N227" s="70"/>
      <c r="O227" s="70"/>
      <c r="P227" s="70"/>
      <c r="Q227" s="70"/>
      <c r="R227" s="70"/>
      <c r="S227" s="85" t="s">
        <v>774</v>
      </c>
      <c r="T227" s="70"/>
      <c r="U227" s="70"/>
      <c r="V227" s="70"/>
      <c r="W227" s="70"/>
      <c r="X227" s="70"/>
      <c r="Y227" s="70"/>
      <c r="Z227" s="70"/>
      <c r="AA227" s="70"/>
      <c r="AB227" s="70"/>
      <c r="AC227" s="70"/>
      <c r="AD227" s="70"/>
      <c r="AE227" s="70"/>
      <c r="AF227" s="70"/>
      <c r="AG227" s="75">
        <v>0</v>
      </c>
      <c r="AH227" s="70"/>
      <c r="AI227" s="70"/>
      <c r="AJ227" s="70"/>
      <c r="AK227" s="70"/>
      <c r="AL227" s="91">
        <v>0.8</v>
      </c>
      <c r="AM227" s="70"/>
      <c r="AN227" s="70"/>
      <c r="AO227" s="70"/>
      <c r="AP227" s="70"/>
      <c r="AQ227" s="70"/>
      <c r="AR227" s="70"/>
      <c r="AS227" s="70"/>
      <c r="AT227" s="70"/>
      <c r="AU227" s="70"/>
      <c r="AV227" s="70"/>
      <c r="AW227" s="70"/>
      <c r="AX227" s="70"/>
      <c r="AY227" s="70"/>
      <c r="AZ227" s="70"/>
      <c r="BA227" s="70"/>
      <c r="BB227" s="70"/>
      <c r="BC227" s="70"/>
      <c r="BD227" s="91">
        <v>1</v>
      </c>
      <c r="BE227" s="70"/>
      <c r="BF227" s="70"/>
      <c r="BG227" s="70"/>
      <c r="BH227" s="77">
        <v>108</v>
      </c>
      <c r="BN227" s="47">
        <v>27638.135171486214</v>
      </c>
      <c r="CJ227" s="8">
        <f>ABS(L227-VLOOKUP(VK_valitsin!$C$8,tiedot,11,FALSE))</f>
        <v>6.1000000000000227</v>
      </c>
      <c r="CQ227" s="8">
        <f>ABS(S227-VLOOKUP(VK_valitsin!$C$8,tiedot,18,FALSE))</f>
        <v>45</v>
      </c>
      <c r="DE227" s="8">
        <f>ABS(AG227-VLOOKUP(VK_valitsin!$C$8,tiedot,32,FALSE))</f>
        <v>0</v>
      </c>
      <c r="DJ227" s="8">
        <f>ABS(AL227-VLOOKUP(VK_valitsin!$C$8,tiedot,37,FALSE))</f>
        <v>0.12415519399249064</v>
      </c>
      <c r="EB227" s="42">
        <f>ABS(BD227-VLOOKUP(VK_valitsin!$C$8,tiedot,55,FALSE))</f>
        <v>0.17222222222222228</v>
      </c>
      <c r="EF227" s="42">
        <f>ABS(BH227-VLOOKUP(VK_valitsin!$C$8,tiedot,59,FALSE))</f>
        <v>432</v>
      </c>
      <c r="EL227" s="8">
        <f>ABS(BN227-VLOOKUP(VK_valitsin!$C$8,tiedot,65,FALSE))</f>
        <v>930.76424798728112</v>
      </c>
      <c r="FH227" s="44">
        <f>IF($B227=VK_valitsin!$C$8,100000,VK!CJ227/VK!L$297*VK_valitsin!E$5)</f>
        <v>3.1887218650179482E-2</v>
      </c>
      <c r="FO227" s="44">
        <f>IF($B227=VK_valitsin!$C$8,100000,VK!CQ227/VK!S$297*VK_valitsin!J$5)</f>
        <v>1.3016921383872095E-2</v>
      </c>
      <c r="GC227" s="44">
        <f>IF($B227=VK_valitsin!$C$8,100000,VK!DE227/VK!AG$297*VK_valitsin!I$5)</f>
        <v>0</v>
      </c>
      <c r="GH227" s="44">
        <f>IF($B227=VK_valitsin!$C$8,100000,VK!DJ227/VK!AL$297*VK_valitsin!D$5)</f>
        <v>0.24449625281030227</v>
      </c>
      <c r="GZ227" s="44">
        <f>IF($B227=VK_valitsin!$C$8,100000,VK!EB227/VK!BD$297*VK_valitsin!H$5)</f>
        <v>7.1538812128718196E-2</v>
      </c>
      <c r="HD227" s="44">
        <f>IF($B227=VK_valitsin!$C$8,100000,VK!EF227/VK!BH$297*VK_valitsin!F$5)</f>
        <v>0.16428479910139104</v>
      </c>
      <c r="HJ227" s="44">
        <f>IF($B227=VK_valitsin!$C$8,100000,VK!EL227/VK!BN$297*VK_valitsin!G$5)</f>
        <v>3.5612956998070593E-2</v>
      </c>
      <c r="ID227" s="15">
        <f t="shared" si="12"/>
        <v>0.56083698357253364</v>
      </c>
      <c r="IE227" s="15">
        <f t="shared" si="13"/>
        <v>75</v>
      </c>
      <c r="IF227" s="16">
        <f t="shared" si="15"/>
        <v>2.2500000000000016E-8</v>
      </c>
      <c r="IG227" s="38" t="str">
        <f t="shared" si="14"/>
        <v>Sauvo</v>
      </c>
    </row>
    <row r="228" spans="2:241" x14ac:dyDescent="0.25">
      <c r="B228" t="s">
        <v>311</v>
      </c>
      <c r="C228">
        <v>739</v>
      </c>
      <c r="L228" s="76">
        <v>193.6</v>
      </c>
      <c r="M228" s="70"/>
      <c r="N228" s="70"/>
      <c r="O228" s="70"/>
      <c r="P228" s="70"/>
      <c r="Q228" s="70"/>
      <c r="R228" s="70"/>
      <c r="S228" s="85" t="s">
        <v>865</v>
      </c>
      <c r="T228" s="70"/>
      <c r="U228" s="70"/>
      <c r="V228" s="70"/>
      <c r="W228" s="70"/>
      <c r="X228" s="70"/>
      <c r="Y228" s="70"/>
      <c r="Z228" s="70"/>
      <c r="AA228" s="70"/>
      <c r="AB228" s="70"/>
      <c r="AC228" s="70"/>
      <c r="AD228" s="70"/>
      <c r="AE228" s="70"/>
      <c r="AF228" s="70"/>
      <c r="AG228" s="75">
        <v>0</v>
      </c>
      <c r="AH228" s="70"/>
      <c r="AI228" s="70"/>
      <c r="AJ228" s="70"/>
      <c r="AK228" s="70"/>
      <c r="AL228" s="91">
        <v>0.6</v>
      </c>
      <c r="AM228" s="70"/>
      <c r="AN228" s="70"/>
      <c r="AO228" s="70"/>
      <c r="AP228" s="70"/>
      <c r="AQ228" s="70"/>
      <c r="AR228" s="70"/>
      <c r="AS228" s="70"/>
      <c r="AT228" s="70"/>
      <c r="AU228" s="70"/>
      <c r="AV228" s="70"/>
      <c r="AW228" s="70"/>
      <c r="AX228" s="70"/>
      <c r="AY228" s="70"/>
      <c r="AZ228" s="70"/>
      <c r="BA228" s="70"/>
      <c r="BB228" s="70"/>
      <c r="BC228" s="70"/>
      <c r="BD228" s="91">
        <v>1</v>
      </c>
      <c r="BE228" s="70"/>
      <c r="BF228" s="70"/>
      <c r="BG228" s="70"/>
      <c r="BH228" s="77">
        <v>69</v>
      </c>
      <c r="BN228" s="47">
        <v>24591.976368159205</v>
      </c>
      <c r="CJ228" s="8">
        <f>ABS(L228-VLOOKUP(VK_valitsin!$C$8,tiedot,11,FALSE))</f>
        <v>57.299999999999983</v>
      </c>
      <c r="CQ228" s="8">
        <f>ABS(S228-VLOOKUP(VK_valitsin!$C$8,tiedot,18,FALSE))</f>
        <v>49</v>
      </c>
      <c r="DE228" s="8">
        <f>ABS(AG228-VLOOKUP(VK_valitsin!$C$8,tiedot,32,FALSE))</f>
        <v>0</v>
      </c>
      <c r="DJ228" s="8">
        <f>ABS(AL228-VLOOKUP(VK_valitsin!$C$8,tiedot,37,FALSE))</f>
        <v>7.5844806007509424E-2</v>
      </c>
      <c r="EB228" s="42">
        <f>ABS(BD228-VLOOKUP(VK_valitsin!$C$8,tiedot,55,FALSE))</f>
        <v>0.17222222222222228</v>
      </c>
      <c r="EF228" s="42">
        <f>ABS(BH228-VLOOKUP(VK_valitsin!$C$8,tiedot,59,FALSE))</f>
        <v>471</v>
      </c>
      <c r="EL228" s="8">
        <f>ABS(BN228-VLOOKUP(VK_valitsin!$C$8,tiedot,65,FALSE))</f>
        <v>2115.394555339728</v>
      </c>
      <c r="FH228" s="44">
        <f>IF($B228=VK_valitsin!$C$8,100000,VK!CJ228/VK!L$297*VK_valitsin!E$5)</f>
        <v>0.29953075879594704</v>
      </c>
      <c r="FO228" s="44">
        <f>IF($B228=VK_valitsin!$C$8,100000,VK!CQ228/VK!S$297*VK_valitsin!J$5)</f>
        <v>1.4173981062438504E-2</v>
      </c>
      <c r="GC228" s="44">
        <f>IF($B228=VK_valitsin!$C$8,100000,VK!DE228/VK!AG$297*VK_valitsin!I$5)</f>
        <v>0</v>
      </c>
      <c r="GH228" s="44">
        <f>IF($B228=VK_valitsin!$C$8,100000,VK!DJ228/VK!AL$297*VK_valitsin!D$5)</f>
        <v>0.14935960605145485</v>
      </c>
      <c r="GZ228" s="44">
        <f>IF($B228=VK_valitsin!$C$8,100000,VK!EB228/VK!BD$297*VK_valitsin!H$5)</f>
        <v>7.1538812128718196E-2</v>
      </c>
      <c r="HD228" s="44">
        <f>IF($B228=VK_valitsin!$C$8,100000,VK!EF228/VK!BH$297*VK_valitsin!F$5)</f>
        <v>0.17911606568693328</v>
      </c>
      <c r="HJ228" s="44">
        <f>IF($B228=VK_valitsin!$C$8,100000,VK!EL228/VK!BN$297*VK_valitsin!G$5)</f>
        <v>8.0939352253994012E-2</v>
      </c>
      <c r="ID228" s="15">
        <f t="shared" si="12"/>
        <v>0.79465859857948573</v>
      </c>
      <c r="IE228" s="15">
        <f t="shared" si="13"/>
        <v>161</v>
      </c>
      <c r="IF228" s="16">
        <f t="shared" si="15"/>
        <v>2.2600000000000017E-8</v>
      </c>
      <c r="IG228" s="38" t="str">
        <f t="shared" si="14"/>
        <v>Savitaipale</v>
      </c>
    </row>
    <row r="229" spans="2:241" x14ac:dyDescent="0.25">
      <c r="B229" t="s">
        <v>89</v>
      </c>
      <c r="C229">
        <v>740</v>
      </c>
      <c r="L229" s="76">
        <v>169.9</v>
      </c>
      <c r="M229" s="70"/>
      <c r="N229" s="70"/>
      <c r="O229" s="70"/>
      <c r="P229" s="70"/>
      <c r="Q229" s="70"/>
      <c r="R229" s="70"/>
      <c r="S229" s="85" t="s">
        <v>878</v>
      </c>
      <c r="T229" s="70"/>
      <c r="U229" s="70"/>
      <c r="V229" s="70"/>
      <c r="W229" s="70"/>
      <c r="X229" s="70"/>
      <c r="Y229" s="70"/>
      <c r="Z229" s="70"/>
      <c r="AA229" s="70"/>
      <c r="AB229" s="70"/>
      <c r="AC229" s="70"/>
      <c r="AD229" s="70"/>
      <c r="AE229" s="70"/>
      <c r="AF229" s="70"/>
      <c r="AG229" s="75">
        <v>0</v>
      </c>
      <c r="AH229" s="70"/>
      <c r="AI229" s="70"/>
      <c r="AJ229" s="70"/>
      <c r="AK229" s="70"/>
      <c r="AL229" s="91">
        <v>0.81524926686217014</v>
      </c>
      <c r="AM229" s="70"/>
      <c r="AN229" s="70"/>
      <c r="AO229" s="70"/>
      <c r="AP229" s="70"/>
      <c r="AQ229" s="70"/>
      <c r="AR229" s="70"/>
      <c r="AS229" s="70"/>
      <c r="AT229" s="70"/>
      <c r="AU229" s="70"/>
      <c r="AV229" s="70"/>
      <c r="AW229" s="70"/>
      <c r="AX229" s="70"/>
      <c r="AY229" s="70"/>
      <c r="AZ229" s="70"/>
      <c r="BA229" s="70"/>
      <c r="BB229" s="70"/>
      <c r="BC229" s="70"/>
      <c r="BD229" s="91">
        <v>0.75899280575539574</v>
      </c>
      <c r="BE229" s="70"/>
      <c r="BF229" s="70"/>
      <c r="BG229" s="70"/>
      <c r="BH229" s="77">
        <v>834</v>
      </c>
      <c r="BN229" s="47">
        <v>25654.511321169488</v>
      </c>
      <c r="CJ229" s="8">
        <f>ABS(L229-VLOOKUP(VK_valitsin!$C$8,tiedot,11,FALSE))</f>
        <v>33.599999999999994</v>
      </c>
      <c r="CQ229" s="8">
        <f>ABS(S229-VLOOKUP(VK_valitsin!$C$8,tiedot,18,FALSE))</f>
        <v>587</v>
      </c>
      <c r="DE229" s="8">
        <f>ABS(AG229-VLOOKUP(VK_valitsin!$C$8,tiedot,32,FALSE))</f>
        <v>0</v>
      </c>
      <c r="DJ229" s="8">
        <f>ABS(AL229-VLOOKUP(VK_valitsin!$C$8,tiedot,37,FALSE))</f>
        <v>0.13940446085466074</v>
      </c>
      <c r="EB229" s="42">
        <f>ABS(BD229-VLOOKUP(VK_valitsin!$C$8,tiedot,55,FALSE))</f>
        <v>6.8784972022381985E-2</v>
      </c>
      <c r="EF229" s="42">
        <f>ABS(BH229-VLOOKUP(VK_valitsin!$C$8,tiedot,59,FALSE))</f>
        <v>294</v>
      </c>
      <c r="EL229" s="8">
        <f>ABS(BN229-VLOOKUP(VK_valitsin!$C$8,tiedot,65,FALSE))</f>
        <v>1052.8596023294449</v>
      </c>
      <c r="FH229" s="44">
        <f>IF($B229=VK_valitsin!$C$8,100000,VK!CJ229/VK!L$297*VK_valitsin!E$5)</f>
        <v>0.17564107322066005</v>
      </c>
      <c r="FO229" s="44">
        <f>IF($B229=VK_valitsin!$C$8,100000,VK!CQ229/VK!S$297*VK_valitsin!J$5)</f>
        <v>0.16979850782962047</v>
      </c>
      <c r="GC229" s="44">
        <f>IF($B229=VK_valitsin!$C$8,100000,VK!DE229/VK!AG$297*VK_valitsin!I$5)</f>
        <v>0</v>
      </c>
      <c r="GH229" s="44">
        <f>IF($B229=VK_valitsin!$C$8,100000,VK!DJ229/VK!AL$297*VK_valitsin!D$5)</f>
        <v>0.27452631829536295</v>
      </c>
      <c r="GZ229" s="44">
        <f>IF($B229=VK_valitsin!$C$8,100000,VK!EB229/VK!BD$297*VK_valitsin!H$5)</f>
        <v>2.8572359172319279E-2</v>
      </c>
      <c r="HD229" s="44">
        <f>IF($B229=VK_valitsin!$C$8,100000,VK!EF229/VK!BH$297*VK_valitsin!F$5)</f>
        <v>0.11180493272178002</v>
      </c>
      <c r="HJ229" s="44">
        <f>IF($B229=VK_valitsin!$C$8,100000,VK!EL229/VK!BN$297*VK_valitsin!G$5)</f>
        <v>4.0284576705482356E-2</v>
      </c>
      <c r="ID229" s="15">
        <f t="shared" si="12"/>
        <v>0.80062779064522505</v>
      </c>
      <c r="IE229" s="15">
        <f t="shared" si="13"/>
        <v>164</v>
      </c>
      <c r="IF229" s="16">
        <f t="shared" si="15"/>
        <v>2.2700000000000018E-8</v>
      </c>
      <c r="IG229" s="38" t="str">
        <f t="shared" si="14"/>
        <v>Savonlinna</v>
      </c>
    </row>
    <row r="230" spans="2:241" x14ac:dyDescent="0.25">
      <c r="B230" t="s">
        <v>312</v>
      </c>
      <c r="C230">
        <v>742</v>
      </c>
      <c r="L230" s="76">
        <v>168.5</v>
      </c>
      <c r="M230" s="70"/>
      <c r="N230" s="70"/>
      <c r="O230" s="70"/>
      <c r="P230" s="70"/>
      <c r="Q230" s="70"/>
      <c r="R230" s="70"/>
      <c r="S230" s="85" t="s">
        <v>879</v>
      </c>
      <c r="T230" s="70"/>
      <c r="U230" s="70"/>
      <c r="V230" s="70"/>
      <c r="W230" s="70"/>
      <c r="X230" s="70"/>
      <c r="Y230" s="70"/>
      <c r="Z230" s="70"/>
      <c r="AA230" s="70"/>
      <c r="AB230" s="70"/>
      <c r="AC230" s="70"/>
      <c r="AD230" s="70"/>
      <c r="AE230" s="70"/>
      <c r="AF230" s="70"/>
      <c r="AG230" s="75">
        <v>0</v>
      </c>
      <c r="AH230" s="70"/>
      <c r="AI230" s="70"/>
      <c r="AJ230" s="70"/>
      <c r="AK230" s="70"/>
      <c r="AL230" s="91">
        <v>0.68181818181818177</v>
      </c>
      <c r="AM230" s="70"/>
      <c r="AN230" s="70"/>
      <c r="AO230" s="70"/>
      <c r="AP230" s="70"/>
      <c r="AQ230" s="70"/>
      <c r="AR230" s="70"/>
      <c r="AS230" s="70"/>
      <c r="AT230" s="70"/>
      <c r="AU230" s="70"/>
      <c r="AV230" s="70"/>
      <c r="AW230" s="70"/>
      <c r="AX230" s="70"/>
      <c r="AY230" s="70"/>
      <c r="AZ230" s="70"/>
      <c r="BA230" s="70"/>
      <c r="BB230" s="70"/>
      <c r="BC230" s="70"/>
      <c r="BD230" s="91">
        <v>1</v>
      </c>
      <c r="BE230" s="70"/>
      <c r="BF230" s="70"/>
      <c r="BG230" s="70"/>
      <c r="BH230" s="77">
        <v>30</v>
      </c>
      <c r="BN230" s="47">
        <v>24288.093047034767</v>
      </c>
      <c r="CJ230" s="8">
        <f>ABS(L230-VLOOKUP(VK_valitsin!$C$8,tiedot,11,FALSE))</f>
        <v>32.199999999999989</v>
      </c>
      <c r="CQ230" s="8">
        <f>ABS(S230-VLOOKUP(VK_valitsin!$C$8,tiedot,18,FALSE))</f>
        <v>144</v>
      </c>
      <c r="DE230" s="8">
        <f>ABS(AG230-VLOOKUP(VK_valitsin!$C$8,tiedot,32,FALSE))</f>
        <v>0</v>
      </c>
      <c r="DJ230" s="8">
        <f>ABS(AL230-VLOOKUP(VK_valitsin!$C$8,tiedot,37,FALSE))</f>
        <v>5.9733758106723656E-3</v>
      </c>
      <c r="EB230" s="42">
        <f>ABS(BD230-VLOOKUP(VK_valitsin!$C$8,tiedot,55,FALSE))</f>
        <v>0.17222222222222228</v>
      </c>
      <c r="EF230" s="42">
        <f>ABS(BH230-VLOOKUP(VK_valitsin!$C$8,tiedot,59,FALSE))</f>
        <v>510</v>
      </c>
      <c r="EL230" s="8">
        <f>ABS(BN230-VLOOKUP(VK_valitsin!$C$8,tiedot,65,FALSE))</f>
        <v>2419.2778764641662</v>
      </c>
      <c r="FH230" s="44">
        <f>IF($B230=VK_valitsin!$C$8,100000,VK!CJ230/VK!L$297*VK_valitsin!E$5)</f>
        <v>0.1683226951697992</v>
      </c>
      <c r="FO230" s="44">
        <f>IF($B230=VK_valitsin!$C$8,100000,VK!CQ230/VK!S$297*VK_valitsin!J$5)</f>
        <v>4.16541484283907E-2</v>
      </c>
      <c r="GC230" s="44">
        <f>IF($B230=VK_valitsin!$C$8,100000,VK!DE230/VK!AG$297*VK_valitsin!I$5)</f>
        <v>0</v>
      </c>
      <c r="GH230" s="44">
        <f>IF($B230=VK_valitsin!$C$8,100000,VK!DJ230/VK!AL$297*VK_valitsin!D$5)</f>
        <v>1.1763245301082043E-2</v>
      </c>
      <c r="GZ230" s="44">
        <f>IF($B230=VK_valitsin!$C$8,100000,VK!EB230/VK!BD$297*VK_valitsin!H$5)</f>
        <v>7.1538812128718196E-2</v>
      </c>
      <c r="HD230" s="44">
        <f>IF($B230=VK_valitsin!$C$8,100000,VK!EF230/VK!BH$297*VK_valitsin!F$5)</f>
        <v>0.19394733227247554</v>
      </c>
      <c r="HJ230" s="44">
        <f>IF($B230=VK_valitsin!$C$8,100000,VK!EL230/VK!BN$297*VK_valitsin!G$5)</f>
        <v>9.2566553955217262E-2</v>
      </c>
      <c r="ID230" s="15">
        <f t="shared" si="12"/>
        <v>0.57979281005568295</v>
      </c>
      <c r="IE230" s="15">
        <f t="shared" si="13"/>
        <v>80</v>
      </c>
      <c r="IF230" s="16">
        <f t="shared" si="15"/>
        <v>2.2800000000000019E-8</v>
      </c>
      <c r="IG230" s="38" t="str">
        <f t="shared" si="14"/>
        <v>Savukoski</v>
      </c>
    </row>
    <row r="231" spans="2:241" x14ac:dyDescent="0.25">
      <c r="B231" t="s">
        <v>133</v>
      </c>
      <c r="C231">
        <v>743</v>
      </c>
      <c r="L231" s="76">
        <v>118.4</v>
      </c>
      <c r="M231" s="70"/>
      <c r="N231" s="70"/>
      <c r="O231" s="70"/>
      <c r="P231" s="70"/>
      <c r="Q231" s="70"/>
      <c r="R231" s="70"/>
      <c r="S231" s="85" t="s">
        <v>880</v>
      </c>
      <c r="T231" s="70"/>
      <c r="U231" s="70"/>
      <c r="V231" s="70"/>
      <c r="W231" s="70"/>
      <c r="X231" s="70"/>
      <c r="Y231" s="70"/>
      <c r="Z231" s="70"/>
      <c r="AA231" s="70"/>
      <c r="AB231" s="70"/>
      <c r="AC231" s="70"/>
      <c r="AD231" s="70"/>
      <c r="AE231" s="70"/>
      <c r="AF231" s="70"/>
      <c r="AG231" s="75">
        <v>0</v>
      </c>
      <c r="AH231" s="70"/>
      <c r="AI231" s="70"/>
      <c r="AJ231" s="70"/>
      <c r="AK231" s="70"/>
      <c r="AL231" s="91">
        <v>0.85670886075949371</v>
      </c>
      <c r="AM231" s="70"/>
      <c r="AN231" s="70"/>
      <c r="AO231" s="70"/>
      <c r="AP231" s="70"/>
      <c r="AQ231" s="70"/>
      <c r="AR231" s="70"/>
      <c r="AS231" s="70"/>
      <c r="AT231" s="70"/>
      <c r="AU231" s="70"/>
      <c r="AV231" s="70"/>
      <c r="AW231" s="70"/>
      <c r="AX231" s="70"/>
      <c r="AY231" s="70"/>
      <c r="AZ231" s="70"/>
      <c r="BA231" s="70"/>
      <c r="BB231" s="70"/>
      <c r="BC231" s="70"/>
      <c r="BD231" s="91">
        <v>0.85372340425531912</v>
      </c>
      <c r="BE231" s="70"/>
      <c r="BF231" s="70"/>
      <c r="BG231" s="70"/>
      <c r="BH231" s="77">
        <v>3384</v>
      </c>
      <c r="BN231" s="47">
        <v>26611.05533555018</v>
      </c>
      <c r="CJ231" s="8">
        <f>ABS(L231-VLOOKUP(VK_valitsin!$C$8,tiedot,11,FALSE))</f>
        <v>17.900000000000006</v>
      </c>
      <c r="CQ231" s="8">
        <f>ABS(S231-VLOOKUP(VK_valitsin!$C$8,tiedot,18,FALSE))</f>
        <v>381</v>
      </c>
      <c r="DE231" s="8">
        <f>ABS(AG231-VLOOKUP(VK_valitsin!$C$8,tiedot,32,FALSE))</f>
        <v>0</v>
      </c>
      <c r="DJ231" s="8">
        <f>ABS(AL231-VLOOKUP(VK_valitsin!$C$8,tiedot,37,FALSE))</f>
        <v>0.1808640547519843</v>
      </c>
      <c r="EB231" s="42">
        <f>ABS(BD231-VLOOKUP(VK_valitsin!$C$8,tiedot,55,FALSE))</f>
        <v>2.5945626477541395E-2</v>
      </c>
      <c r="EF231" s="42">
        <f>ABS(BH231-VLOOKUP(VK_valitsin!$C$8,tiedot,59,FALSE))</f>
        <v>2844</v>
      </c>
      <c r="EL231" s="8">
        <f>ABS(BN231-VLOOKUP(VK_valitsin!$C$8,tiedot,65,FALSE))</f>
        <v>96.315587948753091</v>
      </c>
      <c r="FH231" s="44">
        <f>IF($B231=VK_valitsin!$C$8,100000,VK!CJ231/VK!L$297*VK_valitsin!E$5)</f>
        <v>9.3570690793149308E-2</v>
      </c>
      <c r="FO231" s="44">
        <f>IF($B231=VK_valitsin!$C$8,100000,VK!CQ231/VK!S$297*VK_valitsin!J$5)</f>
        <v>0.11020993438345041</v>
      </c>
      <c r="GC231" s="44">
        <f>IF($B231=VK_valitsin!$C$8,100000,VK!DE231/VK!AG$297*VK_valitsin!I$5)</f>
        <v>0</v>
      </c>
      <c r="GH231" s="44">
        <f>IF($B231=VK_valitsin!$C$8,100000,VK!DJ231/VK!AL$297*VK_valitsin!D$5)</f>
        <v>0.35617183810781311</v>
      </c>
      <c r="GZ231" s="44">
        <f>IF($B231=VK_valitsin!$C$8,100000,VK!EB231/VK!BD$297*VK_valitsin!H$5)</f>
        <v>1.077746689241843E-2</v>
      </c>
      <c r="HD231" s="44">
        <f>IF($B231=VK_valitsin!$C$8,100000,VK!EF231/VK!BH$297*VK_valitsin!F$5)</f>
        <v>1.0815415940841577</v>
      </c>
      <c r="HJ231" s="44">
        <f>IF($B231=VK_valitsin!$C$8,100000,VK!EL231/VK!BN$297*VK_valitsin!G$5)</f>
        <v>3.685232752848175E-3</v>
      </c>
      <c r="ID231" s="15">
        <f t="shared" si="12"/>
        <v>1.6559567799138373</v>
      </c>
      <c r="IE231" s="15">
        <f t="shared" si="13"/>
        <v>276</v>
      </c>
      <c r="IF231" s="16">
        <f t="shared" si="15"/>
        <v>2.290000000000002E-8</v>
      </c>
      <c r="IG231" s="38" t="str">
        <f t="shared" si="14"/>
        <v>Seinäjoki</v>
      </c>
    </row>
    <row r="232" spans="2:241" x14ac:dyDescent="0.25">
      <c r="B232" t="s">
        <v>313</v>
      </c>
      <c r="C232">
        <v>746</v>
      </c>
      <c r="L232" s="76">
        <v>164.2</v>
      </c>
      <c r="M232" s="70"/>
      <c r="N232" s="70"/>
      <c r="O232" s="70"/>
      <c r="P232" s="70"/>
      <c r="Q232" s="70"/>
      <c r="R232" s="70"/>
      <c r="S232" s="85" t="s">
        <v>881</v>
      </c>
      <c r="T232" s="70"/>
      <c r="U232" s="70"/>
      <c r="V232" s="70"/>
      <c r="W232" s="70"/>
      <c r="X232" s="70"/>
      <c r="Y232" s="70"/>
      <c r="Z232" s="70"/>
      <c r="AA232" s="70"/>
      <c r="AB232" s="70"/>
      <c r="AC232" s="70"/>
      <c r="AD232" s="70"/>
      <c r="AE232" s="70"/>
      <c r="AF232" s="70"/>
      <c r="AG232" s="75">
        <v>0</v>
      </c>
      <c r="AH232" s="70"/>
      <c r="AI232" s="70"/>
      <c r="AJ232" s="70"/>
      <c r="AK232" s="70"/>
      <c r="AL232" s="91">
        <v>0.59154929577464788</v>
      </c>
      <c r="AM232" s="70"/>
      <c r="AN232" s="70"/>
      <c r="AO232" s="70"/>
      <c r="AP232" s="70"/>
      <c r="AQ232" s="70"/>
      <c r="AR232" s="70"/>
      <c r="AS232" s="70"/>
      <c r="AT232" s="70"/>
      <c r="AU232" s="70"/>
      <c r="AV232" s="70"/>
      <c r="AW232" s="70"/>
      <c r="AX232" s="70"/>
      <c r="AY232" s="70"/>
      <c r="AZ232" s="70"/>
      <c r="BA232" s="70"/>
      <c r="BB232" s="70"/>
      <c r="BC232" s="70"/>
      <c r="BD232" s="91">
        <v>1</v>
      </c>
      <c r="BE232" s="70"/>
      <c r="BF232" s="70"/>
      <c r="BG232" s="70"/>
      <c r="BH232" s="77">
        <v>210</v>
      </c>
      <c r="BN232" s="47">
        <v>21229.19032463399</v>
      </c>
      <c r="CJ232" s="8">
        <f>ABS(L232-VLOOKUP(VK_valitsin!$C$8,tiedot,11,FALSE))</f>
        <v>27.899999999999977</v>
      </c>
      <c r="CQ232" s="8">
        <f>ABS(S232-VLOOKUP(VK_valitsin!$C$8,tiedot,18,FALSE))</f>
        <v>6</v>
      </c>
      <c r="DE232" s="8">
        <f>ABS(AG232-VLOOKUP(VK_valitsin!$C$8,tiedot,32,FALSE))</f>
        <v>0</v>
      </c>
      <c r="DJ232" s="8">
        <f>ABS(AL232-VLOOKUP(VK_valitsin!$C$8,tiedot,37,FALSE))</f>
        <v>8.4295510232861526E-2</v>
      </c>
      <c r="EB232" s="42">
        <f>ABS(BD232-VLOOKUP(VK_valitsin!$C$8,tiedot,55,FALSE))</f>
        <v>0.17222222222222228</v>
      </c>
      <c r="EF232" s="42">
        <f>ABS(BH232-VLOOKUP(VK_valitsin!$C$8,tiedot,59,FALSE))</f>
        <v>330</v>
      </c>
      <c r="EL232" s="8">
        <f>ABS(BN232-VLOOKUP(VK_valitsin!$C$8,tiedot,65,FALSE))</f>
        <v>5478.180598864943</v>
      </c>
      <c r="FH232" s="44">
        <f>IF($B232=VK_valitsin!$C$8,100000,VK!CJ232/VK!L$297*VK_valitsin!E$5)</f>
        <v>0.14584481972786942</v>
      </c>
      <c r="FO232" s="44">
        <f>IF($B232=VK_valitsin!$C$8,100000,VK!CQ232/VK!S$297*VK_valitsin!J$5)</f>
        <v>1.7355895178496129E-3</v>
      </c>
      <c r="GC232" s="44">
        <f>IF($B232=VK_valitsin!$C$8,100000,VK!DE232/VK!AG$297*VK_valitsin!I$5)</f>
        <v>0</v>
      </c>
      <c r="GH232" s="44">
        <f>IF($B232=VK_valitsin!$C$8,100000,VK!DJ232/VK!AL$297*VK_valitsin!D$5)</f>
        <v>0.1660014029047685</v>
      </c>
      <c r="GZ232" s="44">
        <f>IF($B232=VK_valitsin!$C$8,100000,VK!EB232/VK!BD$297*VK_valitsin!H$5)</f>
        <v>7.1538812128718196E-2</v>
      </c>
      <c r="HD232" s="44">
        <f>IF($B232=VK_valitsin!$C$8,100000,VK!EF232/VK!BH$297*VK_valitsin!F$5)</f>
        <v>0.12549533264689594</v>
      </c>
      <c r="HJ232" s="44">
        <f>IF($B232=VK_valitsin!$C$8,100000,VK!EL232/VK!BN$297*VK_valitsin!G$5)</f>
        <v>0.20960647179661304</v>
      </c>
      <c r="ID232" s="15">
        <f t="shared" si="12"/>
        <v>0.72022245172271482</v>
      </c>
      <c r="IE232" s="15">
        <f t="shared" si="13"/>
        <v>138</v>
      </c>
      <c r="IF232" s="16">
        <f t="shared" si="15"/>
        <v>2.3000000000000021E-8</v>
      </c>
      <c r="IG232" s="38" t="str">
        <f t="shared" si="14"/>
        <v>Sievi</v>
      </c>
    </row>
    <row r="233" spans="2:241" x14ac:dyDescent="0.25">
      <c r="B233" t="s">
        <v>314</v>
      </c>
      <c r="C233">
        <v>747</v>
      </c>
      <c r="L233" s="76">
        <v>201.4</v>
      </c>
      <c r="M233" s="70"/>
      <c r="N233" s="70"/>
      <c r="O233" s="70"/>
      <c r="P233" s="70"/>
      <c r="Q233" s="70"/>
      <c r="R233" s="70"/>
      <c r="S233" s="85" t="s">
        <v>768</v>
      </c>
      <c r="T233" s="70"/>
      <c r="U233" s="70"/>
      <c r="V233" s="70"/>
      <c r="W233" s="70"/>
      <c r="X233" s="70"/>
      <c r="Y233" s="70"/>
      <c r="Z233" s="70"/>
      <c r="AA233" s="70"/>
      <c r="AB233" s="70"/>
      <c r="AC233" s="70"/>
      <c r="AD233" s="70"/>
      <c r="AE233" s="70"/>
      <c r="AF233" s="70"/>
      <c r="AG233" s="75">
        <v>1</v>
      </c>
      <c r="AH233" s="70"/>
      <c r="AI233" s="70"/>
      <c r="AJ233" s="70"/>
      <c r="AK233" s="70"/>
      <c r="AL233" s="91">
        <v>0.48837209302325579</v>
      </c>
      <c r="AM233" s="70"/>
      <c r="AN233" s="70"/>
      <c r="AO233" s="70"/>
      <c r="AP233" s="70"/>
      <c r="AQ233" s="70"/>
      <c r="AR233" s="70"/>
      <c r="AS233" s="70"/>
      <c r="AT233" s="70"/>
      <c r="AU233" s="70"/>
      <c r="AV233" s="70"/>
      <c r="AW233" s="70"/>
      <c r="AX233" s="70"/>
      <c r="AY233" s="70"/>
      <c r="AZ233" s="70"/>
      <c r="BA233" s="70"/>
      <c r="BB233" s="70"/>
      <c r="BC233" s="70"/>
      <c r="BD233" s="91">
        <v>1</v>
      </c>
      <c r="BE233" s="70"/>
      <c r="BF233" s="70"/>
      <c r="BG233" s="70"/>
      <c r="BH233" s="77">
        <v>21</v>
      </c>
      <c r="BN233" s="47">
        <v>22234.448947778645</v>
      </c>
      <c r="CJ233" s="8">
        <f>ABS(L233-VLOOKUP(VK_valitsin!$C$8,tiedot,11,FALSE))</f>
        <v>65.099999999999994</v>
      </c>
      <c r="CQ233" s="8">
        <f>ABS(S233-VLOOKUP(VK_valitsin!$C$8,tiedot,18,FALSE))</f>
        <v>28</v>
      </c>
      <c r="DE233" s="8">
        <f>ABS(AG233-VLOOKUP(VK_valitsin!$C$8,tiedot,32,FALSE))</f>
        <v>1</v>
      </c>
      <c r="DJ233" s="8">
        <f>ABS(AL233-VLOOKUP(VK_valitsin!$C$8,tiedot,37,FALSE))</f>
        <v>0.18747271298425361</v>
      </c>
      <c r="EB233" s="42">
        <f>ABS(BD233-VLOOKUP(VK_valitsin!$C$8,tiedot,55,FALSE))</f>
        <v>0.17222222222222228</v>
      </c>
      <c r="EF233" s="42">
        <f>ABS(BH233-VLOOKUP(VK_valitsin!$C$8,tiedot,59,FALSE))</f>
        <v>519</v>
      </c>
      <c r="EL233" s="8">
        <f>ABS(BN233-VLOOKUP(VK_valitsin!$C$8,tiedot,65,FALSE))</f>
        <v>4472.9219757202882</v>
      </c>
      <c r="FH233" s="44">
        <f>IF($B233=VK_valitsin!$C$8,100000,VK!CJ233/VK!L$297*VK_valitsin!E$5)</f>
        <v>0.34030457936502895</v>
      </c>
      <c r="FO233" s="44">
        <f>IF($B233=VK_valitsin!$C$8,100000,VK!CQ233/VK!S$297*VK_valitsin!J$5)</f>
        <v>8.0994177499648604E-3</v>
      </c>
      <c r="GC233" s="44">
        <f>IF($B233=VK_valitsin!$C$8,100000,VK!DE233/VK!AG$297*VK_valitsin!I$5)</f>
        <v>0.10940897735217005</v>
      </c>
      <c r="GH233" s="44">
        <f>IF($B233=VK_valitsin!$C$8,100000,VK!DJ233/VK!AL$297*VK_valitsin!D$5)</f>
        <v>0.36918613192778432</v>
      </c>
      <c r="GZ233" s="44">
        <f>IF($B233=VK_valitsin!$C$8,100000,VK!EB233/VK!BD$297*VK_valitsin!H$5)</f>
        <v>7.1538812128718196E-2</v>
      </c>
      <c r="HD233" s="44">
        <f>IF($B233=VK_valitsin!$C$8,100000,VK!EF233/VK!BH$297*VK_valitsin!F$5)</f>
        <v>0.19736993225375452</v>
      </c>
      <c r="HJ233" s="44">
        <f>IF($B233=VK_valitsin!$C$8,100000,VK!EL233/VK!BN$297*VK_valitsin!G$5)</f>
        <v>0.17114320658696841</v>
      </c>
      <c r="ID233" s="15">
        <f t="shared" si="12"/>
        <v>1.2670510804643893</v>
      </c>
      <c r="IE233" s="15">
        <f t="shared" si="13"/>
        <v>261</v>
      </c>
      <c r="IF233" s="16">
        <f t="shared" si="15"/>
        <v>2.3100000000000022E-8</v>
      </c>
      <c r="IG233" s="38" t="str">
        <f t="shared" si="14"/>
        <v>Siikainen</v>
      </c>
    </row>
    <row r="234" spans="2:241" x14ac:dyDescent="0.25">
      <c r="B234" t="s">
        <v>315</v>
      </c>
      <c r="C234">
        <v>748</v>
      </c>
      <c r="L234" s="76">
        <v>172.2</v>
      </c>
      <c r="M234" s="70"/>
      <c r="N234" s="70"/>
      <c r="O234" s="70"/>
      <c r="P234" s="70"/>
      <c r="Q234" s="70"/>
      <c r="R234" s="70"/>
      <c r="S234" s="85" t="s">
        <v>882</v>
      </c>
      <c r="T234" s="70"/>
      <c r="U234" s="70"/>
      <c r="V234" s="70"/>
      <c r="W234" s="70"/>
      <c r="X234" s="70"/>
      <c r="Y234" s="70"/>
      <c r="Z234" s="70"/>
      <c r="AA234" s="70"/>
      <c r="AB234" s="70"/>
      <c r="AC234" s="70"/>
      <c r="AD234" s="70"/>
      <c r="AE234" s="70"/>
      <c r="AF234" s="70"/>
      <c r="AG234" s="75">
        <v>1</v>
      </c>
      <c r="AH234" s="70"/>
      <c r="AI234" s="70"/>
      <c r="AJ234" s="70"/>
      <c r="AK234" s="70"/>
      <c r="AL234" s="91">
        <v>0.56656346749226005</v>
      </c>
      <c r="AM234" s="70"/>
      <c r="AN234" s="70"/>
      <c r="AO234" s="70"/>
      <c r="AP234" s="70"/>
      <c r="AQ234" s="70"/>
      <c r="AR234" s="70"/>
      <c r="AS234" s="70"/>
      <c r="AT234" s="70"/>
      <c r="AU234" s="70"/>
      <c r="AV234" s="70"/>
      <c r="AW234" s="70"/>
      <c r="AX234" s="70"/>
      <c r="AY234" s="70"/>
      <c r="AZ234" s="70"/>
      <c r="BA234" s="70"/>
      <c r="BB234" s="70"/>
      <c r="BC234" s="70"/>
      <c r="BD234" s="91">
        <v>1</v>
      </c>
      <c r="BE234" s="70"/>
      <c r="BF234" s="70"/>
      <c r="BG234" s="70"/>
      <c r="BH234" s="77">
        <v>183</v>
      </c>
      <c r="BN234" s="47">
        <v>23233.221418234443</v>
      </c>
      <c r="CJ234" s="8">
        <f>ABS(L234-VLOOKUP(VK_valitsin!$C$8,tiedot,11,FALSE))</f>
        <v>35.899999999999977</v>
      </c>
      <c r="CQ234" s="8">
        <f>ABS(S234-VLOOKUP(VK_valitsin!$C$8,tiedot,18,FALSE))</f>
        <v>167</v>
      </c>
      <c r="DE234" s="8">
        <f>ABS(AG234-VLOOKUP(VK_valitsin!$C$8,tiedot,32,FALSE))</f>
        <v>1</v>
      </c>
      <c r="DJ234" s="8">
        <f>ABS(AL234-VLOOKUP(VK_valitsin!$C$8,tiedot,37,FALSE))</f>
        <v>0.10928133851524935</v>
      </c>
      <c r="EB234" s="42">
        <f>ABS(BD234-VLOOKUP(VK_valitsin!$C$8,tiedot,55,FALSE))</f>
        <v>0.17222222222222228</v>
      </c>
      <c r="EF234" s="42">
        <f>ABS(BH234-VLOOKUP(VK_valitsin!$C$8,tiedot,59,FALSE))</f>
        <v>357</v>
      </c>
      <c r="EL234" s="8">
        <f>ABS(BN234-VLOOKUP(VK_valitsin!$C$8,tiedot,65,FALSE))</f>
        <v>3474.1495052644896</v>
      </c>
      <c r="FH234" s="44">
        <f>IF($B234=VK_valitsin!$C$8,100000,VK!CJ234/VK!L$297*VK_valitsin!E$5)</f>
        <v>0.18766412287564566</v>
      </c>
      <c r="FO234" s="44">
        <f>IF($B234=VK_valitsin!$C$8,100000,VK!CQ234/VK!S$297*VK_valitsin!J$5)</f>
        <v>4.8307241580147556E-2</v>
      </c>
      <c r="GC234" s="44">
        <f>IF($B234=VK_valitsin!$C$8,100000,VK!DE234/VK!AG$297*VK_valitsin!I$5)</f>
        <v>0.10940897735217005</v>
      </c>
      <c r="GH234" s="44">
        <f>IF($B234=VK_valitsin!$C$8,100000,VK!DJ234/VK!AL$297*VK_valitsin!D$5)</f>
        <v>0.21520547719242969</v>
      </c>
      <c r="GZ234" s="44">
        <f>IF($B234=VK_valitsin!$C$8,100000,VK!EB234/VK!BD$297*VK_valitsin!H$5)</f>
        <v>7.1538812128718196E-2</v>
      </c>
      <c r="HD234" s="44">
        <f>IF($B234=VK_valitsin!$C$8,100000,VK!EF234/VK!BH$297*VK_valitsin!F$5)</f>
        <v>0.13576313259073289</v>
      </c>
      <c r="HJ234" s="44">
        <f>IF($B234=VK_valitsin!$C$8,100000,VK!EL234/VK!BN$297*VK_valitsin!G$5)</f>
        <v>0.13292811493715986</v>
      </c>
      <c r="ID234" s="15">
        <f t="shared" si="12"/>
        <v>0.90081590185700389</v>
      </c>
      <c r="IE234" s="15">
        <f t="shared" si="13"/>
        <v>189</v>
      </c>
      <c r="IF234" s="16">
        <f t="shared" si="15"/>
        <v>2.3200000000000022E-8</v>
      </c>
      <c r="IG234" s="38" t="str">
        <f t="shared" si="14"/>
        <v>Siikajoki</v>
      </c>
    </row>
    <row r="235" spans="2:241" x14ac:dyDescent="0.25">
      <c r="B235" t="s">
        <v>317</v>
      </c>
      <c r="C235">
        <v>749</v>
      </c>
      <c r="L235" s="76">
        <v>130.5</v>
      </c>
      <c r="M235" s="70"/>
      <c r="N235" s="70"/>
      <c r="O235" s="70"/>
      <c r="P235" s="70"/>
      <c r="Q235" s="70"/>
      <c r="R235" s="70"/>
      <c r="S235" s="85" t="s">
        <v>883</v>
      </c>
      <c r="T235" s="70"/>
      <c r="U235" s="70"/>
      <c r="V235" s="70"/>
      <c r="W235" s="70"/>
      <c r="X235" s="70"/>
      <c r="Y235" s="70"/>
      <c r="Z235" s="70"/>
      <c r="AA235" s="70"/>
      <c r="AB235" s="70"/>
      <c r="AC235" s="70"/>
      <c r="AD235" s="70"/>
      <c r="AE235" s="70"/>
      <c r="AF235" s="70"/>
      <c r="AG235" s="75">
        <v>0</v>
      </c>
      <c r="AH235" s="70"/>
      <c r="AI235" s="70"/>
      <c r="AJ235" s="70"/>
      <c r="AK235" s="70"/>
      <c r="AL235" s="91">
        <v>0.85810810810810811</v>
      </c>
      <c r="AM235" s="70"/>
      <c r="AN235" s="70"/>
      <c r="AO235" s="70"/>
      <c r="AP235" s="70"/>
      <c r="AQ235" s="70"/>
      <c r="AR235" s="70"/>
      <c r="AS235" s="70"/>
      <c r="AT235" s="70"/>
      <c r="AU235" s="70"/>
      <c r="AV235" s="70"/>
      <c r="AW235" s="70"/>
      <c r="AX235" s="70"/>
      <c r="AY235" s="70"/>
      <c r="AZ235" s="70"/>
      <c r="BA235" s="70"/>
      <c r="BB235" s="70"/>
      <c r="BC235" s="70"/>
      <c r="BD235" s="91">
        <v>0.73753280839895008</v>
      </c>
      <c r="BE235" s="70"/>
      <c r="BF235" s="70"/>
      <c r="BG235" s="70"/>
      <c r="BH235" s="77">
        <v>1143</v>
      </c>
      <c r="BN235" s="47">
        <v>27238.385861906998</v>
      </c>
      <c r="CJ235" s="8">
        <f>ABS(L235-VLOOKUP(VK_valitsin!$C$8,tiedot,11,FALSE))</f>
        <v>5.8000000000000114</v>
      </c>
      <c r="CQ235" s="8">
        <f>ABS(S235-VLOOKUP(VK_valitsin!$C$8,tiedot,18,FALSE))</f>
        <v>36</v>
      </c>
      <c r="DE235" s="8">
        <f>ABS(AG235-VLOOKUP(VK_valitsin!$C$8,tiedot,32,FALSE))</f>
        <v>0</v>
      </c>
      <c r="DJ235" s="8">
        <f>ABS(AL235-VLOOKUP(VK_valitsin!$C$8,tiedot,37,FALSE))</f>
        <v>0.18226330210059871</v>
      </c>
      <c r="EB235" s="42">
        <f>ABS(BD235-VLOOKUP(VK_valitsin!$C$8,tiedot,55,FALSE))</f>
        <v>9.0244969378827644E-2</v>
      </c>
      <c r="EF235" s="42">
        <f>ABS(BH235-VLOOKUP(VK_valitsin!$C$8,tiedot,59,FALSE))</f>
        <v>603</v>
      </c>
      <c r="EL235" s="8">
        <f>ABS(BN235-VLOOKUP(VK_valitsin!$C$8,tiedot,65,FALSE))</f>
        <v>531.01493840806506</v>
      </c>
      <c r="FH235" s="44">
        <f>IF($B235=VK_valitsin!$C$8,100000,VK!CJ235/VK!L$297*VK_valitsin!E$5)</f>
        <v>3.0318994782137815E-2</v>
      </c>
      <c r="FO235" s="44">
        <f>IF($B235=VK_valitsin!$C$8,100000,VK!CQ235/VK!S$297*VK_valitsin!J$5)</f>
        <v>1.0413537107097675E-2</v>
      </c>
      <c r="GC235" s="44">
        <f>IF($B235=VK_valitsin!$C$8,100000,VK!DE235/VK!AG$297*VK_valitsin!I$5)</f>
        <v>0</v>
      </c>
      <c r="GH235" s="44">
        <f>IF($B235=VK_valitsin!$C$8,100000,VK!DJ235/VK!AL$297*VK_valitsin!D$5)</f>
        <v>0.35892734693905592</v>
      </c>
      <c r="GZ235" s="44">
        <f>IF($B235=VK_valitsin!$C$8,100000,VK!EB235/VK!BD$297*VK_valitsin!H$5)</f>
        <v>3.7486555606183788E-2</v>
      </c>
      <c r="HD235" s="44">
        <f>IF($B235=VK_valitsin!$C$8,100000,VK!EF235/VK!BH$297*VK_valitsin!F$5)</f>
        <v>0.22931419874569164</v>
      </c>
      <c r="HJ235" s="44">
        <f>IF($B235=VK_valitsin!$C$8,100000,VK!EL235/VK!BN$297*VK_valitsin!G$5)</f>
        <v>2.0317725146570029E-2</v>
      </c>
      <c r="ID235" s="15">
        <f t="shared" si="12"/>
        <v>0.68677838162673688</v>
      </c>
      <c r="IE235" s="15">
        <f t="shared" si="13"/>
        <v>121</v>
      </c>
      <c r="IF235" s="16">
        <f t="shared" si="15"/>
        <v>2.3300000000000023E-8</v>
      </c>
      <c r="IG235" s="38" t="str">
        <f t="shared" si="14"/>
        <v>Siilinjärvi</v>
      </c>
    </row>
    <row r="236" spans="2:241" x14ac:dyDescent="0.25">
      <c r="B236" t="s">
        <v>318</v>
      </c>
      <c r="C236">
        <v>751</v>
      </c>
      <c r="L236" s="76">
        <v>187.7</v>
      </c>
      <c r="M236" s="70"/>
      <c r="N236" s="70"/>
      <c r="O236" s="70"/>
      <c r="P236" s="70"/>
      <c r="Q236" s="70"/>
      <c r="R236" s="70"/>
      <c r="S236" s="85" t="s">
        <v>884</v>
      </c>
      <c r="T236" s="70"/>
      <c r="U236" s="70"/>
      <c r="V236" s="70"/>
      <c r="W236" s="70"/>
      <c r="X236" s="70"/>
      <c r="Y236" s="70"/>
      <c r="Z236" s="70"/>
      <c r="AA236" s="70"/>
      <c r="AB236" s="70"/>
      <c r="AC236" s="70"/>
      <c r="AD236" s="70"/>
      <c r="AE236" s="70"/>
      <c r="AF236" s="70"/>
      <c r="AG236" s="75">
        <v>0</v>
      </c>
      <c r="AH236" s="70"/>
      <c r="AI236" s="70"/>
      <c r="AJ236" s="70"/>
      <c r="AK236" s="70"/>
      <c r="AL236" s="91">
        <v>1</v>
      </c>
      <c r="AM236" s="70"/>
      <c r="AN236" s="70"/>
      <c r="AO236" s="70"/>
      <c r="AP236" s="70"/>
      <c r="AQ236" s="70"/>
      <c r="AR236" s="70"/>
      <c r="AS236" s="70"/>
      <c r="AT236" s="70"/>
      <c r="AU236" s="70"/>
      <c r="AV236" s="70"/>
      <c r="AW236" s="70"/>
      <c r="AX236" s="70"/>
      <c r="AY236" s="70"/>
      <c r="AZ236" s="70"/>
      <c r="BA236" s="70"/>
      <c r="BB236" s="70"/>
      <c r="BC236" s="70"/>
      <c r="BD236" s="91">
        <v>1</v>
      </c>
      <c r="BE236" s="70"/>
      <c r="BF236" s="70"/>
      <c r="BG236" s="70"/>
      <c r="BH236" s="77">
        <v>105</v>
      </c>
      <c r="BN236" s="47">
        <v>27458.407355021216</v>
      </c>
      <c r="CJ236" s="8">
        <f>ABS(L236-VLOOKUP(VK_valitsin!$C$8,tiedot,11,FALSE))</f>
        <v>51.399999999999977</v>
      </c>
      <c r="CQ236" s="8">
        <f>ABS(S236-VLOOKUP(VK_valitsin!$C$8,tiedot,18,FALSE))</f>
        <v>101</v>
      </c>
      <c r="DE236" s="8">
        <f>ABS(AG236-VLOOKUP(VK_valitsin!$C$8,tiedot,32,FALSE))</f>
        <v>0</v>
      </c>
      <c r="DJ236" s="8">
        <f>ABS(AL236-VLOOKUP(VK_valitsin!$C$8,tiedot,37,FALSE))</f>
        <v>0.3241551939924906</v>
      </c>
      <c r="EB236" s="42">
        <f>ABS(BD236-VLOOKUP(VK_valitsin!$C$8,tiedot,55,FALSE))</f>
        <v>0.17222222222222228</v>
      </c>
      <c r="EF236" s="42">
        <f>ABS(BH236-VLOOKUP(VK_valitsin!$C$8,tiedot,59,FALSE))</f>
        <v>435</v>
      </c>
      <c r="EL236" s="8">
        <f>ABS(BN236-VLOOKUP(VK_valitsin!$C$8,tiedot,65,FALSE))</f>
        <v>751.03643152228324</v>
      </c>
      <c r="FH236" s="44">
        <f>IF($B236=VK_valitsin!$C$8,100000,VK!CJ236/VK!L$297*VK_valitsin!E$5)</f>
        <v>0.2686890227244621</v>
      </c>
      <c r="FO236" s="44">
        <f>IF($B236=VK_valitsin!$C$8,100000,VK!CQ236/VK!S$297*VK_valitsin!J$5)</f>
        <v>2.9215756883801815E-2</v>
      </c>
      <c r="GC236" s="44">
        <f>IF($B236=VK_valitsin!$C$8,100000,VK!DE236/VK!AG$297*VK_valitsin!I$5)</f>
        <v>0</v>
      </c>
      <c r="GH236" s="44">
        <f>IF($B236=VK_valitsin!$C$8,100000,VK!DJ236/VK!AL$297*VK_valitsin!D$5)</f>
        <v>0.6383521116720593</v>
      </c>
      <c r="GZ236" s="44">
        <f>IF($B236=VK_valitsin!$C$8,100000,VK!EB236/VK!BD$297*VK_valitsin!H$5)</f>
        <v>7.1538812128718196E-2</v>
      </c>
      <c r="HD236" s="44">
        <f>IF($B236=VK_valitsin!$C$8,100000,VK!EF236/VK!BH$297*VK_valitsin!F$5)</f>
        <v>0.16542566576181736</v>
      </c>
      <c r="HJ236" s="44">
        <f>IF($B236=VK_valitsin!$C$8,100000,VK!EL236/VK!BN$297*VK_valitsin!G$5)</f>
        <v>2.8736200598191597E-2</v>
      </c>
      <c r="ID236" s="15">
        <f t="shared" si="12"/>
        <v>1.2019575931690503</v>
      </c>
      <c r="IE236" s="15">
        <f t="shared" si="13"/>
        <v>253</v>
      </c>
      <c r="IF236" s="16">
        <f t="shared" si="15"/>
        <v>2.3400000000000024E-8</v>
      </c>
      <c r="IG236" s="38" t="str">
        <f t="shared" si="14"/>
        <v>Simo</v>
      </c>
    </row>
    <row r="237" spans="2:241" x14ac:dyDescent="0.25">
      <c r="B237" t="s">
        <v>319</v>
      </c>
      <c r="C237">
        <v>753</v>
      </c>
      <c r="L237" s="76">
        <v>102</v>
      </c>
      <c r="M237" s="70"/>
      <c r="N237" s="70"/>
      <c r="O237" s="70"/>
      <c r="P237" s="70"/>
      <c r="Q237" s="70"/>
      <c r="R237" s="70"/>
      <c r="S237" s="85" t="s">
        <v>873</v>
      </c>
      <c r="T237" s="70"/>
      <c r="U237" s="70"/>
      <c r="V237" s="70"/>
      <c r="W237" s="70"/>
      <c r="X237" s="70"/>
      <c r="Y237" s="70"/>
      <c r="Z237" s="70"/>
      <c r="AA237" s="70"/>
      <c r="AB237" s="70"/>
      <c r="AC237" s="70"/>
      <c r="AD237" s="70"/>
      <c r="AE237" s="70"/>
      <c r="AF237" s="70"/>
      <c r="AG237" s="75">
        <v>1</v>
      </c>
      <c r="AH237" s="70"/>
      <c r="AI237" s="70"/>
      <c r="AJ237" s="70"/>
      <c r="AK237" s="70"/>
      <c r="AL237" s="91">
        <v>0.74186550976138832</v>
      </c>
      <c r="AM237" s="70"/>
      <c r="AN237" s="70"/>
      <c r="AO237" s="70"/>
      <c r="AP237" s="70"/>
      <c r="AQ237" s="70"/>
      <c r="AR237" s="70"/>
      <c r="AS237" s="70"/>
      <c r="AT237" s="70"/>
      <c r="AU237" s="70"/>
      <c r="AV237" s="70"/>
      <c r="AW237" s="70"/>
      <c r="AX237" s="70"/>
      <c r="AY237" s="70"/>
      <c r="AZ237" s="70"/>
      <c r="BA237" s="70"/>
      <c r="BB237" s="70"/>
      <c r="BC237" s="70"/>
      <c r="BD237" s="91">
        <v>0.84210526315789469</v>
      </c>
      <c r="BE237" s="70"/>
      <c r="BF237" s="70"/>
      <c r="BG237" s="70"/>
      <c r="BH237" s="77">
        <v>1026</v>
      </c>
      <c r="BN237" s="47">
        <v>32973.616198273958</v>
      </c>
      <c r="CJ237" s="8">
        <f>ABS(L237-VLOOKUP(VK_valitsin!$C$8,tiedot,11,FALSE))</f>
        <v>34.300000000000011</v>
      </c>
      <c r="CQ237" s="8">
        <f>ABS(S237-VLOOKUP(VK_valitsin!$C$8,tiedot,18,FALSE))</f>
        <v>39</v>
      </c>
      <c r="DE237" s="8">
        <f>ABS(AG237-VLOOKUP(VK_valitsin!$C$8,tiedot,32,FALSE))</f>
        <v>1</v>
      </c>
      <c r="DJ237" s="8">
        <f>ABS(AL237-VLOOKUP(VK_valitsin!$C$8,tiedot,37,FALSE))</f>
        <v>6.6020703753878918E-2</v>
      </c>
      <c r="EB237" s="42">
        <f>ABS(BD237-VLOOKUP(VK_valitsin!$C$8,tiedot,55,FALSE))</f>
        <v>1.4327485380116967E-2</v>
      </c>
      <c r="EF237" s="42">
        <f>ABS(BH237-VLOOKUP(VK_valitsin!$C$8,tiedot,59,FALSE))</f>
        <v>486</v>
      </c>
      <c r="EL237" s="8">
        <f>ABS(BN237-VLOOKUP(VK_valitsin!$C$8,tiedot,65,FALSE))</f>
        <v>6266.2452747750249</v>
      </c>
      <c r="FH237" s="44">
        <f>IF($B237=VK_valitsin!$C$8,100000,VK!CJ237/VK!L$297*VK_valitsin!E$5)</f>
        <v>0.17930026224609058</v>
      </c>
      <c r="FO237" s="44">
        <f>IF($B237=VK_valitsin!$C$8,100000,VK!CQ237/VK!S$297*VK_valitsin!J$5)</f>
        <v>1.1281331866022483E-2</v>
      </c>
      <c r="GC237" s="44">
        <f>IF($B237=VK_valitsin!$C$8,100000,VK!DE237/VK!AG$297*VK_valitsin!I$5)</f>
        <v>0.10940897735217005</v>
      </c>
      <c r="GH237" s="44">
        <f>IF($B237=VK_valitsin!$C$8,100000,VK!DJ237/VK!AL$297*VK_valitsin!D$5)</f>
        <v>0.13001320489820803</v>
      </c>
      <c r="GZ237" s="44">
        <f>IF($B237=VK_valitsin!$C$8,100000,VK!EB237/VK!BD$297*VK_valitsin!H$5)</f>
        <v>5.9514461703008359E-3</v>
      </c>
      <c r="HD237" s="44">
        <f>IF($B237=VK_valitsin!$C$8,100000,VK!EF237/VK!BH$297*VK_valitsin!F$5)</f>
        <v>0.18482039898906494</v>
      </c>
      <c r="HJ237" s="44">
        <f>IF($B237=VK_valitsin!$C$8,100000,VK!EL237/VK!BN$297*VK_valitsin!G$5)</f>
        <v>0.23975944928320395</v>
      </c>
      <c r="ID237" s="15">
        <f t="shared" si="12"/>
        <v>0.86053509430506081</v>
      </c>
      <c r="IE237" s="15">
        <f t="shared" si="13"/>
        <v>183</v>
      </c>
      <c r="IF237" s="16">
        <f t="shared" si="15"/>
        <v>2.3500000000000025E-8</v>
      </c>
      <c r="IG237" s="38" t="str">
        <f t="shared" si="14"/>
        <v>Sipoo</v>
      </c>
    </row>
    <row r="238" spans="2:241" x14ac:dyDescent="0.25">
      <c r="B238" t="s">
        <v>320</v>
      </c>
      <c r="C238">
        <v>755</v>
      </c>
      <c r="L238" s="76">
        <v>107.6</v>
      </c>
      <c r="M238" s="70"/>
      <c r="N238" s="70"/>
      <c r="O238" s="70"/>
      <c r="P238" s="70"/>
      <c r="Q238" s="70"/>
      <c r="R238" s="70"/>
      <c r="S238" s="85" t="s">
        <v>739</v>
      </c>
      <c r="T238" s="70"/>
      <c r="U238" s="70"/>
      <c r="V238" s="70"/>
      <c r="W238" s="70"/>
      <c r="X238" s="70"/>
      <c r="Y238" s="70"/>
      <c r="Z238" s="70"/>
      <c r="AA238" s="70"/>
      <c r="AB238" s="70"/>
      <c r="AC238" s="70"/>
      <c r="AD238" s="70"/>
      <c r="AE238" s="70"/>
      <c r="AF238" s="70"/>
      <c r="AG238" s="75">
        <v>0</v>
      </c>
      <c r="AH238" s="70"/>
      <c r="AI238" s="70"/>
      <c r="AJ238" s="70"/>
      <c r="AK238" s="70"/>
      <c r="AL238" s="91">
        <v>0.77812499999999996</v>
      </c>
      <c r="AM238" s="70"/>
      <c r="AN238" s="70"/>
      <c r="AO238" s="70"/>
      <c r="AP238" s="70"/>
      <c r="AQ238" s="70"/>
      <c r="AR238" s="70"/>
      <c r="AS238" s="70"/>
      <c r="AT238" s="70"/>
      <c r="AU238" s="70"/>
      <c r="AV238" s="70"/>
      <c r="AW238" s="70"/>
      <c r="AX238" s="70"/>
      <c r="AY238" s="70"/>
      <c r="AZ238" s="70"/>
      <c r="BA238" s="70"/>
      <c r="BB238" s="70"/>
      <c r="BC238" s="70"/>
      <c r="BD238" s="91">
        <v>0.90361445783132532</v>
      </c>
      <c r="BE238" s="70"/>
      <c r="BF238" s="70"/>
      <c r="BG238" s="70"/>
      <c r="BH238" s="77">
        <v>249</v>
      </c>
      <c r="BN238" s="47">
        <v>32537.737901916207</v>
      </c>
      <c r="CJ238" s="8">
        <f>ABS(L238-VLOOKUP(VK_valitsin!$C$8,tiedot,11,FALSE))</f>
        <v>28.700000000000017</v>
      </c>
      <c r="CQ238" s="8">
        <f>ABS(S238-VLOOKUP(VK_valitsin!$C$8,tiedot,18,FALSE))</f>
        <v>39</v>
      </c>
      <c r="DE238" s="8">
        <f>ABS(AG238-VLOOKUP(VK_valitsin!$C$8,tiedot,32,FALSE))</f>
        <v>0</v>
      </c>
      <c r="DJ238" s="8">
        <f>ABS(AL238-VLOOKUP(VK_valitsin!$C$8,tiedot,37,FALSE))</f>
        <v>0.10228019399249055</v>
      </c>
      <c r="EB238" s="42">
        <f>ABS(BD238-VLOOKUP(VK_valitsin!$C$8,tiedot,55,FALSE))</f>
        <v>7.58366800535476E-2</v>
      </c>
      <c r="EF238" s="42">
        <f>ABS(BH238-VLOOKUP(VK_valitsin!$C$8,tiedot,59,FALSE))</f>
        <v>291</v>
      </c>
      <c r="EL238" s="8">
        <f>ABS(BN238-VLOOKUP(VK_valitsin!$C$8,tiedot,65,FALSE))</f>
        <v>5830.3669784172744</v>
      </c>
      <c r="FH238" s="44">
        <f>IF($B238=VK_valitsin!$C$8,100000,VK!CJ238/VK!L$297*VK_valitsin!E$5)</f>
        <v>0.15002675004264723</v>
      </c>
      <c r="FO238" s="44">
        <f>IF($B238=VK_valitsin!$C$8,100000,VK!CQ238/VK!S$297*VK_valitsin!J$5)</f>
        <v>1.1281331866022483E-2</v>
      </c>
      <c r="GC238" s="44">
        <f>IF($B238=VK_valitsin!$C$8,100000,VK!DE238/VK!AG$297*VK_valitsin!I$5)</f>
        <v>0</v>
      </c>
      <c r="GH238" s="44">
        <f>IF($B238=VK_valitsin!$C$8,100000,VK!DJ238/VK!AL$297*VK_valitsin!D$5)</f>
        <v>0.20141826824729742</v>
      </c>
      <c r="GZ238" s="44">
        <f>IF($B238=VK_valitsin!$C$8,100000,VK!EB238/VK!BD$297*VK_valitsin!H$5)</f>
        <v>3.1501544555708423E-2</v>
      </c>
      <c r="HD238" s="44">
        <f>IF($B238=VK_valitsin!$C$8,100000,VK!EF238/VK!BH$297*VK_valitsin!F$5)</f>
        <v>0.11066406606135369</v>
      </c>
      <c r="HJ238" s="44">
        <f>IF($B238=VK_valitsin!$C$8,100000,VK!EL238/VK!BN$297*VK_valitsin!G$5)</f>
        <v>0.223081847991418</v>
      </c>
      <c r="ID238" s="15">
        <f t="shared" si="12"/>
        <v>0.72797383236444713</v>
      </c>
      <c r="IE238" s="15">
        <f t="shared" si="13"/>
        <v>143</v>
      </c>
      <c r="IF238" s="16">
        <f t="shared" si="15"/>
        <v>2.3600000000000026E-8</v>
      </c>
      <c r="IG238" s="38" t="str">
        <f t="shared" si="14"/>
        <v>Siuntio</v>
      </c>
    </row>
    <row r="239" spans="2:241" x14ac:dyDescent="0.25">
      <c r="B239" t="s">
        <v>321</v>
      </c>
      <c r="C239">
        <v>758</v>
      </c>
      <c r="L239" s="76">
        <v>127.3</v>
      </c>
      <c r="M239" s="70"/>
      <c r="N239" s="70"/>
      <c r="O239" s="70"/>
      <c r="P239" s="70"/>
      <c r="Q239" s="70"/>
      <c r="R239" s="70"/>
      <c r="S239" s="85" t="s">
        <v>885</v>
      </c>
      <c r="T239" s="70"/>
      <c r="U239" s="70"/>
      <c r="V239" s="70"/>
      <c r="W239" s="70"/>
      <c r="X239" s="70"/>
      <c r="Y239" s="70"/>
      <c r="Z239" s="70"/>
      <c r="AA239" s="70"/>
      <c r="AB239" s="70"/>
      <c r="AC239" s="70"/>
      <c r="AD239" s="70"/>
      <c r="AE239" s="70"/>
      <c r="AF239" s="70"/>
      <c r="AG239" s="75">
        <v>0</v>
      </c>
      <c r="AH239" s="70"/>
      <c r="AI239" s="70"/>
      <c r="AJ239" s="70"/>
      <c r="AK239" s="70"/>
      <c r="AL239" s="91">
        <v>0.48529411764705882</v>
      </c>
      <c r="AM239" s="70"/>
      <c r="AN239" s="70"/>
      <c r="AO239" s="70"/>
      <c r="AP239" s="70"/>
      <c r="AQ239" s="70"/>
      <c r="AR239" s="70"/>
      <c r="AS239" s="70"/>
      <c r="AT239" s="70"/>
      <c r="AU239" s="70"/>
      <c r="AV239" s="70"/>
      <c r="AW239" s="70"/>
      <c r="AX239" s="70"/>
      <c r="AY239" s="70"/>
      <c r="AZ239" s="70"/>
      <c r="BA239" s="70"/>
      <c r="BB239" s="70"/>
      <c r="BC239" s="70"/>
      <c r="BD239" s="91">
        <v>0.70909090909090911</v>
      </c>
      <c r="BE239" s="70"/>
      <c r="BF239" s="70"/>
      <c r="BG239" s="70"/>
      <c r="BH239" s="77">
        <v>165</v>
      </c>
      <c r="BN239" s="47">
        <v>27691.194068422348</v>
      </c>
      <c r="CJ239" s="8">
        <f>ABS(L239-VLOOKUP(VK_valitsin!$C$8,tiedot,11,FALSE))</f>
        <v>9.0000000000000142</v>
      </c>
      <c r="CQ239" s="8">
        <f>ABS(S239-VLOOKUP(VK_valitsin!$C$8,tiedot,18,FALSE))</f>
        <v>501</v>
      </c>
      <c r="DE239" s="8">
        <f>ABS(AG239-VLOOKUP(VK_valitsin!$C$8,tiedot,32,FALSE))</f>
        <v>0</v>
      </c>
      <c r="DJ239" s="8">
        <f>ABS(AL239-VLOOKUP(VK_valitsin!$C$8,tiedot,37,FALSE))</f>
        <v>0.19055068836045058</v>
      </c>
      <c r="EB239" s="42">
        <f>ABS(BD239-VLOOKUP(VK_valitsin!$C$8,tiedot,55,FALSE))</f>
        <v>0.11868686868686862</v>
      </c>
      <c r="EF239" s="42">
        <f>ABS(BH239-VLOOKUP(VK_valitsin!$C$8,tiedot,59,FALSE))</f>
        <v>375</v>
      </c>
      <c r="EL239" s="8">
        <f>ABS(BN239-VLOOKUP(VK_valitsin!$C$8,tiedot,65,FALSE))</f>
        <v>983.82314492341538</v>
      </c>
      <c r="FH239" s="44">
        <f>IF($B239=VK_valitsin!$C$8,100000,VK!CJ239/VK!L$297*VK_valitsin!E$5)</f>
        <v>4.7046716041248313E-2</v>
      </c>
      <c r="FO239" s="44">
        <f>IF($B239=VK_valitsin!$C$8,100000,VK!CQ239/VK!S$297*VK_valitsin!J$5)</f>
        <v>0.14492172474044265</v>
      </c>
      <c r="GC239" s="44">
        <f>IF($B239=VK_valitsin!$C$8,100000,VK!DE239/VK!AG$297*VK_valitsin!I$5)</f>
        <v>0</v>
      </c>
      <c r="GH239" s="44">
        <f>IF($B239=VK_valitsin!$C$8,100000,VK!DJ239/VK!AL$297*VK_valitsin!D$5)</f>
        <v>0.37524752510452136</v>
      </c>
      <c r="GZ239" s="44">
        <f>IF($B239=VK_valitsin!$C$8,100000,VK!EB239/VK!BD$297*VK_valitsin!H$5)</f>
        <v>4.9300940909820415E-2</v>
      </c>
      <c r="HD239" s="44">
        <f>IF($B239=VK_valitsin!$C$8,100000,VK!EF239/VK!BH$297*VK_valitsin!F$5)</f>
        <v>0.14260833255329083</v>
      </c>
      <c r="HJ239" s="44">
        <f>IF($B239=VK_valitsin!$C$8,100000,VK!EL239/VK!BN$297*VK_valitsin!G$5)</f>
        <v>3.7643099667428286E-2</v>
      </c>
      <c r="ID239" s="15">
        <f t="shared" si="12"/>
        <v>0.79676836271675189</v>
      </c>
      <c r="IE239" s="15">
        <f t="shared" si="13"/>
        <v>163</v>
      </c>
      <c r="IF239" s="16">
        <f t="shared" si="15"/>
        <v>2.3700000000000027E-8</v>
      </c>
      <c r="IG239" s="38" t="str">
        <f t="shared" si="14"/>
        <v>Sodankylä</v>
      </c>
    </row>
    <row r="240" spans="2:241" x14ac:dyDescent="0.25">
      <c r="B240" t="s">
        <v>322</v>
      </c>
      <c r="C240">
        <v>759</v>
      </c>
      <c r="L240" s="76">
        <v>183.1</v>
      </c>
      <c r="M240" s="70"/>
      <c r="N240" s="70"/>
      <c r="O240" s="70"/>
      <c r="P240" s="70"/>
      <c r="Q240" s="70"/>
      <c r="R240" s="70"/>
      <c r="S240" s="85" t="s">
        <v>731</v>
      </c>
      <c r="T240" s="70"/>
      <c r="U240" s="70"/>
      <c r="V240" s="70"/>
      <c r="W240" s="70"/>
      <c r="X240" s="70"/>
      <c r="Y240" s="70"/>
      <c r="Z240" s="70"/>
      <c r="AA240" s="70"/>
      <c r="AB240" s="70"/>
      <c r="AC240" s="70"/>
      <c r="AD240" s="70"/>
      <c r="AE240" s="70"/>
      <c r="AF240" s="70"/>
      <c r="AG240" s="75">
        <v>1</v>
      </c>
      <c r="AH240" s="70"/>
      <c r="AI240" s="70"/>
      <c r="AJ240" s="70"/>
      <c r="AK240" s="70"/>
      <c r="AL240" s="91">
        <v>0.70967741935483875</v>
      </c>
      <c r="AM240" s="70"/>
      <c r="AN240" s="70"/>
      <c r="AO240" s="70"/>
      <c r="AP240" s="70"/>
      <c r="AQ240" s="70"/>
      <c r="AR240" s="70"/>
      <c r="AS240" s="70"/>
      <c r="AT240" s="70"/>
      <c r="AU240" s="70"/>
      <c r="AV240" s="70"/>
      <c r="AW240" s="70"/>
      <c r="AX240" s="70"/>
      <c r="AY240" s="70"/>
      <c r="AZ240" s="70"/>
      <c r="BA240" s="70"/>
      <c r="BB240" s="70"/>
      <c r="BC240" s="70"/>
      <c r="BD240" s="91">
        <v>0.95454545454545459</v>
      </c>
      <c r="BE240" s="70"/>
      <c r="BF240" s="70"/>
      <c r="BG240" s="70"/>
      <c r="BH240" s="77">
        <v>66</v>
      </c>
      <c r="BN240" s="47">
        <v>21725.60864922584</v>
      </c>
      <c r="CJ240" s="8">
        <f>ABS(L240-VLOOKUP(VK_valitsin!$C$8,tiedot,11,FALSE))</f>
        <v>46.799999999999983</v>
      </c>
      <c r="CQ240" s="8">
        <f>ABS(S240-VLOOKUP(VK_valitsin!$C$8,tiedot,18,FALSE))</f>
        <v>22</v>
      </c>
      <c r="DE240" s="8">
        <f>ABS(AG240-VLOOKUP(VK_valitsin!$C$8,tiedot,32,FALSE))</f>
        <v>1</v>
      </c>
      <c r="DJ240" s="8">
        <f>ABS(AL240-VLOOKUP(VK_valitsin!$C$8,tiedot,37,FALSE))</f>
        <v>3.3832613347329343E-2</v>
      </c>
      <c r="EB240" s="42">
        <f>ABS(BD240-VLOOKUP(VK_valitsin!$C$8,tiedot,55,FALSE))</f>
        <v>0.12676767676767686</v>
      </c>
      <c r="EF240" s="42">
        <f>ABS(BH240-VLOOKUP(VK_valitsin!$C$8,tiedot,59,FALSE))</f>
        <v>474</v>
      </c>
      <c r="EL240" s="8">
        <f>ABS(BN240-VLOOKUP(VK_valitsin!$C$8,tiedot,65,FALSE))</f>
        <v>4981.7622742730928</v>
      </c>
      <c r="FH240" s="44">
        <f>IF($B240=VK_valitsin!$C$8,100000,VK!CJ240/VK!L$297*VK_valitsin!E$5)</f>
        <v>0.24464292341449076</v>
      </c>
      <c r="FO240" s="44">
        <f>IF($B240=VK_valitsin!$C$8,100000,VK!CQ240/VK!S$297*VK_valitsin!J$5)</f>
        <v>6.3638282321152465E-3</v>
      </c>
      <c r="GC240" s="44">
        <f>IF($B240=VK_valitsin!$C$8,100000,VK!DE240/VK!AG$297*VK_valitsin!I$5)</f>
        <v>0.10940897735217005</v>
      </c>
      <c r="GH240" s="44">
        <f>IF($B240=VK_valitsin!$C$8,100000,VK!DJ240/VK!AL$297*VK_valitsin!D$5)</f>
        <v>6.6625864937250714E-2</v>
      </c>
      <c r="GZ240" s="44">
        <f>IF($B240=VK_valitsin!$C$8,100000,VK!EB240/VK!BD$297*VK_valitsin!H$5)</f>
        <v>5.2657600716446554E-2</v>
      </c>
      <c r="HD240" s="44">
        <f>IF($B240=VK_valitsin!$C$8,100000,VK!EF240/VK!BH$297*VK_valitsin!F$5)</f>
        <v>0.18025693234735959</v>
      </c>
      <c r="HJ240" s="44">
        <f>IF($B240=VK_valitsin!$C$8,100000,VK!EL240/VK!BN$297*VK_valitsin!G$5)</f>
        <v>0.19061248434493197</v>
      </c>
      <c r="ID240" s="15">
        <f t="shared" si="12"/>
        <v>0.85056863514476477</v>
      </c>
      <c r="IE240" s="15">
        <f t="shared" si="13"/>
        <v>178</v>
      </c>
      <c r="IF240" s="16">
        <f t="shared" si="15"/>
        <v>2.3800000000000028E-8</v>
      </c>
      <c r="IG240" s="38" t="str">
        <f t="shared" si="14"/>
        <v>Soini</v>
      </c>
    </row>
    <row r="241" spans="2:241" x14ac:dyDescent="0.25">
      <c r="B241" t="s">
        <v>323</v>
      </c>
      <c r="C241">
        <v>761</v>
      </c>
      <c r="L241" s="76">
        <v>161.4</v>
      </c>
      <c r="M241" s="70"/>
      <c r="N241" s="70"/>
      <c r="O241" s="70"/>
      <c r="P241" s="70"/>
      <c r="Q241" s="70"/>
      <c r="R241" s="70"/>
      <c r="S241" s="85" t="s">
        <v>886</v>
      </c>
      <c r="T241" s="70"/>
      <c r="U241" s="70"/>
      <c r="V241" s="70"/>
      <c r="W241" s="70"/>
      <c r="X241" s="70"/>
      <c r="Y241" s="70"/>
      <c r="Z241" s="70"/>
      <c r="AA241" s="70"/>
      <c r="AB241" s="70"/>
      <c r="AC241" s="70"/>
      <c r="AD241" s="70"/>
      <c r="AE241" s="70"/>
      <c r="AF241" s="70"/>
      <c r="AG241" s="75">
        <v>0</v>
      </c>
      <c r="AH241" s="70"/>
      <c r="AI241" s="70"/>
      <c r="AJ241" s="70"/>
      <c r="AK241" s="70"/>
      <c r="AL241" s="91">
        <v>0.78805970149253735</v>
      </c>
      <c r="AM241" s="70"/>
      <c r="AN241" s="70"/>
      <c r="AO241" s="70"/>
      <c r="AP241" s="70"/>
      <c r="AQ241" s="70"/>
      <c r="AR241" s="70"/>
      <c r="AS241" s="70"/>
      <c r="AT241" s="70"/>
      <c r="AU241" s="70"/>
      <c r="AV241" s="70"/>
      <c r="AW241" s="70"/>
      <c r="AX241" s="70"/>
      <c r="AY241" s="70"/>
      <c r="AZ241" s="70"/>
      <c r="BA241" s="70"/>
      <c r="BB241" s="70"/>
      <c r="BC241" s="70"/>
      <c r="BD241" s="91">
        <v>0.98863636363636365</v>
      </c>
      <c r="BE241" s="70"/>
      <c r="BF241" s="70"/>
      <c r="BG241" s="70"/>
      <c r="BH241" s="77">
        <v>264</v>
      </c>
      <c r="BN241" s="47">
        <v>25082.157312722949</v>
      </c>
      <c r="CJ241" s="8">
        <f>ABS(L241-VLOOKUP(VK_valitsin!$C$8,tiedot,11,FALSE))</f>
        <v>25.099999999999994</v>
      </c>
      <c r="CQ241" s="8">
        <f>ABS(S241-VLOOKUP(VK_valitsin!$C$8,tiedot,18,FALSE))</f>
        <v>127</v>
      </c>
      <c r="DE241" s="8">
        <f>ABS(AG241-VLOOKUP(VK_valitsin!$C$8,tiedot,32,FALSE))</f>
        <v>0</v>
      </c>
      <c r="DJ241" s="8">
        <f>ABS(AL241-VLOOKUP(VK_valitsin!$C$8,tiedot,37,FALSE))</f>
        <v>0.11221489548502794</v>
      </c>
      <c r="EB241" s="42">
        <f>ABS(BD241-VLOOKUP(VK_valitsin!$C$8,tiedot,55,FALSE))</f>
        <v>0.16085858585858592</v>
      </c>
      <c r="EF241" s="42">
        <f>ABS(BH241-VLOOKUP(VK_valitsin!$C$8,tiedot,59,FALSE))</f>
        <v>276</v>
      </c>
      <c r="EL241" s="8">
        <f>ABS(BN241-VLOOKUP(VK_valitsin!$C$8,tiedot,65,FALSE))</f>
        <v>1625.2136107759834</v>
      </c>
      <c r="FH241" s="44">
        <f>IF($B241=VK_valitsin!$C$8,100000,VK!CJ241/VK!L$297*VK_valitsin!E$5)</f>
        <v>0.13120806362614784</v>
      </c>
      <c r="FO241" s="44">
        <f>IF($B241=VK_valitsin!$C$8,100000,VK!CQ241/VK!S$297*VK_valitsin!J$5)</f>
        <v>3.6736644794483471E-2</v>
      </c>
      <c r="GC241" s="44">
        <f>IF($B241=VK_valitsin!$C$8,100000,VK!DE241/VK!AG$297*VK_valitsin!I$5)</f>
        <v>0</v>
      </c>
      <c r="GH241" s="44">
        <f>IF($B241=VK_valitsin!$C$8,100000,VK!DJ241/VK!AL$297*VK_valitsin!D$5)</f>
        <v>0.2209824701916899</v>
      </c>
      <c r="GZ241" s="44">
        <f>IF($B241=VK_valitsin!$C$8,100000,VK!EB241/VK!BD$297*VK_valitsin!H$5)</f>
        <v>6.6818509275650279E-2</v>
      </c>
      <c r="HD241" s="44">
        <f>IF($B241=VK_valitsin!$C$8,100000,VK!EF241/VK!BH$297*VK_valitsin!F$5)</f>
        <v>0.10495973275922206</v>
      </c>
      <c r="HJ241" s="44">
        <f>IF($B241=VK_valitsin!$C$8,100000,VK!EL241/VK!BN$297*VK_valitsin!G$5)</f>
        <v>6.218401980781179E-2</v>
      </c>
      <c r="ID241" s="15">
        <f t="shared" si="12"/>
        <v>0.62288946435500525</v>
      </c>
      <c r="IE241" s="15">
        <f t="shared" si="13"/>
        <v>96</v>
      </c>
      <c r="IF241" s="16">
        <f t="shared" si="15"/>
        <v>2.3900000000000029E-8</v>
      </c>
      <c r="IG241" s="38" t="str">
        <f t="shared" si="14"/>
        <v>Somero</v>
      </c>
    </row>
    <row r="242" spans="2:241" x14ac:dyDescent="0.25">
      <c r="B242" t="s">
        <v>324</v>
      </c>
      <c r="C242">
        <v>762</v>
      </c>
      <c r="L242" s="76">
        <v>186.4</v>
      </c>
      <c r="M242" s="70"/>
      <c r="N242" s="70"/>
      <c r="O242" s="70"/>
      <c r="P242" s="70"/>
      <c r="Q242" s="70"/>
      <c r="R242" s="70"/>
      <c r="S242" s="85" t="s">
        <v>887</v>
      </c>
      <c r="T242" s="70"/>
      <c r="U242" s="70"/>
      <c r="V242" s="70"/>
      <c r="W242" s="70"/>
      <c r="X242" s="70"/>
      <c r="Y242" s="70"/>
      <c r="Z242" s="70"/>
      <c r="AA242" s="70"/>
      <c r="AB242" s="70"/>
      <c r="AC242" s="70"/>
      <c r="AD242" s="70"/>
      <c r="AE242" s="70"/>
      <c r="AF242" s="70"/>
      <c r="AG242" s="75">
        <v>0</v>
      </c>
      <c r="AH242" s="70"/>
      <c r="AI242" s="70"/>
      <c r="AJ242" s="70"/>
      <c r="AK242" s="70"/>
      <c r="AL242" s="91">
        <v>0.82442748091603058</v>
      </c>
      <c r="AM242" s="70"/>
      <c r="AN242" s="70"/>
      <c r="AO242" s="70"/>
      <c r="AP242" s="70"/>
      <c r="AQ242" s="70"/>
      <c r="AR242" s="70"/>
      <c r="AS242" s="70"/>
      <c r="AT242" s="70"/>
      <c r="AU242" s="70"/>
      <c r="AV242" s="70"/>
      <c r="AW242" s="70"/>
      <c r="AX242" s="70"/>
      <c r="AY242" s="70"/>
      <c r="AZ242" s="70"/>
      <c r="BA242" s="70"/>
      <c r="BB242" s="70"/>
      <c r="BC242" s="70"/>
      <c r="BD242" s="91">
        <v>1</v>
      </c>
      <c r="BE242" s="70"/>
      <c r="BF242" s="70"/>
      <c r="BG242" s="70"/>
      <c r="BH242" s="77">
        <v>108</v>
      </c>
      <c r="BN242" s="47">
        <v>23230.071487489688</v>
      </c>
      <c r="CJ242" s="8">
        <f>ABS(L242-VLOOKUP(VK_valitsin!$C$8,tiedot,11,FALSE))</f>
        <v>50.099999999999994</v>
      </c>
      <c r="CQ242" s="8">
        <f>ABS(S242-VLOOKUP(VK_valitsin!$C$8,tiedot,18,FALSE))</f>
        <v>207</v>
      </c>
      <c r="DE242" s="8">
        <f>ABS(AG242-VLOOKUP(VK_valitsin!$C$8,tiedot,32,FALSE))</f>
        <v>0</v>
      </c>
      <c r="DJ242" s="8">
        <f>ABS(AL242-VLOOKUP(VK_valitsin!$C$8,tiedot,37,FALSE))</f>
        <v>0.14858267490852117</v>
      </c>
      <c r="EB242" s="42">
        <f>ABS(BD242-VLOOKUP(VK_valitsin!$C$8,tiedot,55,FALSE))</f>
        <v>0.17222222222222228</v>
      </c>
      <c r="EF242" s="42">
        <f>ABS(BH242-VLOOKUP(VK_valitsin!$C$8,tiedot,59,FALSE))</f>
        <v>432</v>
      </c>
      <c r="EL242" s="8">
        <f>ABS(BN242-VLOOKUP(VK_valitsin!$C$8,tiedot,65,FALSE))</f>
        <v>3477.2994360092453</v>
      </c>
      <c r="FH242" s="44">
        <f>IF($B242=VK_valitsin!$C$8,100000,VK!CJ242/VK!L$297*VK_valitsin!E$5)</f>
        <v>0.26189338596294853</v>
      </c>
      <c r="FO242" s="44">
        <f>IF($B242=VK_valitsin!$C$8,100000,VK!CQ242/VK!S$297*VK_valitsin!J$5)</f>
        <v>5.9877838365811641E-2</v>
      </c>
      <c r="GC242" s="44">
        <f>IF($B242=VK_valitsin!$C$8,100000,VK!DE242/VK!AG$297*VK_valitsin!I$5)</f>
        <v>0</v>
      </c>
      <c r="GH242" s="44">
        <f>IF($B242=VK_valitsin!$C$8,100000,VK!DJ242/VK!AL$297*VK_valitsin!D$5)</f>
        <v>0.2926007851903642</v>
      </c>
      <c r="GZ242" s="44">
        <f>IF($B242=VK_valitsin!$C$8,100000,VK!EB242/VK!BD$297*VK_valitsin!H$5)</f>
        <v>7.1538812128718196E-2</v>
      </c>
      <c r="HD242" s="44">
        <f>IF($B242=VK_valitsin!$C$8,100000,VK!EF242/VK!BH$297*VK_valitsin!F$5)</f>
        <v>0.16428479910139104</v>
      </c>
      <c r="HJ242" s="44">
        <f>IF($B242=VK_valitsin!$C$8,100000,VK!EL242/VK!BN$297*VK_valitsin!G$5)</f>
        <v>0.13304863777460499</v>
      </c>
      <c r="ID242" s="15">
        <f t="shared" si="12"/>
        <v>0.98324428252383844</v>
      </c>
      <c r="IE242" s="15">
        <f t="shared" si="13"/>
        <v>208</v>
      </c>
      <c r="IF242" s="16">
        <f t="shared" si="15"/>
        <v>2.400000000000003E-8</v>
      </c>
      <c r="IG242" s="38" t="str">
        <f t="shared" si="14"/>
        <v>Sonkajärvi</v>
      </c>
    </row>
    <row r="243" spans="2:241" x14ac:dyDescent="0.25">
      <c r="B243" t="s">
        <v>325</v>
      </c>
      <c r="C243">
        <v>765</v>
      </c>
      <c r="L243" s="76">
        <v>134.69999999999999</v>
      </c>
      <c r="M243" s="70"/>
      <c r="N243" s="70"/>
      <c r="O243" s="70"/>
      <c r="P243" s="70"/>
      <c r="Q243" s="70"/>
      <c r="R243" s="70"/>
      <c r="S243" s="85" t="s">
        <v>888</v>
      </c>
      <c r="T243" s="70"/>
      <c r="U243" s="70"/>
      <c r="V243" s="70"/>
      <c r="W243" s="70"/>
      <c r="X243" s="70"/>
      <c r="Y243" s="70"/>
      <c r="Z243" s="70"/>
      <c r="AA243" s="70"/>
      <c r="AB243" s="70"/>
      <c r="AC243" s="70"/>
      <c r="AD243" s="70"/>
      <c r="AE243" s="70"/>
      <c r="AF243" s="70"/>
      <c r="AG243" s="75">
        <v>0</v>
      </c>
      <c r="AH243" s="70"/>
      <c r="AI243" s="70"/>
      <c r="AJ243" s="70"/>
      <c r="AK243" s="70"/>
      <c r="AL243" s="91">
        <v>0.88582677165354329</v>
      </c>
      <c r="AM243" s="70"/>
      <c r="AN243" s="70"/>
      <c r="AO243" s="70"/>
      <c r="AP243" s="70"/>
      <c r="AQ243" s="70"/>
      <c r="AR243" s="70"/>
      <c r="AS243" s="70"/>
      <c r="AT243" s="70"/>
      <c r="AU243" s="70"/>
      <c r="AV243" s="70"/>
      <c r="AW243" s="70"/>
      <c r="AX243" s="70"/>
      <c r="AY243" s="70"/>
      <c r="AZ243" s="70"/>
      <c r="BA243" s="70"/>
      <c r="BB243" s="70"/>
      <c r="BC243" s="70"/>
      <c r="BD243" s="91">
        <v>0.82666666666666666</v>
      </c>
      <c r="BE243" s="70"/>
      <c r="BF243" s="70"/>
      <c r="BG243" s="70"/>
      <c r="BH243" s="77">
        <v>450</v>
      </c>
      <c r="BN243" s="47">
        <v>27269.175978197392</v>
      </c>
      <c r="CJ243" s="8">
        <f>ABS(L243-VLOOKUP(VK_valitsin!$C$8,tiedot,11,FALSE))</f>
        <v>1.6000000000000227</v>
      </c>
      <c r="CQ243" s="8">
        <f>ABS(S243-VLOOKUP(VK_valitsin!$C$8,tiedot,18,FALSE))</f>
        <v>508</v>
      </c>
      <c r="DE243" s="8">
        <f>ABS(AG243-VLOOKUP(VK_valitsin!$C$8,tiedot,32,FALSE))</f>
        <v>0</v>
      </c>
      <c r="DJ243" s="8">
        <f>ABS(AL243-VLOOKUP(VK_valitsin!$C$8,tiedot,37,FALSE))</f>
        <v>0.20998196564603389</v>
      </c>
      <c r="EB243" s="42">
        <f>ABS(BD243-VLOOKUP(VK_valitsin!$C$8,tiedot,55,FALSE))</f>
        <v>1.1111111111110628E-3</v>
      </c>
      <c r="EF243" s="42">
        <f>ABS(BH243-VLOOKUP(VK_valitsin!$C$8,tiedot,59,FALSE))</f>
        <v>90</v>
      </c>
      <c r="EL243" s="8">
        <f>ABS(BN243-VLOOKUP(VK_valitsin!$C$8,tiedot,65,FALSE))</f>
        <v>561.80505469845957</v>
      </c>
      <c r="FH243" s="44">
        <f>IF($B243=VK_valitsin!$C$8,100000,VK!CJ243/VK!L$297*VK_valitsin!E$5)</f>
        <v>8.3638606295553617E-3</v>
      </c>
      <c r="FO243" s="44">
        <f>IF($B243=VK_valitsin!$C$8,100000,VK!CQ243/VK!S$297*VK_valitsin!J$5)</f>
        <v>0.14694657917793388</v>
      </c>
      <c r="GC243" s="44">
        <f>IF($B243=VK_valitsin!$C$8,100000,VK!DE243/VK!AG$297*VK_valitsin!I$5)</f>
        <v>0</v>
      </c>
      <c r="GH243" s="44">
        <f>IF($B243=VK_valitsin!$C$8,100000,VK!DJ243/VK!AL$297*VK_valitsin!D$5)</f>
        <v>0.41351313712499316</v>
      </c>
      <c r="GZ243" s="44">
        <f>IF($B243=VK_valitsin!$C$8,100000,VK!EB243/VK!BD$297*VK_valitsin!H$5)</f>
        <v>4.6154072341106486E-4</v>
      </c>
      <c r="HD243" s="44">
        <f>IF($B243=VK_valitsin!$C$8,100000,VK!EF243/VK!BH$297*VK_valitsin!F$5)</f>
        <v>3.4225999812789801E-2</v>
      </c>
      <c r="HJ243" s="44">
        <f>IF($B243=VK_valitsin!$C$8,100000,VK!EL243/VK!BN$297*VK_valitsin!G$5)</f>
        <v>2.1495818406798473E-2</v>
      </c>
      <c r="ID243" s="15">
        <f t="shared" si="12"/>
        <v>0.62500695997548184</v>
      </c>
      <c r="IE243" s="15">
        <f t="shared" si="13"/>
        <v>97</v>
      </c>
      <c r="IF243" s="16">
        <f t="shared" si="15"/>
        <v>2.4100000000000031E-8</v>
      </c>
      <c r="IG243" s="38" t="str">
        <f t="shared" si="14"/>
        <v>Sotkamo</v>
      </c>
    </row>
    <row r="244" spans="2:241" x14ac:dyDescent="0.25">
      <c r="B244" t="s">
        <v>326</v>
      </c>
      <c r="C244">
        <v>768</v>
      </c>
      <c r="L244" s="76">
        <v>204.5</v>
      </c>
      <c r="M244" s="70"/>
      <c r="N244" s="70"/>
      <c r="O244" s="70"/>
      <c r="P244" s="70"/>
      <c r="Q244" s="70"/>
      <c r="R244" s="70"/>
      <c r="S244" s="85" t="s">
        <v>883</v>
      </c>
      <c r="T244" s="70"/>
      <c r="U244" s="70"/>
      <c r="V244" s="70"/>
      <c r="W244" s="70"/>
      <c r="X244" s="70"/>
      <c r="Y244" s="70"/>
      <c r="Z244" s="70"/>
      <c r="AA244" s="70"/>
      <c r="AB244" s="70"/>
      <c r="AC244" s="70"/>
      <c r="AD244" s="70"/>
      <c r="AE244" s="70"/>
      <c r="AF244" s="70"/>
      <c r="AG244" s="75">
        <v>1</v>
      </c>
      <c r="AH244" s="70"/>
      <c r="AI244" s="70"/>
      <c r="AJ244" s="70"/>
      <c r="AK244" s="70"/>
      <c r="AL244" s="91">
        <v>0.83333333333333337</v>
      </c>
      <c r="AM244" s="70"/>
      <c r="AN244" s="70"/>
      <c r="AO244" s="70"/>
      <c r="AP244" s="70"/>
      <c r="AQ244" s="70"/>
      <c r="AR244" s="70"/>
      <c r="AS244" s="70"/>
      <c r="AT244" s="70"/>
      <c r="AU244" s="70"/>
      <c r="AV244" s="70"/>
      <c r="AW244" s="70"/>
      <c r="AX244" s="70"/>
      <c r="AY244" s="70"/>
      <c r="AZ244" s="70"/>
      <c r="BA244" s="70"/>
      <c r="BB244" s="70"/>
      <c r="BC244" s="70"/>
      <c r="BD244" s="91">
        <v>1</v>
      </c>
      <c r="BE244" s="70"/>
      <c r="BF244" s="70"/>
      <c r="BG244" s="70"/>
      <c r="BH244" s="77">
        <v>60</v>
      </c>
      <c r="BN244" s="47">
        <v>22744.410050675677</v>
      </c>
      <c r="CJ244" s="8">
        <f>ABS(L244-VLOOKUP(VK_valitsin!$C$8,tiedot,11,FALSE))</f>
        <v>68.199999999999989</v>
      </c>
      <c r="CQ244" s="8">
        <f>ABS(S244-VLOOKUP(VK_valitsin!$C$8,tiedot,18,FALSE))</f>
        <v>36</v>
      </c>
      <c r="DE244" s="8">
        <f>ABS(AG244-VLOOKUP(VK_valitsin!$C$8,tiedot,32,FALSE))</f>
        <v>1</v>
      </c>
      <c r="DJ244" s="8">
        <f>ABS(AL244-VLOOKUP(VK_valitsin!$C$8,tiedot,37,FALSE))</f>
        <v>0.15748852732582397</v>
      </c>
      <c r="EB244" s="42">
        <f>ABS(BD244-VLOOKUP(VK_valitsin!$C$8,tiedot,55,FALSE))</f>
        <v>0.17222222222222228</v>
      </c>
      <c r="EF244" s="42">
        <f>ABS(BH244-VLOOKUP(VK_valitsin!$C$8,tiedot,59,FALSE))</f>
        <v>480</v>
      </c>
      <c r="EL244" s="8">
        <f>ABS(BN244-VLOOKUP(VK_valitsin!$C$8,tiedot,65,FALSE))</f>
        <v>3962.9608728232561</v>
      </c>
      <c r="FH244" s="44">
        <f>IF($B244=VK_valitsin!$C$8,100000,VK!CJ244/VK!L$297*VK_valitsin!E$5)</f>
        <v>0.35650955933479217</v>
      </c>
      <c r="FO244" s="44">
        <f>IF($B244=VK_valitsin!$C$8,100000,VK!CQ244/VK!S$297*VK_valitsin!J$5)</f>
        <v>1.0413537107097675E-2</v>
      </c>
      <c r="GC244" s="44">
        <f>IF($B244=VK_valitsin!$C$8,100000,VK!DE244/VK!AG$297*VK_valitsin!I$5)</f>
        <v>0.10940897735217005</v>
      </c>
      <c r="GH244" s="44">
        <f>IF($B244=VK_valitsin!$C$8,100000,VK!DJ244/VK!AL$297*VK_valitsin!D$5)</f>
        <v>0.31013889595392846</v>
      </c>
      <c r="GZ244" s="44">
        <f>IF($B244=VK_valitsin!$C$8,100000,VK!EB244/VK!BD$297*VK_valitsin!H$5)</f>
        <v>7.1538812128718196E-2</v>
      </c>
      <c r="HD244" s="44">
        <f>IF($B244=VK_valitsin!$C$8,100000,VK!EF244/VK!BH$297*VK_valitsin!F$5)</f>
        <v>0.18253866566821225</v>
      </c>
      <c r="HJ244" s="44">
        <f>IF($B244=VK_valitsin!$C$8,100000,VK!EL244/VK!BN$297*VK_valitsin!G$5)</f>
        <v>0.15163104454654502</v>
      </c>
      <c r="ID244" s="15">
        <f t="shared" si="12"/>
        <v>1.1921795162914637</v>
      </c>
      <c r="IE244" s="15">
        <f t="shared" si="13"/>
        <v>252</v>
      </c>
      <c r="IF244" s="16">
        <f t="shared" si="15"/>
        <v>2.4200000000000031E-8</v>
      </c>
      <c r="IG244" s="38" t="str">
        <f t="shared" si="14"/>
        <v>Sulkava</v>
      </c>
    </row>
    <row r="245" spans="2:241" x14ac:dyDescent="0.25">
      <c r="B245" t="s">
        <v>327</v>
      </c>
      <c r="C245">
        <v>777</v>
      </c>
      <c r="L245" s="76">
        <v>199.3</v>
      </c>
      <c r="M245" s="70"/>
      <c r="N245" s="70"/>
      <c r="O245" s="70"/>
      <c r="P245" s="70"/>
      <c r="Q245" s="70"/>
      <c r="R245" s="70"/>
      <c r="S245" s="85" t="s">
        <v>889</v>
      </c>
      <c r="T245" s="70"/>
      <c r="U245" s="70"/>
      <c r="V245" s="70"/>
      <c r="W245" s="70"/>
      <c r="X245" s="70"/>
      <c r="Y245" s="70"/>
      <c r="Z245" s="70"/>
      <c r="AA245" s="70"/>
      <c r="AB245" s="70"/>
      <c r="AC245" s="70"/>
      <c r="AD245" s="70"/>
      <c r="AE245" s="70"/>
      <c r="AF245" s="70"/>
      <c r="AG245" s="75">
        <v>1</v>
      </c>
      <c r="AH245" s="70"/>
      <c r="AI245" s="70"/>
      <c r="AJ245" s="70"/>
      <c r="AK245" s="70"/>
      <c r="AL245" s="91">
        <v>0.775609756097561</v>
      </c>
      <c r="AM245" s="70"/>
      <c r="AN245" s="70"/>
      <c r="AO245" s="70"/>
      <c r="AP245" s="70"/>
      <c r="AQ245" s="70"/>
      <c r="AR245" s="70"/>
      <c r="AS245" s="70"/>
      <c r="AT245" s="70"/>
      <c r="AU245" s="70"/>
      <c r="AV245" s="70"/>
      <c r="AW245" s="70"/>
      <c r="AX245" s="70"/>
      <c r="AY245" s="70"/>
      <c r="AZ245" s="70"/>
      <c r="BA245" s="70"/>
      <c r="BB245" s="70"/>
      <c r="BC245" s="70"/>
      <c r="BD245" s="91">
        <v>1</v>
      </c>
      <c r="BE245" s="70"/>
      <c r="BF245" s="70"/>
      <c r="BG245" s="70"/>
      <c r="BH245" s="77">
        <v>159</v>
      </c>
      <c r="BN245" s="47">
        <v>24250.986335750138</v>
      </c>
      <c r="CJ245" s="8">
        <f>ABS(L245-VLOOKUP(VK_valitsin!$C$8,tiedot,11,FALSE))</f>
        <v>63</v>
      </c>
      <c r="CQ245" s="8">
        <f>ABS(S245-VLOOKUP(VK_valitsin!$C$8,tiedot,18,FALSE))</f>
        <v>913</v>
      </c>
      <c r="DE245" s="8">
        <f>ABS(AG245-VLOOKUP(VK_valitsin!$C$8,tiedot,32,FALSE))</f>
        <v>1</v>
      </c>
      <c r="DJ245" s="8">
        <f>ABS(AL245-VLOOKUP(VK_valitsin!$C$8,tiedot,37,FALSE))</f>
        <v>9.9764950090051596E-2</v>
      </c>
      <c r="EB245" s="42">
        <f>ABS(BD245-VLOOKUP(VK_valitsin!$C$8,tiedot,55,FALSE))</f>
        <v>0.17222222222222228</v>
      </c>
      <c r="EF245" s="42">
        <f>ABS(BH245-VLOOKUP(VK_valitsin!$C$8,tiedot,59,FALSE))</f>
        <v>381</v>
      </c>
      <c r="EL245" s="8">
        <f>ABS(BN245-VLOOKUP(VK_valitsin!$C$8,tiedot,65,FALSE))</f>
        <v>2456.3845877487947</v>
      </c>
      <c r="FH245" s="44">
        <f>IF($B245=VK_valitsin!$C$8,100000,VK!CJ245/VK!L$297*VK_valitsin!E$5)</f>
        <v>0.32932701228873767</v>
      </c>
      <c r="FO245" s="44">
        <f>IF($B245=VK_valitsin!$C$8,100000,VK!CQ245/VK!S$297*VK_valitsin!J$5)</f>
        <v>0.26409887163278273</v>
      </c>
      <c r="GC245" s="44">
        <f>IF($B245=VK_valitsin!$C$8,100000,VK!DE245/VK!AG$297*VK_valitsin!I$5)</f>
        <v>0.10940897735217005</v>
      </c>
      <c r="GH245" s="44">
        <f>IF($B245=VK_valitsin!$C$8,100000,VK!DJ245/VK!AL$297*VK_valitsin!D$5)</f>
        <v>0.19646505051008795</v>
      </c>
      <c r="GZ245" s="44">
        <f>IF($B245=VK_valitsin!$C$8,100000,VK!EB245/VK!BD$297*VK_valitsin!H$5)</f>
        <v>7.1538812128718196E-2</v>
      </c>
      <c r="HD245" s="44">
        <f>IF($B245=VK_valitsin!$C$8,100000,VK!EF245/VK!BH$297*VK_valitsin!F$5)</f>
        <v>0.14489006587414349</v>
      </c>
      <c r="HJ245" s="44">
        <f>IF($B245=VK_valitsin!$C$8,100000,VK!EL245/VK!BN$297*VK_valitsin!G$5)</f>
        <v>9.3986333148688553E-2</v>
      </c>
      <c r="ID245" s="15">
        <f t="shared" si="12"/>
        <v>1.2097151472353285</v>
      </c>
      <c r="IE245" s="15">
        <f t="shared" si="13"/>
        <v>254</v>
      </c>
      <c r="IF245" s="16">
        <f t="shared" si="15"/>
        <v>2.4300000000000032E-8</v>
      </c>
      <c r="IG245" s="38" t="str">
        <f t="shared" si="14"/>
        <v>Suomussalmi</v>
      </c>
    </row>
    <row r="246" spans="2:241" x14ac:dyDescent="0.25">
      <c r="B246" t="s">
        <v>328</v>
      </c>
      <c r="C246">
        <v>778</v>
      </c>
      <c r="L246" s="76">
        <v>169.5</v>
      </c>
      <c r="M246" s="70"/>
      <c r="N246" s="70"/>
      <c r="O246" s="70"/>
      <c r="P246" s="70"/>
      <c r="Q246" s="70"/>
      <c r="R246" s="70"/>
      <c r="S246" s="85" t="s">
        <v>860</v>
      </c>
      <c r="T246" s="70"/>
      <c r="U246" s="70"/>
      <c r="V246" s="70"/>
      <c r="W246" s="70"/>
      <c r="X246" s="70"/>
      <c r="Y246" s="70"/>
      <c r="Z246" s="70"/>
      <c r="AA246" s="70"/>
      <c r="AB246" s="70"/>
      <c r="AC246" s="70"/>
      <c r="AD246" s="70"/>
      <c r="AE246" s="70"/>
      <c r="AF246" s="70"/>
      <c r="AG246" s="75">
        <v>0</v>
      </c>
      <c r="AH246" s="70"/>
      <c r="AI246" s="70"/>
      <c r="AJ246" s="70"/>
      <c r="AK246" s="70"/>
      <c r="AL246" s="91">
        <v>0.66044776119402981</v>
      </c>
      <c r="AM246" s="70"/>
      <c r="AN246" s="70"/>
      <c r="AO246" s="70"/>
      <c r="AP246" s="70"/>
      <c r="AQ246" s="70"/>
      <c r="AR246" s="70"/>
      <c r="AS246" s="70"/>
      <c r="AT246" s="70"/>
      <c r="AU246" s="70"/>
      <c r="AV246" s="70"/>
      <c r="AW246" s="70"/>
      <c r="AX246" s="70"/>
      <c r="AY246" s="70"/>
      <c r="AZ246" s="70"/>
      <c r="BA246" s="70"/>
      <c r="BB246" s="70"/>
      <c r="BC246" s="70"/>
      <c r="BD246" s="91">
        <v>0.67796610169491522</v>
      </c>
      <c r="BE246" s="70"/>
      <c r="BF246" s="70"/>
      <c r="BG246" s="70"/>
      <c r="BH246" s="77">
        <v>177</v>
      </c>
      <c r="BN246" s="47">
        <v>24498.632379248658</v>
      </c>
      <c r="CJ246" s="8">
        <f>ABS(L246-VLOOKUP(VK_valitsin!$C$8,tiedot,11,FALSE))</f>
        <v>33.199999999999989</v>
      </c>
      <c r="CQ246" s="8">
        <f>ABS(S246-VLOOKUP(VK_valitsin!$C$8,tiedot,18,FALSE))</f>
        <v>91</v>
      </c>
      <c r="DE246" s="8">
        <f>ABS(AG246-VLOOKUP(VK_valitsin!$C$8,tiedot,32,FALSE))</f>
        <v>0</v>
      </c>
      <c r="DJ246" s="8">
        <f>ABS(AL246-VLOOKUP(VK_valitsin!$C$8,tiedot,37,FALSE))</f>
        <v>1.5397044813479588E-2</v>
      </c>
      <c r="EB246" s="42">
        <f>ABS(BD246-VLOOKUP(VK_valitsin!$C$8,tiedot,55,FALSE))</f>
        <v>0.1498116760828625</v>
      </c>
      <c r="EF246" s="42">
        <f>ABS(BH246-VLOOKUP(VK_valitsin!$C$8,tiedot,59,FALSE))</f>
        <v>363</v>
      </c>
      <c r="EL246" s="8">
        <f>ABS(BN246-VLOOKUP(VK_valitsin!$C$8,tiedot,65,FALSE))</f>
        <v>2208.7385442502746</v>
      </c>
      <c r="FH246" s="44">
        <f>IF($B246=VK_valitsin!$C$8,100000,VK!CJ246/VK!L$297*VK_valitsin!E$5)</f>
        <v>0.17355010806327123</v>
      </c>
      <c r="FO246" s="44">
        <f>IF($B246=VK_valitsin!$C$8,100000,VK!CQ246/VK!S$297*VK_valitsin!J$5)</f>
        <v>2.6323107687385796E-2</v>
      </c>
      <c r="GC246" s="44">
        <f>IF($B246=VK_valitsin!$C$8,100000,VK!DE246/VK!AG$297*VK_valitsin!I$5)</f>
        <v>0</v>
      </c>
      <c r="GH246" s="44">
        <f>IF($B246=VK_valitsin!$C$8,100000,VK!DJ246/VK!AL$297*VK_valitsin!D$5)</f>
        <v>3.0321081544729823E-2</v>
      </c>
      <c r="GZ246" s="44">
        <f>IF($B246=VK_valitsin!$C$8,100000,VK!EB246/VK!BD$297*VK_valitsin!H$5)</f>
        <v>6.2229770419240348E-2</v>
      </c>
      <c r="HD246" s="44">
        <f>IF($B246=VK_valitsin!$C$8,100000,VK!EF246/VK!BH$297*VK_valitsin!F$5)</f>
        <v>0.13804486591158552</v>
      </c>
      <c r="HJ246" s="44">
        <f>IF($B246=VK_valitsin!$C$8,100000,VK!EL246/VK!BN$297*VK_valitsin!G$5)</f>
        <v>8.4510885507756359E-2</v>
      </c>
      <c r="ID246" s="15">
        <f t="shared" si="12"/>
        <v>0.51497984353396908</v>
      </c>
      <c r="IE246" s="15">
        <f t="shared" si="13"/>
        <v>54</v>
      </c>
      <c r="IF246" s="16">
        <f t="shared" si="15"/>
        <v>2.4400000000000033E-8</v>
      </c>
      <c r="IG246" s="38" t="str">
        <f t="shared" si="14"/>
        <v>Suonenjoki</v>
      </c>
    </row>
    <row r="247" spans="2:241" x14ac:dyDescent="0.25">
      <c r="B247" t="s">
        <v>329</v>
      </c>
      <c r="C247">
        <v>781</v>
      </c>
      <c r="L247" s="76">
        <v>212.9</v>
      </c>
      <c r="M247" s="70"/>
      <c r="N247" s="70"/>
      <c r="O247" s="70"/>
      <c r="P247" s="70"/>
      <c r="Q247" s="70"/>
      <c r="R247" s="70"/>
      <c r="S247" s="85" t="s">
        <v>869</v>
      </c>
      <c r="T247" s="70"/>
      <c r="U247" s="70"/>
      <c r="V247" s="70"/>
      <c r="W247" s="70"/>
      <c r="X247" s="70"/>
      <c r="Y247" s="70"/>
      <c r="Z247" s="70"/>
      <c r="AA247" s="70"/>
      <c r="AB247" s="70"/>
      <c r="AC247" s="70"/>
      <c r="AD247" s="70"/>
      <c r="AE247" s="70"/>
      <c r="AF247" s="70"/>
      <c r="AG247" s="75">
        <v>0</v>
      </c>
      <c r="AH247" s="70"/>
      <c r="AI247" s="70"/>
      <c r="AJ247" s="70"/>
      <c r="AK247" s="70"/>
      <c r="AL247" s="91">
        <v>0.73255813953488369</v>
      </c>
      <c r="AM247" s="70"/>
      <c r="AN247" s="70"/>
      <c r="AO247" s="70"/>
      <c r="AP247" s="70"/>
      <c r="AQ247" s="70"/>
      <c r="AR247" s="70"/>
      <c r="AS247" s="70"/>
      <c r="AT247" s="70"/>
      <c r="AU247" s="70"/>
      <c r="AV247" s="70"/>
      <c r="AW247" s="70"/>
      <c r="AX247" s="70"/>
      <c r="AY247" s="70"/>
      <c r="AZ247" s="70"/>
      <c r="BA247" s="70"/>
      <c r="BB247" s="70"/>
      <c r="BC247" s="70"/>
      <c r="BD247" s="91">
        <v>1</v>
      </c>
      <c r="BE247" s="70"/>
      <c r="BF247" s="70"/>
      <c r="BG247" s="70"/>
      <c r="BH247" s="77">
        <v>63</v>
      </c>
      <c r="BN247" s="47">
        <v>23615.698512585812</v>
      </c>
      <c r="CJ247" s="8">
        <f>ABS(L247-VLOOKUP(VK_valitsin!$C$8,tiedot,11,FALSE))</f>
        <v>76.599999999999994</v>
      </c>
      <c r="CQ247" s="8">
        <f>ABS(S247-VLOOKUP(VK_valitsin!$C$8,tiedot,18,FALSE))</f>
        <v>82</v>
      </c>
      <c r="DE247" s="8">
        <f>ABS(AG247-VLOOKUP(VK_valitsin!$C$8,tiedot,32,FALSE))</f>
        <v>0</v>
      </c>
      <c r="DJ247" s="8">
        <f>ABS(AL247-VLOOKUP(VK_valitsin!$C$8,tiedot,37,FALSE))</f>
        <v>5.6713333527374288E-2</v>
      </c>
      <c r="EB247" s="42">
        <f>ABS(BD247-VLOOKUP(VK_valitsin!$C$8,tiedot,55,FALSE))</f>
        <v>0.17222222222222228</v>
      </c>
      <c r="EF247" s="42">
        <f>ABS(BH247-VLOOKUP(VK_valitsin!$C$8,tiedot,59,FALSE))</f>
        <v>477</v>
      </c>
      <c r="EL247" s="8">
        <f>ABS(BN247-VLOOKUP(VK_valitsin!$C$8,tiedot,65,FALSE))</f>
        <v>3091.672410913121</v>
      </c>
      <c r="FH247" s="44">
        <f>IF($B247=VK_valitsin!$C$8,100000,VK!CJ247/VK!L$297*VK_valitsin!E$5)</f>
        <v>0.4004198276399572</v>
      </c>
      <c r="FO247" s="44">
        <f>IF($B247=VK_valitsin!$C$8,100000,VK!CQ247/VK!S$297*VK_valitsin!J$5)</f>
        <v>2.3719723410611373E-2</v>
      </c>
      <c r="GC247" s="44">
        <f>IF($B247=VK_valitsin!$C$8,100000,VK!DE247/VK!AG$297*VK_valitsin!I$5)</f>
        <v>0</v>
      </c>
      <c r="GH247" s="44">
        <f>IF($B247=VK_valitsin!$C$8,100000,VK!DJ247/VK!AL$297*VK_valitsin!D$5)</f>
        <v>0.1116843934266864</v>
      </c>
      <c r="GZ247" s="44">
        <f>IF($B247=VK_valitsin!$C$8,100000,VK!EB247/VK!BD$297*VK_valitsin!H$5)</f>
        <v>7.1538812128718196E-2</v>
      </c>
      <c r="HD247" s="44">
        <f>IF($B247=VK_valitsin!$C$8,100000,VK!EF247/VK!BH$297*VK_valitsin!F$5)</f>
        <v>0.18139779900778594</v>
      </c>
      <c r="HJ247" s="44">
        <f>IF($B247=VK_valitsin!$C$8,100000,VK!EL247/VK!BN$297*VK_valitsin!G$5)</f>
        <v>0.1182937536116823</v>
      </c>
      <c r="ID247" s="15">
        <f t="shared" si="12"/>
        <v>0.90705433372544142</v>
      </c>
      <c r="IE247" s="15">
        <f t="shared" si="13"/>
        <v>191</v>
      </c>
      <c r="IF247" s="16">
        <f t="shared" si="15"/>
        <v>2.4500000000000034E-8</v>
      </c>
      <c r="IG247" s="38" t="str">
        <f t="shared" si="14"/>
        <v>Sysmä</v>
      </c>
    </row>
    <row r="248" spans="2:241" x14ac:dyDescent="0.25">
      <c r="B248" t="s">
        <v>330</v>
      </c>
      <c r="C248">
        <v>783</v>
      </c>
      <c r="L248" s="76">
        <v>150.1</v>
      </c>
      <c r="M248" s="70"/>
      <c r="N248" s="70"/>
      <c r="O248" s="70"/>
      <c r="P248" s="70"/>
      <c r="Q248" s="70"/>
      <c r="R248" s="70"/>
      <c r="S248" s="85" t="s">
        <v>890</v>
      </c>
      <c r="T248" s="70"/>
      <c r="U248" s="70"/>
      <c r="V248" s="70"/>
      <c r="W248" s="70"/>
      <c r="X248" s="70"/>
      <c r="Y248" s="70"/>
      <c r="Z248" s="70"/>
      <c r="AA248" s="70"/>
      <c r="AB248" s="70"/>
      <c r="AC248" s="70"/>
      <c r="AD248" s="70"/>
      <c r="AE248" s="70"/>
      <c r="AF248" s="70"/>
      <c r="AG248" s="75">
        <v>0</v>
      </c>
      <c r="AH248" s="70"/>
      <c r="AI248" s="70"/>
      <c r="AJ248" s="70"/>
      <c r="AK248" s="70"/>
      <c r="AL248" s="91">
        <v>0.46530612244897956</v>
      </c>
      <c r="AM248" s="70"/>
      <c r="AN248" s="70"/>
      <c r="AO248" s="70"/>
      <c r="AP248" s="70"/>
      <c r="AQ248" s="70"/>
      <c r="AR248" s="70"/>
      <c r="AS248" s="70"/>
      <c r="AT248" s="70"/>
      <c r="AU248" s="70"/>
      <c r="AV248" s="70"/>
      <c r="AW248" s="70"/>
      <c r="AX248" s="70"/>
      <c r="AY248" s="70"/>
      <c r="AZ248" s="70"/>
      <c r="BA248" s="70"/>
      <c r="BB248" s="70"/>
      <c r="BC248" s="70"/>
      <c r="BD248" s="91">
        <v>1</v>
      </c>
      <c r="BE248" s="70"/>
      <c r="BF248" s="70"/>
      <c r="BG248" s="70"/>
      <c r="BH248" s="77">
        <v>114</v>
      </c>
      <c r="BN248" s="47">
        <v>27437.904343735299</v>
      </c>
      <c r="CJ248" s="8">
        <f>ABS(L248-VLOOKUP(VK_valitsin!$C$8,tiedot,11,FALSE))</f>
        <v>13.799999999999983</v>
      </c>
      <c r="CQ248" s="8">
        <f>ABS(S248-VLOOKUP(VK_valitsin!$C$8,tiedot,18,FALSE))</f>
        <v>50</v>
      </c>
      <c r="DE248" s="8">
        <f>ABS(AG248-VLOOKUP(VK_valitsin!$C$8,tiedot,32,FALSE))</f>
        <v>0</v>
      </c>
      <c r="DJ248" s="8">
        <f>ABS(AL248-VLOOKUP(VK_valitsin!$C$8,tiedot,37,FALSE))</f>
        <v>0.21053868355852984</v>
      </c>
      <c r="EB248" s="42">
        <f>ABS(BD248-VLOOKUP(VK_valitsin!$C$8,tiedot,55,FALSE))</f>
        <v>0.17222222222222228</v>
      </c>
      <c r="EF248" s="42">
        <f>ABS(BH248-VLOOKUP(VK_valitsin!$C$8,tiedot,59,FALSE))</f>
        <v>426</v>
      </c>
      <c r="EL248" s="8">
        <f>ABS(BN248-VLOOKUP(VK_valitsin!$C$8,tiedot,65,FALSE))</f>
        <v>730.53342023636651</v>
      </c>
      <c r="FH248" s="44">
        <f>IF($B248=VK_valitsin!$C$8,100000,VK!CJ248/VK!L$297*VK_valitsin!E$5)</f>
        <v>7.2138297929913872E-2</v>
      </c>
      <c r="FO248" s="44">
        <f>IF($B248=VK_valitsin!$C$8,100000,VK!CQ248/VK!S$297*VK_valitsin!J$5)</f>
        <v>1.4463245982080106E-2</v>
      </c>
      <c r="GC248" s="44">
        <f>IF($B248=VK_valitsin!$C$8,100000,VK!DE248/VK!AG$297*VK_valitsin!I$5)</f>
        <v>0</v>
      </c>
      <c r="GH248" s="44">
        <f>IF($B248=VK_valitsin!$C$8,100000,VK!DJ248/VK!AL$297*VK_valitsin!D$5)</f>
        <v>0.41460947018284228</v>
      </c>
      <c r="GZ248" s="44">
        <f>IF($B248=VK_valitsin!$C$8,100000,VK!EB248/VK!BD$297*VK_valitsin!H$5)</f>
        <v>7.1538812128718196E-2</v>
      </c>
      <c r="HD248" s="44">
        <f>IF($B248=VK_valitsin!$C$8,100000,VK!EF248/VK!BH$297*VK_valitsin!F$5)</f>
        <v>0.16200306578053839</v>
      </c>
      <c r="HJ248" s="44">
        <f>IF($B248=VK_valitsin!$C$8,100000,VK!EL248/VK!BN$297*VK_valitsin!G$5)</f>
        <v>2.7951713161297388E-2</v>
      </c>
      <c r="ID248" s="15">
        <f t="shared" si="12"/>
        <v>0.76270462976539022</v>
      </c>
      <c r="IE248" s="15">
        <f t="shared" si="13"/>
        <v>152</v>
      </c>
      <c r="IF248" s="16">
        <f t="shared" si="15"/>
        <v>2.4600000000000035E-8</v>
      </c>
      <c r="IG248" s="38" t="str">
        <f t="shared" si="14"/>
        <v>Säkylä</v>
      </c>
    </row>
    <row r="249" spans="2:241" x14ac:dyDescent="0.25">
      <c r="B249" t="s">
        <v>352</v>
      </c>
      <c r="C249">
        <v>785</v>
      </c>
      <c r="L249" s="76">
        <v>210.4</v>
      </c>
      <c r="M249" s="70"/>
      <c r="N249" s="70"/>
      <c r="O249" s="70"/>
      <c r="P249" s="70"/>
      <c r="Q249" s="70"/>
      <c r="R249" s="70"/>
      <c r="S249" s="85" t="s">
        <v>891</v>
      </c>
      <c r="T249" s="70"/>
      <c r="U249" s="70"/>
      <c r="V249" s="70"/>
      <c r="W249" s="70"/>
      <c r="X249" s="70"/>
      <c r="Y249" s="70"/>
      <c r="Z249" s="70"/>
      <c r="AA249" s="70"/>
      <c r="AB249" s="70"/>
      <c r="AC249" s="70"/>
      <c r="AD249" s="70"/>
      <c r="AE249" s="70"/>
      <c r="AF249" s="70"/>
      <c r="AG249" s="75">
        <v>0</v>
      </c>
      <c r="AH249" s="70"/>
      <c r="AI249" s="70"/>
      <c r="AJ249" s="70"/>
      <c r="AK249" s="70"/>
      <c r="AL249" s="91">
        <v>0.75789473684210529</v>
      </c>
      <c r="AM249" s="70"/>
      <c r="AN249" s="70"/>
      <c r="AO249" s="70"/>
      <c r="AP249" s="70"/>
      <c r="AQ249" s="70"/>
      <c r="AR249" s="70"/>
      <c r="AS249" s="70"/>
      <c r="AT249" s="70"/>
      <c r="AU249" s="70"/>
      <c r="AV249" s="70"/>
      <c r="AW249" s="70"/>
      <c r="AX249" s="70"/>
      <c r="AY249" s="70"/>
      <c r="AZ249" s="70"/>
      <c r="BA249" s="70"/>
      <c r="BB249" s="70"/>
      <c r="BC249" s="70"/>
      <c r="BD249" s="91">
        <v>1</v>
      </c>
      <c r="BE249" s="70"/>
      <c r="BF249" s="70"/>
      <c r="BG249" s="70"/>
      <c r="BH249" s="77">
        <v>72</v>
      </c>
      <c r="BN249" s="47">
        <v>23115.897257628429</v>
      </c>
      <c r="CJ249" s="8">
        <f>ABS(L249-VLOOKUP(VK_valitsin!$C$8,tiedot,11,FALSE))</f>
        <v>74.099999999999994</v>
      </c>
      <c r="CQ249" s="8">
        <f>ABS(S249-VLOOKUP(VK_valitsin!$C$8,tiedot,18,FALSE))</f>
        <v>166</v>
      </c>
      <c r="DE249" s="8">
        <f>ABS(AG249-VLOOKUP(VK_valitsin!$C$8,tiedot,32,FALSE))</f>
        <v>0</v>
      </c>
      <c r="DJ249" s="8">
        <f>ABS(AL249-VLOOKUP(VK_valitsin!$C$8,tiedot,37,FALSE))</f>
        <v>8.2049930834595886E-2</v>
      </c>
      <c r="EB249" s="42">
        <f>ABS(BD249-VLOOKUP(VK_valitsin!$C$8,tiedot,55,FALSE))</f>
        <v>0.17222222222222228</v>
      </c>
      <c r="EF249" s="42">
        <f>ABS(BH249-VLOOKUP(VK_valitsin!$C$8,tiedot,59,FALSE))</f>
        <v>468</v>
      </c>
      <c r="EL249" s="8">
        <f>ABS(BN249-VLOOKUP(VK_valitsin!$C$8,tiedot,65,FALSE))</f>
        <v>3591.4736658705042</v>
      </c>
      <c r="FH249" s="44">
        <f>IF($B249=VK_valitsin!$C$8,100000,VK!CJ249/VK!L$297*VK_valitsin!E$5)</f>
        <v>0.38735129540627716</v>
      </c>
      <c r="FO249" s="44">
        <f>IF($B249=VK_valitsin!$C$8,100000,VK!CQ249/VK!S$297*VK_valitsin!J$5)</f>
        <v>4.8017976660505952E-2</v>
      </c>
      <c r="GC249" s="44">
        <f>IF($B249=VK_valitsin!$C$8,100000,VK!DE249/VK!AG$297*VK_valitsin!I$5)</f>
        <v>0</v>
      </c>
      <c r="GH249" s="44">
        <f>IF($B249=VK_valitsin!$C$8,100000,VK!DJ249/VK!AL$297*VK_valitsin!D$5)</f>
        <v>0.16157922989203763</v>
      </c>
      <c r="GZ249" s="44">
        <f>IF($B249=VK_valitsin!$C$8,100000,VK!EB249/VK!BD$297*VK_valitsin!H$5)</f>
        <v>7.1538812128718196E-2</v>
      </c>
      <c r="HD249" s="44">
        <f>IF($B249=VK_valitsin!$C$8,100000,VK!EF249/VK!BH$297*VK_valitsin!F$5)</f>
        <v>0.17797519902650696</v>
      </c>
      <c r="HJ249" s="44">
        <f>IF($B249=VK_valitsin!$C$8,100000,VK!EL249/VK!BN$297*VK_valitsin!G$5)</f>
        <v>0.13741717894615244</v>
      </c>
      <c r="ID249" s="15">
        <f t="shared" si="12"/>
        <v>0.98387971676019836</v>
      </c>
      <c r="IE249" s="15">
        <f t="shared" si="13"/>
        <v>210</v>
      </c>
      <c r="IF249" s="16">
        <f t="shared" si="15"/>
        <v>2.4700000000000036E-8</v>
      </c>
      <c r="IG249" s="38" t="str">
        <f t="shared" si="14"/>
        <v>Vaala</v>
      </c>
    </row>
    <row r="250" spans="2:241" x14ac:dyDescent="0.25">
      <c r="B250" t="s">
        <v>309</v>
      </c>
      <c r="C250">
        <v>790</v>
      </c>
      <c r="L250" s="76">
        <v>155.19999999999999</v>
      </c>
      <c r="M250" s="70"/>
      <c r="N250" s="70"/>
      <c r="O250" s="70"/>
      <c r="P250" s="70"/>
      <c r="Q250" s="70"/>
      <c r="R250" s="70"/>
      <c r="S250" s="85" t="s">
        <v>892</v>
      </c>
      <c r="T250" s="70"/>
      <c r="U250" s="70"/>
      <c r="V250" s="70"/>
      <c r="W250" s="70"/>
      <c r="X250" s="70"/>
      <c r="Y250" s="70"/>
      <c r="Z250" s="70"/>
      <c r="AA250" s="70"/>
      <c r="AB250" s="70"/>
      <c r="AC250" s="70"/>
      <c r="AD250" s="70"/>
      <c r="AE250" s="70"/>
      <c r="AF250" s="70"/>
      <c r="AG250" s="75">
        <v>0</v>
      </c>
      <c r="AH250" s="70"/>
      <c r="AI250" s="70"/>
      <c r="AJ250" s="70"/>
      <c r="AK250" s="70"/>
      <c r="AL250" s="91">
        <v>0.80872150644202179</v>
      </c>
      <c r="AM250" s="70"/>
      <c r="AN250" s="70"/>
      <c r="AO250" s="70"/>
      <c r="AP250" s="70"/>
      <c r="AQ250" s="70"/>
      <c r="AR250" s="70"/>
      <c r="AS250" s="70"/>
      <c r="AT250" s="70"/>
      <c r="AU250" s="70"/>
      <c r="AV250" s="70"/>
      <c r="AW250" s="70"/>
      <c r="AX250" s="70"/>
      <c r="AY250" s="70"/>
      <c r="AZ250" s="70"/>
      <c r="BA250" s="70"/>
      <c r="BB250" s="70"/>
      <c r="BC250" s="70"/>
      <c r="BD250" s="91">
        <v>0.8529411764705882</v>
      </c>
      <c r="BE250" s="70"/>
      <c r="BF250" s="70"/>
      <c r="BG250" s="70"/>
      <c r="BH250" s="77">
        <v>816</v>
      </c>
      <c r="BN250" s="47">
        <v>25266.091260897301</v>
      </c>
      <c r="CJ250" s="8">
        <f>ABS(L250-VLOOKUP(VK_valitsin!$C$8,tiedot,11,FALSE))</f>
        <v>18.899999999999977</v>
      </c>
      <c r="CQ250" s="8">
        <f>ABS(S250-VLOOKUP(VK_valitsin!$C$8,tiedot,18,FALSE))</f>
        <v>547</v>
      </c>
      <c r="DE250" s="8">
        <f>ABS(AG250-VLOOKUP(VK_valitsin!$C$8,tiedot,32,FALSE))</f>
        <v>0</v>
      </c>
      <c r="DJ250" s="8">
        <f>ABS(AL250-VLOOKUP(VK_valitsin!$C$8,tiedot,37,FALSE))</f>
        <v>0.13287670043451238</v>
      </c>
      <c r="EB250" s="42">
        <f>ABS(BD250-VLOOKUP(VK_valitsin!$C$8,tiedot,55,FALSE))</f>
        <v>2.5163398692810479E-2</v>
      </c>
      <c r="EF250" s="42">
        <f>ABS(BH250-VLOOKUP(VK_valitsin!$C$8,tiedot,59,FALSE))</f>
        <v>276</v>
      </c>
      <c r="EL250" s="8">
        <f>ABS(BN250-VLOOKUP(VK_valitsin!$C$8,tiedot,65,FALSE))</f>
        <v>1441.2796626016316</v>
      </c>
      <c r="FH250" s="44">
        <f>IF($B250=VK_valitsin!$C$8,100000,VK!CJ250/VK!L$297*VK_valitsin!E$5)</f>
        <v>9.8798103686621189E-2</v>
      </c>
      <c r="FO250" s="44">
        <f>IF($B250=VK_valitsin!$C$8,100000,VK!CQ250/VK!S$297*VK_valitsin!J$5)</f>
        <v>0.15822791104395634</v>
      </c>
      <c r="GC250" s="44">
        <f>IF($B250=VK_valitsin!$C$8,100000,VK!DE250/VK!AG$297*VK_valitsin!I$5)</f>
        <v>0</v>
      </c>
      <c r="GH250" s="44">
        <f>IF($B250=VK_valitsin!$C$8,100000,VK!DJ250/VK!AL$297*VK_valitsin!D$5)</f>
        <v>0.26167133486175637</v>
      </c>
      <c r="GZ250" s="44">
        <f>IF($B250=VK_valitsin!$C$8,100000,VK!EB250/VK!BD$297*VK_valitsin!H$5)</f>
        <v>1.0452539912545168E-2</v>
      </c>
      <c r="HD250" s="44">
        <f>IF($B250=VK_valitsin!$C$8,100000,VK!EF250/VK!BH$297*VK_valitsin!F$5)</f>
        <v>0.10495973275922206</v>
      </c>
      <c r="HJ250" s="44">
        <f>IF($B250=VK_valitsin!$C$8,100000,VK!EL250/VK!BN$297*VK_valitsin!G$5)</f>
        <v>5.5146328146380409E-2</v>
      </c>
      <c r="ID250" s="15">
        <f t="shared" si="12"/>
        <v>0.68925597521048165</v>
      </c>
      <c r="IE250" s="15">
        <f t="shared" si="13"/>
        <v>123</v>
      </c>
      <c r="IF250" s="16">
        <f t="shared" si="15"/>
        <v>2.4800000000000037E-8</v>
      </c>
      <c r="IG250" s="38" t="str">
        <f t="shared" si="14"/>
        <v>Sastamala</v>
      </c>
    </row>
    <row r="251" spans="2:241" x14ac:dyDescent="0.25">
      <c r="B251" t="s">
        <v>316</v>
      </c>
      <c r="C251">
        <v>791</v>
      </c>
      <c r="L251" s="76">
        <v>166.8</v>
      </c>
      <c r="M251" s="70"/>
      <c r="N251" s="70"/>
      <c r="O251" s="70"/>
      <c r="P251" s="70"/>
      <c r="Q251" s="70"/>
      <c r="R251" s="70"/>
      <c r="S251" s="85" t="s">
        <v>893</v>
      </c>
      <c r="T251" s="70"/>
      <c r="U251" s="70"/>
      <c r="V251" s="70"/>
      <c r="W251" s="70"/>
      <c r="X251" s="70"/>
      <c r="Y251" s="70"/>
      <c r="Z251" s="70"/>
      <c r="AA251" s="70"/>
      <c r="AB251" s="70"/>
      <c r="AC251" s="70"/>
      <c r="AD251" s="70"/>
      <c r="AE251" s="70"/>
      <c r="AF251" s="70"/>
      <c r="AG251" s="75">
        <v>0</v>
      </c>
      <c r="AH251" s="70"/>
      <c r="AI251" s="70"/>
      <c r="AJ251" s="70"/>
      <c r="AK251" s="70"/>
      <c r="AL251" s="91">
        <v>0.70886075949367089</v>
      </c>
      <c r="AM251" s="70"/>
      <c r="AN251" s="70"/>
      <c r="AO251" s="70"/>
      <c r="AP251" s="70"/>
      <c r="AQ251" s="70"/>
      <c r="AR251" s="70"/>
      <c r="AS251" s="70"/>
      <c r="AT251" s="70"/>
      <c r="AU251" s="70"/>
      <c r="AV251" s="70"/>
      <c r="AW251" s="70"/>
      <c r="AX251" s="70"/>
      <c r="AY251" s="70"/>
      <c r="AZ251" s="70"/>
      <c r="BA251" s="70"/>
      <c r="BB251" s="70"/>
      <c r="BC251" s="70"/>
      <c r="BD251" s="91">
        <v>1</v>
      </c>
      <c r="BE251" s="70"/>
      <c r="BF251" s="70"/>
      <c r="BG251" s="70"/>
      <c r="BH251" s="77">
        <v>168</v>
      </c>
      <c r="BN251" s="47">
        <v>22538.308051105254</v>
      </c>
      <c r="CJ251" s="8">
        <f>ABS(L251-VLOOKUP(VK_valitsin!$C$8,tiedot,11,FALSE))</f>
        <v>30.5</v>
      </c>
      <c r="CQ251" s="8">
        <f>ABS(S251-VLOOKUP(VK_valitsin!$C$8,tiedot,18,FALSE))</f>
        <v>380</v>
      </c>
      <c r="DE251" s="8">
        <f>ABS(AG251-VLOOKUP(VK_valitsin!$C$8,tiedot,32,FALSE))</f>
        <v>0</v>
      </c>
      <c r="DJ251" s="8">
        <f>ABS(AL251-VLOOKUP(VK_valitsin!$C$8,tiedot,37,FALSE))</f>
        <v>3.3015953486161487E-2</v>
      </c>
      <c r="EB251" s="42">
        <f>ABS(BD251-VLOOKUP(VK_valitsin!$C$8,tiedot,55,FALSE))</f>
        <v>0.17222222222222228</v>
      </c>
      <c r="EF251" s="42">
        <f>ABS(BH251-VLOOKUP(VK_valitsin!$C$8,tiedot,59,FALSE))</f>
        <v>372</v>
      </c>
      <c r="EL251" s="8">
        <f>ABS(BN251-VLOOKUP(VK_valitsin!$C$8,tiedot,65,FALSE))</f>
        <v>4169.0628723936788</v>
      </c>
      <c r="FH251" s="44">
        <f>IF($B251=VK_valitsin!$C$8,100000,VK!CJ251/VK!L$297*VK_valitsin!E$5)</f>
        <v>0.1594360932508968</v>
      </c>
      <c r="FO251" s="44">
        <f>IF($B251=VK_valitsin!$C$8,100000,VK!CQ251/VK!S$297*VK_valitsin!J$5)</f>
        <v>0.10992066946380881</v>
      </c>
      <c r="GC251" s="44">
        <f>IF($B251=VK_valitsin!$C$8,100000,VK!DE251/VK!AG$297*VK_valitsin!I$5)</f>
        <v>0</v>
      </c>
      <c r="GH251" s="44">
        <f>IF($B251=VK_valitsin!$C$8,100000,VK!DJ251/VK!AL$297*VK_valitsin!D$5)</f>
        <v>6.5017633582159756E-2</v>
      </c>
      <c r="GZ251" s="44">
        <f>IF($B251=VK_valitsin!$C$8,100000,VK!EB251/VK!BD$297*VK_valitsin!H$5)</f>
        <v>7.1538812128718196E-2</v>
      </c>
      <c r="HD251" s="44">
        <f>IF($B251=VK_valitsin!$C$8,100000,VK!EF251/VK!BH$297*VK_valitsin!F$5)</f>
        <v>0.14146746589286449</v>
      </c>
      <c r="HJ251" s="44">
        <f>IF($B251=VK_valitsin!$C$8,100000,VK!EL251/VK!BN$297*VK_valitsin!G$5)</f>
        <v>0.15951693150856563</v>
      </c>
      <c r="ID251" s="15">
        <f t="shared" si="12"/>
        <v>0.70689763072701362</v>
      </c>
      <c r="IE251" s="15">
        <f t="shared" si="13"/>
        <v>130</v>
      </c>
      <c r="IF251" s="16">
        <f t="shared" si="15"/>
        <v>2.4900000000000038E-8</v>
      </c>
      <c r="IG251" s="38" t="str">
        <f t="shared" si="14"/>
        <v>Siikalatva</v>
      </c>
    </row>
    <row r="252" spans="2:241" x14ac:dyDescent="0.25">
      <c r="B252" t="s">
        <v>331</v>
      </c>
      <c r="C252">
        <v>831</v>
      </c>
      <c r="L252" s="76">
        <v>145.80000000000001</v>
      </c>
      <c r="M252" s="70"/>
      <c r="N252" s="70"/>
      <c r="O252" s="70"/>
      <c r="P252" s="70"/>
      <c r="Q252" s="70"/>
      <c r="R252" s="70"/>
      <c r="S252" s="85" t="s">
        <v>894</v>
      </c>
      <c r="T252" s="70"/>
      <c r="U252" s="70"/>
      <c r="V252" s="70"/>
      <c r="W252" s="70"/>
      <c r="X252" s="70"/>
      <c r="Y252" s="70"/>
      <c r="Z252" s="70"/>
      <c r="AA252" s="70"/>
      <c r="AB252" s="70"/>
      <c r="AC252" s="70"/>
      <c r="AD252" s="70"/>
      <c r="AE252" s="70"/>
      <c r="AF252" s="70"/>
      <c r="AG252" s="75">
        <v>0</v>
      </c>
      <c r="AH252" s="70"/>
      <c r="AI252" s="70"/>
      <c r="AJ252" s="70"/>
      <c r="AK252" s="70"/>
      <c r="AL252" s="91">
        <v>0.55696202531645567</v>
      </c>
      <c r="AM252" s="70"/>
      <c r="AN252" s="70"/>
      <c r="AO252" s="70"/>
      <c r="AP252" s="70"/>
      <c r="AQ252" s="70"/>
      <c r="AR252" s="70"/>
      <c r="AS252" s="70"/>
      <c r="AT252" s="70"/>
      <c r="AU252" s="70"/>
      <c r="AV252" s="70"/>
      <c r="AW252" s="70"/>
      <c r="AX252" s="70"/>
      <c r="AY252" s="70"/>
      <c r="AZ252" s="70"/>
      <c r="BA252" s="70"/>
      <c r="BB252" s="70"/>
      <c r="BC252" s="70"/>
      <c r="BD252" s="91">
        <v>1</v>
      </c>
      <c r="BE252" s="70"/>
      <c r="BF252" s="70"/>
      <c r="BG252" s="70"/>
      <c r="BH252" s="77">
        <v>132</v>
      </c>
      <c r="BN252" s="47">
        <v>27934.755459459459</v>
      </c>
      <c r="CJ252" s="8">
        <f>ABS(L252-VLOOKUP(VK_valitsin!$C$8,tiedot,11,FALSE))</f>
        <v>9.5</v>
      </c>
      <c r="CQ252" s="8">
        <f>ABS(S252-VLOOKUP(VK_valitsin!$C$8,tiedot,18,FALSE))</f>
        <v>24</v>
      </c>
      <c r="DE252" s="8">
        <f>ABS(AG252-VLOOKUP(VK_valitsin!$C$8,tiedot,32,FALSE))</f>
        <v>0</v>
      </c>
      <c r="DJ252" s="8">
        <f>ABS(AL252-VLOOKUP(VK_valitsin!$C$8,tiedot,37,FALSE))</f>
        <v>0.11888278069105374</v>
      </c>
      <c r="EB252" s="42">
        <f>ABS(BD252-VLOOKUP(VK_valitsin!$C$8,tiedot,55,FALSE))</f>
        <v>0.17222222222222228</v>
      </c>
      <c r="EF252" s="42">
        <f>ABS(BH252-VLOOKUP(VK_valitsin!$C$8,tiedot,59,FALSE))</f>
        <v>408</v>
      </c>
      <c r="EL252" s="8">
        <f>ABS(BN252-VLOOKUP(VK_valitsin!$C$8,tiedot,65,FALSE))</f>
        <v>1227.3845359605257</v>
      </c>
      <c r="FH252" s="44">
        <f>IF($B252=VK_valitsin!$C$8,100000,VK!CJ252/VK!L$297*VK_valitsin!E$5)</f>
        <v>4.9660422487984253E-2</v>
      </c>
      <c r="FO252" s="44">
        <f>IF($B252=VK_valitsin!$C$8,100000,VK!CQ252/VK!S$297*VK_valitsin!J$5)</f>
        <v>6.9423580713984514E-3</v>
      </c>
      <c r="GC252" s="44">
        <f>IF($B252=VK_valitsin!$C$8,100000,VK!DE252/VK!AG$297*VK_valitsin!I$5)</f>
        <v>0</v>
      </c>
      <c r="GH252" s="44">
        <f>IF($B252=VK_valitsin!$C$8,100000,VK!DJ252/VK!AL$297*VK_valitsin!D$5)</f>
        <v>0.23411339846474435</v>
      </c>
      <c r="GZ252" s="44">
        <f>IF($B252=VK_valitsin!$C$8,100000,VK!EB252/VK!BD$297*VK_valitsin!H$5)</f>
        <v>7.1538812128718196E-2</v>
      </c>
      <c r="HD252" s="44">
        <f>IF($B252=VK_valitsin!$C$8,100000,VK!EF252/VK!BH$297*VK_valitsin!F$5)</f>
        <v>0.15515786581798041</v>
      </c>
      <c r="HJ252" s="44">
        <f>IF($B252=VK_valitsin!$C$8,100000,VK!EL252/VK!BN$297*VK_valitsin!G$5)</f>
        <v>4.6962260093015878E-2</v>
      </c>
      <c r="ID252" s="15">
        <f t="shared" si="12"/>
        <v>0.56437514206384143</v>
      </c>
      <c r="IE252" s="15">
        <f t="shared" si="13"/>
        <v>77</v>
      </c>
      <c r="IF252" s="16">
        <f t="shared" si="15"/>
        <v>2.5000000000000039E-8</v>
      </c>
      <c r="IG252" s="38" t="str">
        <f t="shared" si="14"/>
        <v>Taipalsaari</v>
      </c>
    </row>
    <row r="253" spans="2:241" x14ac:dyDescent="0.25">
      <c r="B253" t="s">
        <v>332</v>
      </c>
      <c r="C253">
        <v>832</v>
      </c>
      <c r="L253" s="76">
        <v>182.7</v>
      </c>
      <c r="M253" s="70"/>
      <c r="N253" s="70"/>
      <c r="O253" s="70"/>
      <c r="P253" s="70"/>
      <c r="Q253" s="70"/>
      <c r="R253" s="70"/>
      <c r="S253" s="85" t="s">
        <v>895</v>
      </c>
      <c r="T253" s="70"/>
      <c r="U253" s="70"/>
      <c r="V253" s="70"/>
      <c r="W253" s="70"/>
      <c r="X253" s="70"/>
      <c r="Y253" s="70"/>
      <c r="Z253" s="70"/>
      <c r="AA253" s="70"/>
      <c r="AB253" s="70"/>
      <c r="AC253" s="70"/>
      <c r="AD253" s="70"/>
      <c r="AE253" s="70"/>
      <c r="AF253" s="70"/>
      <c r="AG253" s="75">
        <v>0</v>
      </c>
      <c r="AH253" s="70"/>
      <c r="AI253" s="70"/>
      <c r="AJ253" s="70"/>
      <c r="AK253" s="70"/>
      <c r="AL253" s="91">
        <v>0.7039106145251397</v>
      </c>
      <c r="AM253" s="70"/>
      <c r="AN253" s="70"/>
      <c r="AO253" s="70"/>
      <c r="AP253" s="70"/>
      <c r="AQ253" s="70"/>
      <c r="AR253" s="70"/>
      <c r="AS253" s="70"/>
      <c r="AT253" s="70"/>
      <c r="AU253" s="70"/>
      <c r="AV253" s="70"/>
      <c r="AW253" s="70"/>
      <c r="AX253" s="70"/>
      <c r="AY253" s="70"/>
      <c r="AZ253" s="70"/>
      <c r="BA253" s="70"/>
      <c r="BB253" s="70"/>
      <c r="BC253" s="70"/>
      <c r="BD253" s="91">
        <v>1</v>
      </c>
      <c r="BE253" s="70"/>
      <c r="BF253" s="70"/>
      <c r="BG253" s="70"/>
      <c r="BH253" s="77">
        <v>126</v>
      </c>
      <c r="BN253" s="47">
        <v>23061.783436076119</v>
      </c>
      <c r="CJ253" s="8">
        <f>ABS(L253-VLOOKUP(VK_valitsin!$C$8,tiedot,11,FALSE))</f>
        <v>46.399999999999977</v>
      </c>
      <c r="CQ253" s="8">
        <f>ABS(S253-VLOOKUP(VK_valitsin!$C$8,tiedot,18,FALSE))</f>
        <v>170</v>
      </c>
      <c r="DE253" s="8">
        <f>ABS(AG253-VLOOKUP(VK_valitsin!$C$8,tiedot,32,FALSE))</f>
        <v>0</v>
      </c>
      <c r="DJ253" s="8">
        <f>ABS(AL253-VLOOKUP(VK_valitsin!$C$8,tiedot,37,FALSE))</f>
        <v>2.8065808517630297E-2</v>
      </c>
      <c r="EB253" s="42">
        <f>ABS(BD253-VLOOKUP(VK_valitsin!$C$8,tiedot,55,FALSE))</f>
        <v>0.17222222222222228</v>
      </c>
      <c r="EF253" s="42">
        <f>ABS(BH253-VLOOKUP(VK_valitsin!$C$8,tiedot,59,FALSE))</f>
        <v>414</v>
      </c>
      <c r="EL253" s="8">
        <f>ABS(BN253-VLOOKUP(VK_valitsin!$C$8,tiedot,65,FALSE))</f>
        <v>3645.5874874228139</v>
      </c>
      <c r="FH253" s="44">
        <f>IF($B253=VK_valitsin!$C$8,100000,VK!CJ253/VK!L$297*VK_valitsin!E$5)</f>
        <v>0.24255195825710194</v>
      </c>
      <c r="FO253" s="44">
        <f>IF($B253=VK_valitsin!$C$8,100000,VK!CQ253/VK!S$297*VK_valitsin!J$5)</f>
        <v>4.9175036339072359E-2</v>
      </c>
      <c r="GC253" s="44">
        <f>IF($B253=VK_valitsin!$C$8,100000,VK!DE253/VK!AG$297*VK_valitsin!I$5)</f>
        <v>0</v>
      </c>
      <c r="GH253" s="44">
        <f>IF($B253=VK_valitsin!$C$8,100000,VK!DJ253/VK!AL$297*VK_valitsin!D$5)</f>
        <v>5.5269415591804483E-2</v>
      </c>
      <c r="GZ253" s="44">
        <f>IF($B253=VK_valitsin!$C$8,100000,VK!EB253/VK!BD$297*VK_valitsin!H$5)</f>
        <v>7.1538812128718196E-2</v>
      </c>
      <c r="HD253" s="44">
        <f>IF($B253=VK_valitsin!$C$8,100000,VK!EF253/VK!BH$297*VK_valitsin!F$5)</f>
        <v>0.15743959913883307</v>
      </c>
      <c r="HJ253" s="44">
        <f>IF($B253=VK_valitsin!$C$8,100000,VK!EL253/VK!BN$297*VK_valitsin!G$5)</f>
        <v>0.13948768520389818</v>
      </c>
      <c r="ID253" s="15">
        <f t="shared" si="12"/>
        <v>0.7154625317594282</v>
      </c>
      <c r="IE253" s="15">
        <f t="shared" si="13"/>
        <v>134</v>
      </c>
      <c r="IF253" s="16">
        <f t="shared" si="15"/>
        <v>2.5100000000000039E-8</v>
      </c>
      <c r="IG253" s="38" t="str">
        <f t="shared" si="14"/>
        <v>Taivalkoski</v>
      </c>
    </row>
    <row r="254" spans="2:241" x14ac:dyDescent="0.25">
      <c r="B254" t="s">
        <v>333</v>
      </c>
      <c r="C254">
        <v>833</v>
      </c>
      <c r="L254" s="76">
        <v>161.80000000000001</v>
      </c>
      <c r="M254" s="70"/>
      <c r="N254" s="70"/>
      <c r="O254" s="70"/>
      <c r="P254" s="70"/>
      <c r="Q254" s="70"/>
      <c r="R254" s="70"/>
      <c r="S254" s="85" t="s">
        <v>754</v>
      </c>
      <c r="T254" s="70"/>
      <c r="U254" s="70"/>
      <c r="V254" s="70"/>
      <c r="W254" s="70"/>
      <c r="X254" s="70"/>
      <c r="Y254" s="70"/>
      <c r="Z254" s="70"/>
      <c r="AA254" s="70"/>
      <c r="AB254" s="70"/>
      <c r="AC254" s="70"/>
      <c r="AD254" s="70"/>
      <c r="AE254" s="70"/>
      <c r="AF254" s="70"/>
      <c r="AG254" s="75">
        <v>0</v>
      </c>
      <c r="AH254" s="70"/>
      <c r="AI254" s="70"/>
      <c r="AJ254" s="70"/>
      <c r="AK254" s="70"/>
      <c r="AL254" s="91">
        <v>0.78947368421052633</v>
      </c>
      <c r="AM254" s="70"/>
      <c r="AN254" s="70"/>
      <c r="AO254" s="70"/>
      <c r="AP254" s="70"/>
      <c r="AQ254" s="70"/>
      <c r="AR254" s="70"/>
      <c r="AS254" s="70"/>
      <c r="AT254" s="70"/>
      <c r="AU254" s="70"/>
      <c r="AV254" s="70"/>
      <c r="AW254" s="70"/>
      <c r="AX254" s="70"/>
      <c r="AY254" s="70"/>
      <c r="AZ254" s="70"/>
      <c r="BA254" s="70"/>
      <c r="BB254" s="70"/>
      <c r="BC254" s="70"/>
      <c r="BD254" s="91">
        <v>1</v>
      </c>
      <c r="BE254" s="70"/>
      <c r="BF254" s="70"/>
      <c r="BG254" s="70"/>
      <c r="BH254" s="77">
        <v>60</v>
      </c>
      <c r="BN254" s="47">
        <v>25926.939589442816</v>
      </c>
      <c r="CJ254" s="8">
        <f>ABS(L254-VLOOKUP(VK_valitsin!$C$8,tiedot,11,FALSE))</f>
        <v>25.5</v>
      </c>
      <c r="CQ254" s="8">
        <f>ABS(S254-VLOOKUP(VK_valitsin!$C$8,tiedot,18,FALSE))</f>
        <v>83</v>
      </c>
      <c r="DE254" s="8">
        <f>ABS(AG254-VLOOKUP(VK_valitsin!$C$8,tiedot,32,FALSE))</f>
        <v>0</v>
      </c>
      <c r="DJ254" s="8">
        <f>ABS(AL254-VLOOKUP(VK_valitsin!$C$8,tiedot,37,FALSE))</f>
        <v>0.11362887820301693</v>
      </c>
      <c r="EB254" s="42">
        <f>ABS(BD254-VLOOKUP(VK_valitsin!$C$8,tiedot,55,FALSE))</f>
        <v>0.17222222222222228</v>
      </c>
      <c r="EF254" s="42">
        <f>ABS(BH254-VLOOKUP(VK_valitsin!$C$8,tiedot,59,FALSE))</f>
        <v>480</v>
      </c>
      <c r="EL254" s="8">
        <f>ABS(BN254-VLOOKUP(VK_valitsin!$C$8,tiedot,65,FALSE))</f>
        <v>780.43133405611661</v>
      </c>
      <c r="FH254" s="44">
        <f>IF($B254=VK_valitsin!$C$8,100000,VK!CJ254/VK!L$297*VK_valitsin!E$5)</f>
        <v>0.13329902878353669</v>
      </c>
      <c r="FO254" s="44">
        <f>IF($B254=VK_valitsin!$C$8,100000,VK!CQ254/VK!S$297*VK_valitsin!J$5)</f>
        <v>2.4008988330252976E-2</v>
      </c>
      <c r="GC254" s="44">
        <f>IF($B254=VK_valitsin!$C$8,100000,VK!DE254/VK!AG$297*VK_valitsin!I$5)</f>
        <v>0</v>
      </c>
      <c r="GH254" s="44">
        <f>IF($B254=VK_valitsin!$C$8,100000,VK!DJ254/VK!AL$297*VK_valitsin!D$5)</f>
        <v>0.22376699708073605</v>
      </c>
      <c r="GZ254" s="44">
        <f>IF($B254=VK_valitsin!$C$8,100000,VK!EB254/VK!BD$297*VK_valitsin!H$5)</f>
        <v>7.1538812128718196E-2</v>
      </c>
      <c r="HD254" s="44">
        <f>IF($B254=VK_valitsin!$C$8,100000,VK!EF254/VK!BH$297*VK_valitsin!F$5)</f>
        <v>0.18253866566821225</v>
      </c>
      <c r="HJ254" s="44">
        <f>IF($B254=VK_valitsin!$C$8,100000,VK!EL254/VK!BN$297*VK_valitsin!G$5)</f>
        <v>2.986091010670958E-2</v>
      </c>
      <c r="ID254" s="15">
        <f t="shared" si="12"/>
        <v>0.6650134272981657</v>
      </c>
      <c r="IE254" s="15">
        <f t="shared" si="13"/>
        <v>115</v>
      </c>
      <c r="IF254" s="16">
        <f t="shared" si="15"/>
        <v>2.520000000000004E-8</v>
      </c>
      <c r="IG254" s="38" t="str">
        <f t="shared" si="14"/>
        <v>Taivassalo</v>
      </c>
    </row>
    <row r="255" spans="2:241" x14ac:dyDescent="0.25">
      <c r="B255" t="s">
        <v>334</v>
      </c>
      <c r="C255">
        <v>834</v>
      </c>
      <c r="L255" s="76">
        <v>136.30000000000001</v>
      </c>
      <c r="M255" s="70"/>
      <c r="N255" s="70"/>
      <c r="O255" s="70"/>
      <c r="P255" s="70"/>
      <c r="Q255" s="70"/>
      <c r="R255" s="70"/>
      <c r="S255" s="85" t="s">
        <v>784</v>
      </c>
      <c r="T255" s="70"/>
      <c r="U255" s="70"/>
      <c r="V255" s="70"/>
      <c r="W255" s="70"/>
      <c r="X255" s="70"/>
      <c r="Y255" s="70"/>
      <c r="Z255" s="70"/>
      <c r="AA255" s="70"/>
      <c r="AB255" s="70"/>
      <c r="AC255" s="70"/>
      <c r="AD255" s="70"/>
      <c r="AE255" s="70"/>
      <c r="AF255" s="70"/>
      <c r="AG255" s="75">
        <v>0</v>
      </c>
      <c r="AH255" s="70"/>
      <c r="AI255" s="70"/>
      <c r="AJ255" s="70"/>
      <c r="AK255" s="70"/>
      <c r="AL255" s="91">
        <v>0.84905660377358494</v>
      </c>
      <c r="AM255" s="70"/>
      <c r="AN255" s="70"/>
      <c r="AO255" s="70"/>
      <c r="AP255" s="70"/>
      <c r="AQ255" s="70"/>
      <c r="AR255" s="70"/>
      <c r="AS255" s="70"/>
      <c r="AT255" s="70"/>
      <c r="AU255" s="70"/>
      <c r="AV255" s="70"/>
      <c r="AW255" s="70"/>
      <c r="AX255" s="70"/>
      <c r="AY255" s="70"/>
      <c r="AZ255" s="70"/>
      <c r="BA255" s="70"/>
      <c r="BB255" s="70"/>
      <c r="BC255" s="70"/>
      <c r="BD255" s="91">
        <v>1</v>
      </c>
      <c r="BE255" s="70"/>
      <c r="BF255" s="70"/>
      <c r="BG255" s="70"/>
      <c r="BH255" s="77">
        <v>225</v>
      </c>
      <c r="BN255" s="47">
        <v>26991.318617385354</v>
      </c>
      <c r="CJ255" s="8">
        <f>ABS(L255-VLOOKUP(VK_valitsin!$C$8,tiedot,11,FALSE))</f>
        <v>0</v>
      </c>
      <c r="CQ255" s="8">
        <f>ABS(S255-VLOOKUP(VK_valitsin!$C$8,tiedot,18,FALSE))</f>
        <v>77</v>
      </c>
      <c r="DE255" s="8">
        <f>ABS(AG255-VLOOKUP(VK_valitsin!$C$8,tiedot,32,FALSE))</f>
        <v>0</v>
      </c>
      <c r="DJ255" s="8">
        <f>ABS(AL255-VLOOKUP(VK_valitsin!$C$8,tiedot,37,FALSE))</f>
        <v>0.17321179776607554</v>
      </c>
      <c r="EB255" s="42">
        <f>ABS(BD255-VLOOKUP(VK_valitsin!$C$8,tiedot,55,FALSE))</f>
        <v>0.17222222222222228</v>
      </c>
      <c r="EF255" s="42">
        <f>ABS(BH255-VLOOKUP(VK_valitsin!$C$8,tiedot,59,FALSE))</f>
        <v>315</v>
      </c>
      <c r="EL255" s="8">
        <f>ABS(BN255-VLOOKUP(VK_valitsin!$C$8,tiedot,65,FALSE))</f>
        <v>283.94769388642089</v>
      </c>
      <c r="FH255" s="44">
        <f>IF($B255=VK_valitsin!$C$8,100000,VK!CJ255/VK!L$297*VK_valitsin!E$5)</f>
        <v>0</v>
      </c>
      <c r="FO255" s="44">
        <f>IF($B255=VK_valitsin!$C$8,100000,VK!CQ255/VK!S$297*VK_valitsin!J$5)</f>
        <v>2.2273398812403367E-2</v>
      </c>
      <c r="GC255" s="44">
        <f>IF($B255=VK_valitsin!$C$8,100000,VK!DE255/VK!AG$297*VK_valitsin!I$5)</f>
        <v>0</v>
      </c>
      <c r="GH255" s="44">
        <f>IF($B255=VK_valitsin!$C$8,100000,VK!DJ255/VK!AL$297*VK_valitsin!D$5)</f>
        <v>0.34110240687073323</v>
      </c>
      <c r="GZ255" s="44">
        <f>IF($B255=VK_valitsin!$C$8,100000,VK!EB255/VK!BD$297*VK_valitsin!H$5)</f>
        <v>7.1538812128718196E-2</v>
      </c>
      <c r="HD255" s="44">
        <f>IF($B255=VK_valitsin!$C$8,100000,VK!EF255/VK!BH$297*VK_valitsin!F$5)</f>
        <v>0.1197909993447643</v>
      </c>
      <c r="HJ255" s="44">
        <f>IF($B255=VK_valitsin!$C$8,100000,VK!EL255/VK!BN$297*VK_valitsin!G$5)</f>
        <v>1.086442354650541E-2</v>
      </c>
      <c r="ID255" s="15">
        <f t="shared" si="12"/>
        <v>0.56557006600312454</v>
      </c>
      <c r="IE255" s="15">
        <f t="shared" si="13"/>
        <v>78</v>
      </c>
      <c r="IF255" s="16">
        <f t="shared" si="15"/>
        <v>2.5300000000000041E-8</v>
      </c>
      <c r="IG255" s="38" t="str">
        <f t="shared" si="14"/>
        <v>Tammela</v>
      </c>
    </row>
    <row r="256" spans="2:241" x14ac:dyDescent="0.25">
      <c r="B256" t="s">
        <v>127</v>
      </c>
      <c r="C256">
        <v>837</v>
      </c>
      <c r="L256" s="76">
        <v>116</v>
      </c>
      <c r="M256" s="70"/>
      <c r="N256" s="70"/>
      <c r="O256" s="70"/>
      <c r="P256" s="70"/>
      <c r="Q256" s="70"/>
      <c r="R256" s="70"/>
      <c r="S256" s="85" t="s">
        <v>896</v>
      </c>
      <c r="T256" s="70"/>
      <c r="U256" s="70"/>
      <c r="V256" s="70"/>
      <c r="W256" s="70"/>
      <c r="X256" s="70"/>
      <c r="Y256" s="70"/>
      <c r="Z256" s="70"/>
      <c r="AA256" s="70"/>
      <c r="AB256" s="70"/>
      <c r="AC256" s="70"/>
      <c r="AD256" s="70"/>
      <c r="AE256" s="70"/>
      <c r="AF256" s="70"/>
      <c r="AG256" s="75">
        <v>0</v>
      </c>
      <c r="AH256" s="70"/>
      <c r="AI256" s="70"/>
      <c r="AJ256" s="70"/>
      <c r="AK256" s="70"/>
      <c r="AL256" s="91">
        <v>0.70512715002880422</v>
      </c>
      <c r="AM256" s="70"/>
      <c r="AN256" s="70"/>
      <c r="AO256" s="70"/>
      <c r="AP256" s="70"/>
      <c r="AQ256" s="70"/>
      <c r="AR256" s="70"/>
      <c r="AS256" s="70"/>
      <c r="AT256" s="70"/>
      <c r="AU256" s="70"/>
      <c r="AV256" s="70"/>
      <c r="AW256" s="70"/>
      <c r="AX256" s="70"/>
      <c r="AY256" s="70"/>
      <c r="AZ256" s="70"/>
      <c r="BA256" s="70"/>
      <c r="BB256" s="70"/>
      <c r="BC256" s="70"/>
      <c r="BD256" s="91">
        <v>0.74369747899159666</v>
      </c>
      <c r="BE256" s="70"/>
      <c r="BF256" s="70"/>
      <c r="BG256" s="70"/>
      <c r="BH256" s="77">
        <v>8568</v>
      </c>
      <c r="BN256" s="47">
        <v>27767.528947265244</v>
      </c>
      <c r="CJ256" s="8">
        <f>ABS(L256-VLOOKUP(VK_valitsin!$C$8,tiedot,11,FALSE))</f>
        <v>20.300000000000011</v>
      </c>
      <c r="CQ256" s="8">
        <f>ABS(S256-VLOOKUP(VK_valitsin!$C$8,tiedot,18,FALSE))</f>
        <v>71</v>
      </c>
      <c r="DE256" s="8">
        <f>ABS(AG256-VLOOKUP(VK_valitsin!$C$8,tiedot,32,FALSE))</f>
        <v>0</v>
      </c>
      <c r="DJ256" s="8">
        <f>ABS(AL256-VLOOKUP(VK_valitsin!$C$8,tiedot,37,FALSE))</f>
        <v>2.9282344021294815E-2</v>
      </c>
      <c r="EB256" s="42">
        <f>ABS(BD256-VLOOKUP(VK_valitsin!$C$8,tiedot,55,FALSE))</f>
        <v>8.4080298786181062E-2</v>
      </c>
      <c r="EF256" s="42">
        <f>ABS(BH256-VLOOKUP(VK_valitsin!$C$8,tiedot,59,FALSE))</f>
        <v>8028</v>
      </c>
      <c r="EL256" s="8">
        <f>ABS(BN256-VLOOKUP(VK_valitsin!$C$8,tiedot,65,FALSE))</f>
        <v>1060.1580237663111</v>
      </c>
      <c r="FH256" s="44">
        <f>IF($B256=VK_valitsin!$C$8,100000,VK!CJ256/VK!L$297*VK_valitsin!E$5)</f>
        <v>0.1061164817374822</v>
      </c>
      <c r="FO256" s="44">
        <f>IF($B256=VK_valitsin!$C$8,100000,VK!CQ256/VK!S$297*VK_valitsin!J$5)</f>
        <v>2.053780929455375E-2</v>
      </c>
      <c r="GC256" s="44">
        <f>IF($B256=VK_valitsin!$C$8,100000,VK!DE256/VK!AG$297*VK_valitsin!I$5)</f>
        <v>0</v>
      </c>
      <c r="GH256" s="44">
        <f>IF($B256=VK_valitsin!$C$8,100000,VK!DJ256/VK!AL$297*VK_valitsin!D$5)</f>
        <v>5.7665113769962521E-2</v>
      </c>
      <c r="GZ256" s="44">
        <f>IF($B256=VK_valitsin!$C$8,100000,VK!EB256/VK!BD$297*VK_valitsin!H$5)</f>
        <v>3.4925833733754762E-2</v>
      </c>
      <c r="HD256" s="44">
        <f>IF($B256=VK_valitsin!$C$8,100000,VK!EF256/VK!BH$297*VK_valitsin!F$5)</f>
        <v>3.0529591833008505</v>
      </c>
      <c r="HJ256" s="44">
        <f>IF($B256=VK_valitsin!$C$8,100000,VK!EL256/VK!BN$297*VK_valitsin!G$5)</f>
        <v>4.0563829340450837E-2</v>
      </c>
      <c r="ID256" s="15">
        <f t="shared" si="12"/>
        <v>3.3127682765770543</v>
      </c>
      <c r="IE256" s="15">
        <f t="shared" si="13"/>
        <v>286</v>
      </c>
      <c r="IF256" s="16">
        <f t="shared" si="15"/>
        <v>2.5400000000000042E-8</v>
      </c>
      <c r="IG256" s="38" t="str">
        <f t="shared" si="14"/>
        <v>Tampere</v>
      </c>
    </row>
    <row r="257" spans="2:241" x14ac:dyDescent="0.25">
      <c r="B257" t="s">
        <v>335</v>
      </c>
      <c r="C257">
        <v>844</v>
      </c>
      <c r="L257" s="76">
        <v>195.3</v>
      </c>
      <c r="M257" s="70"/>
      <c r="N257" s="70"/>
      <c r="O257" s="70"/>
      <c r="P257" s="70"/>
      <c r="Q257" s="70"/>
      <c r="R257" s="70"/>
      <c r="S257" s="85" t="s">
        <v>897</v>
      </c>
      <c r="T257" s="70"/>
      <c r="U257" s="70"/>
      <c r="V257" s="70"/>
      <c r="W257" s="70"/>
      <c r="X257" s="70"/>
      <c r="Y257" s="70"/>
      <c r="Z257" s="70"/>
      <c r="AA257" s="70"/>
      <c r="AB257" s="70"/>
      <c r="AC257" s="70"/>
      <c r="AD257" s="70"/>
      <c r="AE257" s="70"/>
      <c r="AF257" s="70"/>
      <c r="AG257" s="75">
        <v>0</v>
      </c>
      <c r="AH257" s="70"/>
      <c r="AI257" s="70"/>
      <c r="AJ257" s="70"/>
      <c r="AK257" s="70"/>
      <c r="AL257" s="91">
        <v>0.51219512195121952</v>
      </c>
      <c r="AM257" s="70"/>
      <c r="AN257" s="70"/>
      <c r="AO257" s="70"/>
      <c r="AP257" s="70"/>
      <c r="AQ257" s="70"/>
      <c r="AR257" s="70"/>
      <c r="AS257" s="70"/>
      <c r="AT257" s="70"/>
      <c r="AU257" s="70"/>
      <c r="AV257" s="70"/>
      <c r="AW257" s="70"/>
      <c r="AX257" s="70"/>
      <c r="AY257" s="70"/>
      <c r="AZ257" s="70"/>
      <c r="BA257" s="70"/>
      <c r="BB257" s="70"/>
      <c r="BC257" s="70"/>
      <c r="BD257" s="91">
        <v>1</v>
      </c>
      <c r="BE257" s="70"/>
      <c r="BF257" s="70"/>
      <c r="BG257" s="70"/>
      <c r="BH257" s="77">
        <v>21</v>
      </c>
      <c r="BN257" s="47">
        <v>23290.624645892352</v>
      </c>
      <c r="CJ257" s="8">
        <f>ABS(L257-VLOOKUP(VK_valitsin!$C$8,tiedot,11,FALSE))</f>
        <v>59</v>
      </c>
      <c r="CQ257" s="8">
        <f>ABS(S257-VLOOKUP(VK_valitsin!$C$8,tiedot,18,FALSE))</f>
        <v>10</v>
      </c>
      <c r="DE257" s="8">
        <f>ABS(AG257-VLOOKUP(VK_valitsin!$C$8,tiedot,32,FALSE))</f>
        <v>0</v>
      </c>
      <c r="DJ257" s="8">
        <f>ABS(AL257-VLOOKUP(VK_valitsin!$C$8,tiedot,37,FALSE))</f>
        <v>0.16364968405628988</v>
      </c>
      <c r="EB257" s="42">
        <f>ABS(BD257-VLOOKUP(VK_valitsin!$C$8,tiedot,55,FALSE))</f>
        <v>0.17222222222222228</v>
      </c>
      <c r="EF257" s="42">
        <f>ABS(BH257-VLOOKUP(VK_valitsin!$C$8,tiedot,59,FALSE))</f>
        <v>519</v>
      </c>
      <c r="EL257" s="8">
        <f>ABS(BN257-VLOOKUP(VK_valitsin!$C$8,tiedot,65,FALSE))</f>
        <v>3416.7462776065804</v>
      </c>
      <c r="FH257" s="44">
        <f>IF($B257=VK_valitsin!$C$8,100000,VK!CJ257/VK!L$297*VK_valitsin!E$5)</f>
        <v>0.30841736071484954</v>
      </c>
      <c r="FO257" s="44">
        <f>IF($B257=VK_valitsin!$C$8,100000,VK!CQ257/VK!S$297*VK_valitsin!J$5)</f>
        <v>2.8926491964160212E-3</v>
      </c>
      <c r="GC257" s="44">
        <f>IF($B257=VK_valitsin!$C$8,100000,VK!DE257/VK!AG$297*VK_valitsin!I$5)</f>
        <v>0</v>
      </c>
      <c r="GH257" s="44">
        <f>IF($B257=VK_valitsin!$C$8,100000,VK!DJ257/VK!AL$297*VK_valitsin!D$5)</f>
        <v>0.32227193433222617</v>
      </c>
      <c r="GZ257" s="44">
        <f>IF($B257=VK_valitsin!$C$8,100000,VK!EB257/VK!BD$297*VK_valitsin!H$5)</f>
        <v>7.1538812128718196E-2</v>
      </c>
      <c r="HD257" s="44">
        <f>IF($B257=VK_valitsin!$C$8,100000,VK!EF257/VK!BH$297*VK_valitsin!F$5)</f>
        <v>0.19736993225375452</v>
      </c>
      <c r="HJ257" s="44">
        <f>IF($B257=VK_valitsin!$C$8,100000,VK!EL257/VK!BN$297*VK_valitsin!G$5)</f>
        <v>0.13073174922741948</v>
      </c>
      <c r="ID257" s="15">
        <f t="shared" si="12"/>
        <v>1.033222463353384</v>
      </c>
      <c r="IE257" s="15">
        <f t="shared" si="13"/>
        <v>222</v>
      </c>
      <c r="IF257" s="16">
        <f t="shared" si="15"/>
        <v>2.5500000000000043E-8</v>
      </c>
      <c r="IG257" s="38" t="str">
        <f t="shared" si="14"/>
        <v>Tervo</v>
      </c>
    </row>
    <row r="258" spans="2:241" x14ac:dyDescent="0.25">
      <c r="B258" t="s">
        <v>336</v>
      </c>
      <c r="C258">
        <v>845</v>
      </c>
      <c r="L258" s="76">
        <v>165.3</v>
      </c>
      <c r="M258" s="70"/>
      <c r="N258" s="70"/>
      <c r="O258" s="70"/>
      <c r="P258" s="70"/>
      <c r="Q258" s="70"/>
      <c r="R258" s="70"/>
      <c r="S258" s="85" t="s">
        <v>895</v>
      </c>
      <c r="T258" s="70"/>
      <c r="U258" s="70"/>
      <c r="V258" s="70"/>
      <c r="W258" s="70"/>
      <c r="X258" s="70"/>
      <c r="Y258" s="70"/>
      <c r="Z258" s="70"/>
      <c r="AA258" s="70"/>
      <c r="AB258" s="70"/>
      <c r="AC258" s="70"/>
      <c r="AD258" s="70"/>
      <c r="AE258" s="70"/>
      <c r="AF258" s="70"/>
      <c r="AG258" s="75">
        <v>1</v>
      </c>
      <c r="AH258" s="70"/>
      <c r="AI258" s="70"/>
      <c r="AJ258" s="70"/>
      <c r="AK258" s="70"/>
      <c r="AL258" s="91">
        <v>0.74</v>
      </c>
      <c r="AM258" s="70"/>
      <c r="AN258" s="70"/>
      <c r="AO258" s="70"/>
      <c r="AP258" s="70"/>
      <c r="AQ258" s="70"/>
      <c r="AR258" s="70"/>
      <c r="AS258" s="70"/>
      <c r="AT258" s="70"/>
      <c r="AU258" s="70"/>
      <c r="AV258" s="70"/>
      <c r="AW258" s="70"/>
      <c r="AX258" s="70"/>
      <c r="AY258" s="70"/>
      <c r="AZ258" s="70"/>
      <c r="BA258" s="70"/>
      <c r="BB258" s="70"/>
      <c r="BC258" s="70"/>
      <c r="BD258" s="91">
        <v>0.83783783783783783</v>
      </c>
      <c r="BE258" s="70"/>
      <c r="BF258" s="70"/>
      <c r="BG258" s="70"/>
      <c r="BH258" s="77">
        <v>111</v>
      </c>
      <c r="BN258" s="47">
        <v>25141.66407629813</v>
      </c>
      <c r="CJ258" s="8">
        <f>ABS(L258-VLOOKUP(VK_valitsin!$C$8,tiedot,11,FALSE))</f>
        <v>29</v>
      </c>
      <c r="CQ258" s="8">
        <f>ABS(S258-VLOOKUP(VK_valitsin!$C$8,tiedot,18,FALSE))</f>
        <v>170</v>
      </c>
      <c r="DE258" s="8">
        <f>ABS(AG258-VLOOKUP(VK_valitsin!$C$8,tiedot,32,FALSE))</f>
        <v>1</v>
      </c>
      <c r="DJ258" s="8">
        <f>ABS(AL258-VLOOKUP(VK_valitsin!$C$8,tiedot,37,FALSE))</f>
        <v>6.4155193992490589E-2</v>
      </c>
      <c r="EB258" s="42">
        <f>ABS(BD258-VLOOKUP(VK_valitsin!$C$8,tiedot,55,FALSE))</f>
        <v>1.0060060060060105E-2</v>
      </c>
      <c r="EF258" s="42">
        <f>ABS(BH258-VLOOKUP(VK_valitsin!$C$8,tiedot,59,FALSE))</f>
        <v>429</v>
      </c>
      <c r="EL258" s="8">
        <f>ABS(BN258-VLOOKUP(VK_valitsin!$C$8,tiedot,65,FALSE))</f>
        <v>1565.7068472008032</v>
      </c>
      <c r="FH258" s="44">
        <f>IF($B258=VK_valitsin!$C$8,100000,VK!CJ258/VK!L$297*VK_valitsin!E$5)</f>
        <v>0.1515949739106888</v>
      </c>
      <c r="FO258" s="44">
        <f>IF($B258=VK_valitsin!$C$8,100000,VK!CQ258/VK!S$297*VK_valitsin!J$5)</f>
        <v>4.9175036339072359E-2</v>
      </c>
      <c r="GC258" s="44">
        <f>IF($B258=VK_valitsin!$C$8,100000,VK!DE258/VK!AG$297*VK_valitsin!I$5)</f>
        <v>0.10940897735217005</v>
      </c>
      <c r="GH258" s="44">
        <f>IF($B258=VK_valitsin!$C$8,100000,VK!DJ258/VK!AL$297*VK_valitsin!D$5)</f>
        <v>0.12633949515177506</v>
      </c>
      <c r="GZ258" s="44">
        <f>IF($B258=VK_valitsin!$C$8,100000,VK!EB258/VK!BD$297*VK_valitsin!H$5)</f>
        <v>4.1788146579111937E-3</v>
      </c>
      <c r="HD258" s="44">
        <f>IF($B258=VK_valitsin!$C$8,100000,VK!EF258/VK!BH$297*VK_valitsin!F$5)</f>
        <v>0.16314393244096473</v>
      </c>
      <c r="HJ258" s="44">
        <f>IF($B258=VK_valitsin!$C$8,100000,VK!EL258/VK!BN$297*VK_valitsin!G$5)</f>
        <v>5.9907168481732269E-2</v>
      </c>
      <c r="ID258" s="15">
        <f t="shared" si="12"/>
        <v>0.66374842393431444</v>
      </c>
      <c r="IE258" s="15">
        <f t="shared" si="13"/>
        <v>114</v>
      </c>
      <c r="IF258" s="16">
        <f t="shared" si="15"/>
        <v>2.5600000000000044E-8</v>
      </c>
      <c r="IG258" s="38" t="str">
        <f t="shared" si="14"/>
        <v>Tervola</v>
      </c>
    </row>
    <row r="259" spans="2:241" x14ac:dyDescent="0.25">
      <c r="B259" t="s">
        <v>337</v>
      </c>
      <c r="C259">
        <v>846</v>
      </c>
      <c r="L259" s="76">
        <v>177</v>
      </c>
      <c r="M259" s="70"/>
      <c r="N259" s="70"/>
      <c r="O259" s="70"/>
      <c r="P259" s="70"/>
      <c r="Q259" s="70"/>
      <c r="R259" s="70"/>
      <c r="S259" s="85" t="s">
        <v>798</v>
      </c>
      <c r="T259" s="70"/>
      <c r="U259" s="70"/>
      <c r="V259" s="70"/>
      <c r="W259" s="70"/>
      <c r="X259" s="70"/>
      <c r="Y259" s="70"/>
      <c r="Z259" s="70"/>
      <c r="AA259" s="70"/>
      <c r="AB259" s="70"/>
      <c r="AC259" s="70"/>
      <c r="AD259" s="70"/>
      <c r="AE259" s="70"/>
      <c r="AF259" s="70"/>
      <c r="AG259" s="75">
        <v>0</v>
      </c>
      <c r="AH259" s="70"/>
      <c r="AI259" s="70"/>
      <c r="AJ259" s="70"/>
      <c r="AK259" s="70"/>
      <c r="AL259" s="91">
        <v>0.74634146341463414</v>
      </c>
      <c r="AM259" s="70"/>
      <c r="AN259" s="70"/>
      <c r="AO259" s="70"/>
      <c r="AP259" s="70"/>
      <c r="AQ259" s="70"/>
      <c r="AR259" s="70"/>
      <c r="AS259" s="70"/>
      <c r="AT259" s="70"/>
      <c r="AU259" s="70"/>
      <c r="AV259" s="70"/>
      <c r="AW259" s="70"/>
      <c r="AX259" s="70"/>
      <c r="AY259" s="70"/>
      <c r="AZ259" s="70"/>
      <c r="BA259" s="70"/>
      <c r="BB259" s="70"/>
      <c r="BC259" s="70"/>
      <c r="BD259" s="91">
        <v>1</v>
      </c>
      <c r="BE259" s="70"/>
      <c r="BF259" s="70"/>
      <c r="BG259" s="70"/>
      <c r="BH259" s="77">
        <v>153</v>
      </c>
      <c r="BN259" s="47">
        <v>23786.759983186214</v>
      </c>
      <c r="CJ259" s="8">
        <f>ABS(L259-VLOOKUP(VK_valitsin!$C$8,tiedot,11,FALSE))</f>
        <v>40.699999999999989</v>
      </c>
      <c r="CQ259" s="8">
        <f>ABS(S259-VLOOKUP(VK_valitsin!$C$8,tiedot,18,FALSE))</f>
        <v>47</v>
      </c>
      <c r="DE259" s="8">
        <f>ABS(AG259-VLOOKUP(VK_valitsin!$C$8,tiedot,32,FALSE))</f>
        <v>0</v>
      </c>
      <c r="DJ259" s="8">
        <f>ABS(AL259-VLOOKUP(VK_valitsin!$C$8,tiedot,37,FALSE))</f>
        <v>7.0496657407124741E-2</v>
      </c>
      <c r="EB259" s="42">
        <f>ABS(BD259-VLOOKUP(VK_valitsin!$C$8,tiedot,55,FALSE))</f>
        <v>0.17222222222222228</v>
      </c>
      <c r="EF259" s="42">
        <f>ABS(BH259-VLOOKUP(VK_valitsin!$C$8,tiedot,59,FALSE))</f>
        <v>387</v>
      </c>
      <c r="EL259" s="8">
        <f>ABS(BN259-VLOOKUP(VK_valitsin!$C$8,tiedot,65,FALSE))</f>
        <v>2920.6109403127193</v>
      </c>
      <c r="FH259" s="44">
        <f>IF($B259=VK_valitsin!$C$8,100000,VK!CJ259/VK!L$297*VK_valitsin!E$5)</f>
        <v>0.21275570476431141</v>
      </c>
      <c r="FO259" s="44">
        <f>IF($B259=VK_valitsin!$C$8,100000,VK!CQ259/VK!S$297*VK_valitsin!J$5)</f>
        <v>1.3595451223155301E-2</v>
      </c>
      <c r="GC259" s="44">
        <f>IF($B259=VK_valitsin!$C$8,100000,VK!DE259/VK!AG$297*VK_valitsin!I$5)</f>
        <v>0</v>
      </c>
      <c r="GH259" s="44">
        <f>IF($B259=VK_valitsin!$C$8,100000,VK!DJ259/VK!AL$297*VK_valitsin!D$5)</f>
        <v>0.1388276077498308</v>
      </c>
      <c r="GZ259" s="44">
        <f>IF($B259=VK_valitsin!$C$8,100000,VK!EB259/VK!BD$297*VK_valitsin!H$5)</f>
        <v>7.1538812128718196E-2</v>
      </c>
      <c r="HD259" s="44">
        <f>IF($B259=VK_valitsin!$C$8,100000,VK!EF259/VK!BH$297*VK_valitsin!F$5)</f>
        <v>0.14717179919499615</v>
      </c>
      <c r="HJ259" s="44">
        <f>IF($B259=VK_valitsin!$C$8,100000,VK!EL259/VK!BN$297*VK_valitsin!G$5)</f>
        <v>0.11174858945255996</v>
      </c>
      <c r="ID259" s="15">
        <f t="shared" ref="ID259:ID295" si="16">SUM(FF259:IC259)+IF259</f>
        <v>0.69563799021357187</v>
      </c>
      <c r="IE259" s="15">
        <f t="shared" si="13"/>
        <v>126</v>
      </c>
      <c r="IF259" s="16">
        <f t="shared" si="15"/>
        <v>2.5700000000000045E-8</v>
      </c>
      <c r="IG259" s="38" t="str">
        <f t="shared" si="14"/>
        <v>Teuva</v>
      </c>
    </row>
    <row r="260" spans="2:241" x14ac:dyDescent="0.25">
      <c r="B260" t="s">
        <v>338</v>
      </c>
      <c r="C260">
        <v>848</v>
      </c>
      <c r="L260" s="76">
        <v>189.9</v>
      </c>
      <c r="M260" s="70"/>
      <c r="N260" s="70"/>
      <c r="O260" s="70"/>
      <c r="P260" s="70"/>
      <c r="Q260" s="70"/>
      <c r="R260" s="70"/>
      <c r="S260" s="85" t="s">
        <v>710</v>
      </c>
      <c r="T260" s="70"/>
      <c r="U260" s="70"/>
      <c r="V260" s="70"/>
      <c r="W260" s="70"/>
      <c r="X260" s="70"/>
      <c r="Y260" s="70"/>
      <c r="Z260" s="70"/>
      <c r="AA260" s="70"/>
      <c r="AB260" s="70"/>
      <c r="AC260" s="70"/>
      <c r="AD260" s="70"/>
      <c r="AE260" s="70"/>
      <c r="AF260" s="70"/>
      <c r="AG260" s="75">
        <v>0</v>
      </c>
      <c r="AH260" s="70"/>
      <c r="AI260" s="70"/>
      <c r="AJ260" s="70"/>
      <c r="AK260" s="70"/>
      <c r="AL260" s="91">
        <v>0.73469387755102045</v>
      </c>
      <c r="AM260" s="70"/>
      <c r="AN260" s="70"/>
      <c r="AO260" s="70"/>
      <c r="AP260" s="70"/>
      <c r="AQ260" s="70"/>
      <c r="AR260" s="70"/>
      <c r="AS260" s="70"/>
      <c r="AT260" s="70"/>
      <c r="AU260" s="70"/>
      <c r="AV260" s="70"/>
      <c r="AW260" s="70"/>
      <c r="AX260" s="70"/>
      <c r="AY260" s="70"/>
      <c r="AZ260" s="70"/>
      <c r="BA260" s="70"/>
      <c r="BB260" s="70"/>
      <c r="BC260" s="70"/>
      <c r="BD260" s="91">
        <v>1</v>
      </c>
      <c r="BE260" s="70"/>
      <c r="BF260" s="70"/>
      <c r="BG260" s="70"/>
      <c r="BH260" s="77">
        <v>108</v>
      </c>
      <c r="BN260" s="47">
        <v>23013.390309886865</v>
      </c>
      <c r="CJ260" s="8">
        <f>ABS(L260-VLOOKUP(VK_valitsin!$C$8,tiedot,11,FALSE))</f>
        <v>53.599999999999994</v>
      </c>
      <c r="CQ260" s="8">
        <f>ABS(S260-VLOOKUP(VK_valitsin!$C$8,tiedot,18,FALSE))</f>
        <v>173</v>
      </c>
      <c r="DE260" s="8">
        <f>ABS(AG260-VLOOKUP(VK_valitsin!$C$8,tiedot,32,FALSE))</f>
        <v>0</v>
      </c>
      <c r="DJ260" s="8">
        <f>ABS(AL260-VLOOKUP(VK_valitsin!$C$8,tiedot,37,FALSE))</f>
        <v>5.8849071543511045E-2</v>
      </c>
      <c r="EB260" s="42">
        <f>ABS(BD260-VLOOKUP(VK_valitsin!$C$8,tiedot,55,FALSE))</f>
        <v>0.17222222222222228</v>
      </c>
      <c r="EF260" s="42">
        <f>ABS(BH260-VLOOKUP(VK_valitsin!$C$8,tiedot,59,FALSE))</f>
        <v>432</v>
      </c>
      <c r="EL260" s="8">
        <f>ABS(BN260-VLOOKUP(VK_valitsin!$C$8,tiedot,65,FALSE))</f>
        <v>3693.9806136120678</v>
      </c>
      <c r="FH260" s="44">
        <f>IF($B260=VK_valitsin!$C$8,100000,VK!CJ260/VK!L$297*VK_valitsin!E$5)</f>
        <v>0.28018933109010058</v>
      </c>
      <c r="FO260" s="44">
        <f>IF($B260=VK_valitsin!$C$8,100000,VK!CQ260/VK!S$297*VK_valitsin!J$5)</f>
        <v>5.0042831097997169E-2</v>
      </c>
      <c r="GC260" s="44">
        <f>IF($B260=VK_valitsin!$C$8,100000,VK!DE260/VK!AG$297*VK_valitsin!I$5)</f>
        <v>0</v>
      </c>
      <c r="GH260" s="44">
        <f>IF($B260=VK_valitsin!$C$8,100000,VK!DJ260/VK!AL$297*VK_valitsin!D$5)</f>
        <v>0.11589025807993263</v>
      </c>
      <c r="GZ260" s="44">
        <f>IF($B260=VK_valitsin!$C$8,100000,VK!EB260/VK!BD$297*VK_valitsin!H$5)</f>
        <v>7.1538812128718196E-2</v>
      </c>
      <c r="HD260" s="44">
        <f>IF($B260=VK_valitsin!$C$8,100000,VK!EF260/VK!BH$297*VK_valitsin!F$5)</f>
        <v>0.16428479910139104</v>
      </c>
      <c r="HJ260" s="44">
        <f>IF($B260=VK_valitsin!$C$8,100000,VK!EL260/VK!BN$297*VK_valitsin!G$5)</f>
        <v>0.14133930587552035</v>
      </c>
      <c r="ID260" s="15">
        <f t="shared" si="16"/>
        <v>0.82328536317365997</v>
      </c>
      <c r="IE260" s="15">
        <f t="shared" ref="IE260:IE295" si="17">_xlfn.RANK.EQ(ID260,$ID$3:$ID$295,1)</f>
        <v>174</v>
      </c>
      <c r="IF260" s="16">
        <f t="shared" si="15"/>
        <v>2.5800000000000046E-8</v>
      </c>
      <c r="IG260" s="38" t="str">
        <f t="shared" ref="IG260:IG295" si="18">B260</f>
        <v>Tohmajärvi</v>
      </c>
    </row>
    <row r="261" spans="2:241" x14ac:dyDescent="0.25">
      <c r="B261" t="s">
        <v>339</v>
      </c>
      <c r="C261">
        <v>849</v>
      </c>
      <c r="L261" s="76">
        <v>167.3</v>
      </c>
      <c r="M261" s="70"/>
      <c r="N261" s="70"/>
      <c r="O261" s="70"/>
      <c r="P261" s="70"/>
      <c r="Q261" s="70"/>
      <c r="R261" s="70"/>
      <c r="S261" s="85" t="s">
        <v>897</v>
      </c>
      <c r="T261" s="70"/>
      <c r="U261" s="70"/>
      <c r="V261" s="70"/>
      <c r="W261" s="70"/>
      <c r="X261" s="70"/>
      <c r="Y261" s="70"/>
      <c r="Z261" s="70"/>
      <c r="AA261" s="70"/>
      <c r="AB261" s="70"/>
      <c r="AC261" s="70"/>
      <c r="AD261" s="70"/>
      <c r="AE261" s="70"/>
      <c r="AF261" s="70"/>
      <c r="AG261" s="75">
        <v>0</v>
      </c>
      <c r="AH261" s="70"/>
      <c r="AI261" s="70"/>
      <c r="AJ261" s="70"/>
      <c r="AK261" s="70"/>
      <c r="AL261" s="91">
        <v>0.68456375838926176</v>
      </c>
      <c r="AM261" s="70"/>
      <c r="AN261" s="70"/>
      <c r="AO261" s="70"/>
      <c r="AP261" s="70"/>
      <c r="AQ261" s="70"/>
      <c r="AR261" s="70"/>
      <c r="AS261" s="70"/>
      <c r="AT261" s="70"/>
      <c r="AU261" s="70"/>
      <c r="AV261" s="70"/>
      <c r="AW261" s="70"/>
      <c r="AX261" s="70"/>
      <c r="AY261" s="70"/>
      <c r="AZ261" s="70"/>
      <c r="BA261" s="70"/>
      <c r="BB261" s="70"/>
      <c r="BC261" s="70"/>
      <c r="BD261" s="91">
        <v>1</v>
      </c>
      <c r="BE261" s="70"/>
      <c r="BF261" s="70"/>
      <c r="BG261" s="70"/>
      <c r="BH261" s="77">
        <v>102</v>
      </c>
      <c r="BN261" s="47">
        <v>22466.596349596348</v>
      </c>
      <c r="CJ261" s="8">
        <f>ABS(L261-VLOOKUP(VK_valitsin!$C$8,tiedot,11,FALSE))</f>
        <v>31</v>
      </c>
      <c r="CQ261" s="8">
        <f>ABS(S261-VLOOKUP(VK_valitsin!$C$8,tiedot,18,FALSE))</f>
        <v>10</v>
      </c>
      <c r="DE261" s="8">
        <f>ABS(AG261-VLOOKUP(VK_valitsin!$C$8,tiedot,32,FALSE))</f>
        <v>0</v>
      </c>
      <c r="DJ261" s="8">
        <f>ABS(AL261-VLOOKUP(VK_valitsin!$C$8,tiedot,37,FALSE))</f>
        <v>8.718952381752354E-3</v>
      </c>
      <c r="EB261" s="42">
        <f>ABS(BD261-VLOOKUP(VK_valitsin!$C$8,tiedot,55,FALSE))</f>
        <v>0.17222222222222228</v>
      </c>
      <c r="EF261" s="42">
        <f>ABS(BH261-VLOOKUP(VK_valitsin!$C$8,tiedot,59,FALSE))</f>
        <v>438</v>
      </c>
      <c r="EL261" s="8">
        <f>ABS(BN261-VLOOKUP(VK_valitsin!$C$8,tiedot,65,FALSE))</f>
        <v>4240.774573902585</v>
      </c>
      <c r="FH261" s="44">
        <f>IF($B261=VK_valitsin!$C$8,100000,VK!CJ261/VK!L$297*VK_valitsin!E$5)</f>
        <v>0.16204979969763283</v>
      </c>
      <c r="FO261" s="44">
        <f>IF($B261=VK_valitsin!$C$8,100000,VK!CQ261/VK!S$297*VK_valitsin!J$5)</f>
        <v>2.8926491964160212E-3</v>
      </c>
      <c r="GC261" s="44">
        <f>IF($B261=VK_valitsin!$C$8,100000,VK!DE261/VK!AG$297*VK_valitsin!I$5)</f>
        <v>0</v>
      </c>
      <c r="GH261" s="44">
        <f>IF($B261=VK_valitsin!$C$8,100000,VK!DJ261/VK!AL$297*VK_valitsin!D$5)</f>
        <v>1.7170052393449178E-2</v>
      </c>
      <c r="GZ261" s="44">
        <f>IF($B261=VK_valitsin!$C$8,100000,VK!EB261/VK!BD$297*VK_valitsin!H$5)</f>
        <v>7.1538812128718196E-2</v>
      </c>
      <c r="HD261" s="44">
        <f>IF($B261=VK_valitsin!$C$8,100000,VK!EF261/VK!BH$297*VK_valitsin!F$5)</f>
        <v>0.16656653242224367</v>
      </c>
      <c r="HJ261" s="44">
        <f>IF($B261=VK_valitsin!$C$8,100000,VK!EL261/VK!BN$297*VK_valitsin!G$5)</f>
        <v>0.16226076889554922</v>
      </c>
      <c r="ID261" s="15">
        <f t="shared" si="16"/>
        <v>0.58247864063400911</v>
      </c>
      <c r="IE261" s="15">
        <f t="shared" si="17"/>
        <v>84</v>
      </c>
      <c r="IF261" s="16">
        <f t="shared" ref="IF261:IF295" si="19">IF260+0.0000000001</f>
        <v>2.5900000000000047E-8</v>
      </c>
      <c r="IG261" s="38" t="str">
        <f t="shared" si="18"/>
        <v>Toholampi</v>
      </c>
    </row>
    <row r="262" spans="2:241" x14ac:dyDescent="0.25">
      <c r="B262" t="s">
        <v>340</v>
      </c>
      <c r="C262">
        <v>850</v>
      </c>
      <c r="L262" s="76">
        <v>158.80000000000001</v>
      </c>
      <c r="M262" s="70"/>
      <c r="N262" s="70"/>
      <c r="O262" s="70"/>
      <c r="P262" s="70"/>
      <c r="Q262" s="70"/>
      <c r="R262" s="70"/>
      <c r="S262" s="85" t="s">
        <v>803</v>
      </c>
      <c r="T262" s="70"/>
      <c r="U262" s="70"/>
      <c r="V262" s="70"/>
      <c r="W262" s="70"/>
      <c r="X262" s="70"/>
      <c r="Y262" s="70"/>
      <c r="Z262" s="70"/>
      <c r="AA262" s="70"/>
      <c r="AB262" s="70"/>
      <c r="AC262" s="70"/>
      <c r="AD262" s="70"/>
      <c r="AE262" s="70"/>
      <c r="AF262" s="70"/>
      <c r="AG262" s="75">
        <v>0</v>
      </c>
      <c r="AH262" s="70"/>
      <c r="AI262" s="70"/>
      <c r="AJ262" s="70"/>
      <c r="AK262" s="70"/>
      <c r="AL262" s="91">
        <v>0.63414634146341464</v>
      </c>
      <c r="AM262" s="70"/>
      <c r="AN262" s="70"/>
      <c r="AO262" s="70"/>
      <c r="AP262" s="70"/>
      <c r="AQ262" s="70"/>
      <c r="AR262" s="70"/>
      <c r="AS262" s="70"/>
      <c r="AT262" s="70"/>
      <c r="AU262" s="70"/>
      <c r="AV262" s="70"/>
      <c r="AW262" s="70"/>
      <c r="AX262" s="70"/>
      <c r="AY262" s="70"/>
      <c r="AZ262" s="70"/>
      <c r="BA262" s="70"/>
      <c r="BB262" s="70"/>
      <c r="BC262" s="70"/>
      <c r="BD262" s="91">
        <v>0.96153846153846156</v>
      </c>
      <c r="BE262" s="70"/>
      <c r="BF262" s="70"/>
      <c r="BG262" s="70"/>
      <c r="BH262" s="77">
        <v>78</v>
      </c>
      <c r="BN262" s="47">
        <v>24582.008868243243</v>
      </c>
      <c r="CJ262" s="8">
        <f>ABS(L262-VLOOKUP(VK_valitsin!$C$8,tiedot,11,FALSE))</f>
        <v>22.5</v>
      </c>
      <c r="CQ262" s="8">
        <f>ABS(S262-VLOOKUP(VK_valitsin!$C$8,tiedot,18,FALSE))</f>
        <v>16</v>
      </c>
      <c r="DE262" s="8">
        <f>ABS(AG262-VLOOKUP(VK_valitsin!$C$8,tiedot,32,FALSE))</f>
        <v>0</v>
      </c>
      <c r="DJ262" s="8">
        <f>ABS(AL262-VLOOKUP(VK_valitsin!$C$8,tiedot,37,FALSE))</f>
        <v>4.169846454409476E-2</v>
      </c>
      <c r="EB262" s="42">
        <f>ABS(BD262-VLOOKUP(VK_valitsin!$C$8,tiedot,55,FALSE))</f>
        <v>0.13376068376068384</v>
      </c>
      <c r="EF262" s="42">
        <f>ABS(BH262-VLOOKUP(VK_valitsin!$C$8,tiedot,59,FALSE))</f>
        <v>462</v>
      </c>
      <c r="EL262" s="8">
        <f>ABS(BN262-VLOOKUP(VK_valitsin!$C$8,tiedot,65,FALSE))</f>
        <v>2125.3620552556895</v>
      </c>
      <c r="FH262" s="44">
        <f>IF($B262=VK_valitsin!$C$8,100000,VK!CJ262/VK!L$297*VK_valitsin!E$5)</f>
        <v>0.11761679010312061</v>
      </c>
      <c r="FO262" s="44">
        <f>IF($B262=VK_valitsin!$C$8,100000,VK!CQ262/VK!S$297*VK_valitsin!J$5)</f>
        <v>4.6282387142656343E-3</v>
      </c>
      <c r="GC262" s="44">
        <f>IF($B262=VK_valitsin!$C$8,100000,VK!DE262/VK!AG$297*VK_valitsin!I$5)</f>
        <v>0</v>
      </c>
      <c r="GH262" s="44">
        <f>IF($B262=VK_valitsin!$C$8,100000,VK!DJ262/VK!AL$297*VK_valitsin!D$5)</f>
        <v>8.2115922831154833E-2</v>
      </c>
      <c r="GZ262" s="44">
        <f>IF($B262=VK_valitsin!$C$8,100000,VK!EB262/VK!BD$297*VK_valitsin!H$5)</f>
        <v>5.5562402472180653E-2</v>
      </c>
      <c r="HD262" s="44">
        <f>IF($B262=VK_valitsin!$C$8,100000,VK!EF262/VK!BH$297*VK_valitsin!F$5)</f>
        <v>0.17569346570565431</v>
      </c>
      <c r="HJ262" s="44">
        <f>IF($B262=VK_valitsin!$C$8,100000,VK!EL262/VK!BN$297*VK_valitsin!G$5)</f>
        <v>8.1320729328428293E-2</v>
      </c>
      <c r="ID262" s="15">
        <f t="shared" si="16"/>
        <v>0.51693757515480432</v>
      </c>
      <c r="IE262" s="15">
        <f t="shared" si="17"/>
        <v>57</v>
      </c>
      <c r="IF262" s="16">
        <f t="shared" si="19"/>
        <v>2.6000000000000048E-8</v>
      </c>
      <c r="IG262" s="38" t="str">
        <f t="shared" si="18"/>
        <v>Toivakka</v>
      </c>
    </row>
    <row r="263" spans="2:241" x14ac:dyDescent="0.25">
      <c r="B263" t="s">
        <v>341</v>
      </c>
      <c r="C263">
        <v>851</v>
      </c>
      <c r="L263" s="76">
        <v>145.1</v>
      </c>
      <c r="M263" s="70"/>
      <c r="N263" s="70"/>
      <c r="O263" s="70"/>
      <c r="P263" s="70"/>
      <c r="Q263" s="70"/>
      <c r="R263" s="70"/>
      <c r="S263" s="85" t="s">
        <v>898</v>
      </c>
      <c r="T263" s="70"/>
      <c r="U263" s="70"/>
      <c r="V263" s="70"/>
      <c r="W263" s="70"/>
      <c r="X263" s="70"/>
      <c r="Y263" s="70"/>
      <c r="Z263" s="70"/>
      <c r="AA263" s="70"/>
      <c r="AB263" s="70"/>
      <c r="AC263" s="70"/>
      <c r="AD263" s="70"/>
      <c r="AE263" s="70"/>
      <c r="AF263" s="70"/>
      <c r="AG263" s="75">
        <v>0</v>
      </c>
      <c r="AH263" s="70"/>
      <c r="AI263" s="70"/>
      <c r="AJ263" s="70"/>
      <c r="AK263" s="70"/>
      <c r="AL263" s="91">
        <v>0.80698689956331882</v>
      </c>
      <c r="AM263" s="70"/>
      <c r="AN263" s="70"/>
      <c r="AO263" s="70"/>
      <c r="AP263" s="70"/>
      <c r="AQ263" s="70"/>
      <c r="AR263" s="70"/>
      <c r="AS263" s="70"/>
      <c r="AT263" s="70"/>
      <c r="AU263" s="70"/>
      <c r="AV263" s="70"/>
      <c r="AW263" s="70"/>
      <c r="AX263" s="70"/>
      <c r="AY263" s="70"/>
      <c r="AZ263" s="70"/>
      <c r="BA263" s="70"/>
      <c r="BB263" s="70"/>
      <c r="BC263" s="70"/>
      <c r="BD263" s="91">
        <v>0.84090909090909094</v>
      </c>
      <c r="BE263" s="70"/>
      <c r="BF263" s="70"/>
      <c r="BG263" s="70"/>
      <c r="BH263" s="77">
        <v>924</v>
      </c>
      <c r="BN263" s="47">
        <v>27385.058759158816</v>
      </c>
      <c r="CJ263" s="8">
        <f>ABS(L263-VLOOKUP(VK_valitsin!$C$8,tiedot,11,FALSE))</f>
        <v>8.7999999999999829</v>
      </c>
      <c r="CQ263" s="8">
        <f>ABS(S263-VLOOKUP(VK_valitsin!$C$8,tiedot,18,FALSE))</f>
        <v>215</v>
      </c>
      <c r="DE263" s="8">
        <f>ABS(AG263-VLOOKUP(VK_valitsin!$C$8,tiedot,32,FALSE))</f>
        <v>0</v>
      </c>
      <c r="DJ263" s="8">
        <f>ABS(AL263-VLOOKUP(VK_valitsin!$C$8,tiedot,37,FALSE))</f>
        <v>0.13114209355580941</v>
      </c>
      <c r="EB263" s="42">
        <f>ABS(BD263-VLOOKUP(VK_valitsin!$C$8,tiedot,55,FALSE))</f>
        <v>1.3131313131313216E-2</v>
      </c>
      <c r="EF263" s="42">
        <f>ABS(BH263-VLOOKUP(VK_valitsin!$C$8,tiedot,59,FALSE))</f>
        <v>384</v>
      </c>
      <c r="EL263" s="8">
        <f>ABS(BN263-VLOOKUP(VK_valitsin!$C$8,tiedot,65,FALSE))</f>
        <v>677.68783565988269</v>
      </c>
      <c r="FH263" s="44">
        <f>IF($B263=VK_valitsin!$C$8,100000,VK!CJ263/VK!L$297*VK_valitsin!E$5)</f>
        <v>4.6001233462553741E-2</v>
      </c>
      <c r="FO263" s="44">
        <f>IF($B263=VK_valitsin!$C$8,100000,VK!CQ263/VK!S$297*VK_valitsin!J$5)</f>
        <v>6.219195772294446E-2</v>
      </c>
      <c r="GC263" s="44">
        <f>IF($B263=VK_valitsin!$C$8,100000,VK!DE263/VK!AG$297*VK_valitsin!I$5)</f>
        <v>0</v>
      </c>
      <c r="GH263" s="44">
        <f>IF($B263=VK_valitsin!$C$8,100000,VK!DJ263/VK!AL$297*VK_valitsin!D$5)</f>
        <v>0.25825540945176101</v>
      </c>
      <c r="GZ263" s="44">
        <f>IF($B263=VK_valitsin!$C$8,100000,VK!EB263/VK!BD$297*VK_valitsin!H$5)</f>
        <v>5.4545721857674027E-3</v>
      </c>
      <c r="HD263" s="44">
        <f>IF($B263=VK_valitsin!$C$8,100000,VK!EF263/VK!BH$297*VK_valitsin!F$5)</f>
        <v>0.14603093253456981</v>
      </c>
      <c r="HJ263" s="44">
        <f>IF($B263=VK_valitsin!$C$8,100000,VK!EL263/VK!BN$297*VK_valitsin!G$5)</f>
        <v>2.5929732262127806E-2</v>
      </c>
      <c r="ID263" s="15">
        <f t="shared" si="16"/>
        <v>0.54386386371972428</v>
      </c>
      <c r="IE263" s="15">
        <f t="shared" si="17"/>
        <v>69</v>
      </c>
      <c r="IF263" s="16">
        <f t="shared" si="19"/>
        <v>2.6100000000000048E-8</v>
      </c>
      <c r="IG263" s="38" t="str">
        <f t="shared" si="18"/>
        <v>Tornio</v>
      </c>
    </row>
    <row r="264" spans="2:241" x14ac:dyDescent="0.25">
      <c r="B264" t="s">
        <v>153</v>
      </c>
      <c r="C264">
        <v>853</v>
      </c>
      <c r="L264" s="76">
        <v>123.4</v>
      </c>
      <c r="M264" s="70"/>
      <c r="N264" s="70"/>
      <c r="O264" s="70"/>
      <c r="P264" s="70"/>
      <c r="Q264" s="70"/>
      <c r="R264" s="70"/>
      <c r="S264" s="85" t="s">
        <v>698</v>
      </c>
      <c r="T264" s="70"/>
      <c r="U264" s="70"/>
      <c r="V264" s="70"/>
      <c r="W264" s="70"/>
      <c r="X264" s="70"/>
      <c r="Y264" s="70"/>
      <c r="Z264" s="70"/>
      <c r="AA264" s="70"/>
      <c r="AB264" s="70"/>
      <c r="AC264" s="70"/>
      <c r="AD264" s="70"/>
      <c r="AE264" s="70"/>
      <c r="AF264" s="70"/>
      <c r="AG264" s="75">
        <v>0</v>
      </c>
      <c r="AH264" s="70"/>
      <c r="AI264" s="70"/>
      <c r="AJ264" s="70"/>
      <c r="AK264" s="70"/>
      <c r="AL264" s="91">
        <v>0.84425451092117754</v>
      </c>
      <c r="AM264" s="70"/>
      <c r="AN264" s="70"/>
      <c r="AO264" s="70"/>
      <c r="AP264" s="70"/>
      <c r="AQ264" s="70"/>
      <c r="AR264" s="70"/>
      <c r="AS264" s="70"/>
      <c r="AT264" s="70"/>
      <c r="AU264" s="70"/>
      <c r="AV264" s="70"/>
      <c r="AW264" s="70"/>
      <c r="AX264" s="70"/>
      <c r="AY264" s="70"/>
      <c r="AZ264" s="70"/>
      <c r="BA264" s="70"/>
      <c r="BB264" s="70"/>
      <c r="BC264" s="70"/>
      <c r="BD264" s="91">
        <v>0.66816647919010119</v>
      </c>
      <c r="BE264" s="70"/>
      <c r="BF264" s="70"/>
      <c r="BG264" s="70"/>
      <c r="BH264" s="77">
        <v>8001</v>
      </c>
      <c r="BN264" s="47">
        <v>27180.443513670161</v>
      </c>
      <c r="CJ264" s="8">
        <f>ABS(L264-VLOOKUP(VK_valitsin!$C$8,tiedot,11,FALSE))</f>
        <v>12.900000000000006</v>
      </c>
      <c r="CQ264" s="8">
        <f>ABS(S264-VLOOKUP(VK_valitsin!$C$8,tiedot,18,FALSE))</f>
        <v>40</v>
      </c>
      <c r="DE264" s="8">
        <f>ABS(AG264-VLOOKUP(VK_valitsin!$C$8,tiedot,32,FALSE))</f>
        <v>0</v>
      </c>
      <c r="DJ264" s="8">
        <f>ABS(AL264-VLOOKUP(VK_valitsin!$C$8,tiedot,37,FALSE))</f>
        <v>0.16840970491366813</v>
      </c>
      <c r="EB264" s="42">
        <f>ABS(BD264-VLOOKUP(VK_valitsin!$C$8,tiedot,55,FALSE))</f>
        <v>0.15961129858767653</v>
      </c>
      <c r="EF264" s="42">
        <f>ABS(BH264-VLOOKUP(VK_valitsin!$C$8,tiedot,59,FALSE))</f>
        <v>7461</v>
      </c>
      <c r="EL264" s="8">
        <f>ABS(BN264-VLOOKUP(VK_valitsin!$C$8,tiedot,65,FALSE))</f>
        <v>473.07259017122851</v>
      </c>
      <c r="FH264" s="44">
        <f>IF($B264=VK_valitsin!$C$8,100000,VK!CJ264/VK!L$297*VK_valitsin!E$5)</f>
        <v>6.743362632578917E-2</v>
      </c>
      <c r="FO264" s="44">
        <f>IF($B264=VK_valitsin!$C$8,100000,VK!CQ264/VK!S$297*VK_valitsin!J$5)</f>
        <v>1.1570596785664085E-2</v>
      </c>
      <c r="GC264" s="44">
        <f>IF($B264=VK_valitsin!$C$8,100000,VK!DE264/VK!AG$297*VK_valitsin!I$5)</f>
        <v>0</v>
      </c>
      <c r="GH264" s="44">
        <f>IF($B264=VK_valitsin!$C$8,100000,VK!DJ264/VK!AL$297*VK_valitsin!D$5)</f>
        <v>0.3316457448471391</v>
      </c>
      <c r="GZ264" s="44">
        <f>IF($B264=VK_valitsin!$C$8,100000,VK!EB264/VK!BD$297*VK_valitsin!H$5)</f>
        <v>6.6300402793265018E-2</v>
      </c>
      <c r="HD264" s="44">
        <f>IF($B264=VK_valitsin!$C$8,100000,VK!EF264/VK!BH$297*VK_valitsin!F$5)</f>
        <v>2.8373353844802747</v>
      </c>
      <c r="HJ264" s="44">
        <f>IF($B264=VK_valitsin!$C$8,100000,VK!EL264/VK!BN$297*VK_valitsin!G$5)</f>
        <v>1.8100731573183558E-2</v>
      </c>
      <c r="ID264" s="15">
        <f t="shared" si="16"/>
        <v>3.3323865130053152</v>
      </c>
      <c r="IE264" s="15">
        <f t="shared" si="17"/>
        <v>287</v>
      </c>
      <c r="IF264" s="16">
        <f t="shared" si="19"/>
        <v>2.6200000000000049E-8</v>
      </c>
      <c r="IG264" s="38" t="str">
        <f t="shared" si="18"/>
        <v>Turku</v>
      </c>
    </row>
    <row r="265" spans="2:241" x14ac:dyDescent="0.25">
      <c r="B265" t="s">
        <v>268</v>
      </c>
      <c r="C265">
        <v>854</v>
      </c>
      <c r="L265" s="76">
        <v>200.9</v>
      </c>
      <c r="M265" s="70"/>
      <c r="N265" s="70"/>
      <c r="O265" s="70"/>
      <c r="P265" s="70"/>
      <c r="Q265" s="70"/>
      <c r="R265" s="70"/>
      <c r="S265" s="85" t="s">
        <v>899</v>
      </c>
      <c r="T265" s="70"/>
      <c r="U265" s="70"/>
      <c r="V265" s="70"/>
      <c r="W265" s="70"/>
      <c r="X265" s="70"/>
      <c r="Y265" s="70"/>
      <c r="Z265" s="70"/>
      <c r="AA265" s="70"/>
      <c r="AB265" s="70"/>
      <c r="AC265" s="70"/>
      <c r="AD265" s="70"/>
      <c r="AE265" s="70"/>
      <c r="AF265" s="70"/>
      <c r="AG265" s="75">
        <v>1</v>
      </c>
      <c r="AH265" s="70"/>
      <c r="AI265" s="70"/>
      <c r="AJ265" s="70"/>
      <c r="AK265" s="70"/>
      <c r="AL265" s="91">
        <v>0.82857142857142863</v>
      </c>
      <c r="AM265" s="70"/>
      <c r="AN265" s="70"/>
      <c r="AO265" s="70"/>
      <c r="AP265" s="70"/>
      <c r="AQ265" s="70"/>
      <c r="AR265" s="70"/>
      <c r="AS265" s="70"/>
      <c r="AT265" s="70"/>
      <c r="AU265" s="70"/>
      <c r="AV265" s="70"/>
      <c r="AW265" s="70"/>
      <c r="AX265" s="70"/>
      <c r="AY265" s="70"/>
      <c r="AZ265" s="70"/>
      <c r="BA265" s="70"/>
      <c r="BB265" s="70"/>
      <c r="BC265" s="70"/>
      <c r="BD265" s="91">
        <v>1</v>
      </c>
      <c r="BE265" s="70"/>
      <c r="BF265" s="70"/>
      <c r="BG265" s="70"/>
      <c r="BH265" s="77">
        <v>87</v>
      </c>
      <c r="BN265" s="47">
        <v>24868.340916077468</v>
      </c>
      <c r="CJ265" s="8">
        <f>ABS(L265-VLOOKUP(VK_valitsin!$C$8,tiedot,11,FALSE))</f>
        <v>64.599999999999994</v>
      </c>
      <c r="CQ265" s="8">
        <f>ABS(S265-VLOOKUP(VK_valitsin!$C$8,tiedot,18,FALSE))</f>
        <v>186</v>
      </c>
      <c r="DE265" s="8">
        <f>ABS(AG265-VLOOKUP(VK_valitsin!$C$8,tiedot,32,FALSE))</f>
        <v>1</v>
      </c>
      <c r="DJ265" s="8">
        <f>ABS(AL265-VLOOKUP(VK_valitsin!$C$8,tiedot,37,FALSE))</f>
        <v>0.15272662256391922</v>
      </c>
      <c r="EB265" s="42">
        <f>ABS(BD265-VLOOKUP(VK_valitsin!$C$8,tiedot,55,FALSE))</f>
        <v>0.17222222222222228</v>
      </c>
      <c r="EF265" s="42">
        <f>ABS(BH265-VLOOKUP(VK_valitsin!$C$8,tiedot,59,FALSE))</f>
        <v>453</v>
      </c>
      <c r="EL265" s="8">
        <f>ABS(BN265-VLOOKUP(VK_valitsin!$C$8,tiedot,65,FALSE))</f>
        <v>1839.0300074214647</v>
      </c>
      <c r="FH265" s="44">
        <f>IF($B265=VK_valitsin!$C$8,100000,VK!CJ265/VK!L$297*VK_valitsin!E$5)</f>
        <v>0.33769087291829292</v>
      </c>
      <c r="FO265" s="44">
        <f>IF($B265=VK_valitsin!$C$8,100000,VK!CQ265/VK!S$297*VK_valitsin!J$5)</f>
        <v>5.3803275053337998E-2</v>
      </c>
      <c r="GC265" s="44">
        <f>IF($B265=VK_valitsin!$C$8,100000,VK!DE265/VK!AG$297*VK_valitsin!I$5)</f>
        <v>0.10940897735217005</v>
      </c>
      <c r="GH265" s="44">
        <f>IF($B265=VK_valitsin!$C$8,100000,VK!DJ265/VK!AL$297*VK_valitsin!D$5)</f>
        <v>0.300761375504839</v>
      </c>
      <c r="GZ265" s="44">
        <f>IF($B265=VK_valitsin!$C$8,100000,VK!EB265/VK!BD$297*VK_valitsin!H$5)</f>
        <v>7.1538812128718196E-2</v>
      </c>
      <c r="HD265" s="44">
        <f>IF($B265=VK_valitsin!$C$8,100000,VK!EF265/VK!BH$297*VK_valitsin!F$5)</f>
        <v>0.17227086572437533</v>
      </c>
      <c r="HJ265" s="44">
        <f>IF($B265=VK_valitsin!$C$8,100000,VK!EL265/VK!BN$297*VK_valitsin!G$5)</f>
        <v>7.0365075489402573E-2</v>
      </c>
      <c r="ID265" s="15">
        <f t="shared" si="16"/>
        <v>1.1158392804711359</v>
      </c>
      <c r="IE265" s="15">
        <f t="shared" si="17"/>
        <v>240</v>
      </c>
      <c r="IF265" s="16">
        <f t="shared" si="19"/>
        <v>2.630000000000005E-8</v>
      </c>
      <c r="IG265" s="38" t="str">
        <f t="shared" si="18"/>
        <v>Pello</v>
      </c>
    </row>
    <row r="266" spans="2:241" x14ac:dyDescent="0.25">
      <c r="B266" t="s">
        <v>342</v>
      </c>
      <c r="C266">
        <v>857</v>
      </c>
      <c r="L266" s="76">
        <v>212.9</v>
      </c>
      <c r="M266" s="70"/>
      <c r="N266" s="70"/>
      <c r="O266" s="70"/>
      <c r="P266" s="70"/>
      <c r="Q266" s="70"/>
      <c r="R266" s="70"/>
      <c r="S266" s="85" t="s">
        <v>784</v>
      </c>
      <c r="T266" s="70"/>
      <c r="U266" s="70"/>
      <c r="V266" s="70"/>
      <c r="W266" s="70"/>
      <c r="X266" s="70"/>
      <c r="Y266" s="70"/>
      <c r="Z266" s="70"/>
      <c r="AA266" s="70"/>
      <c r="AB266" s="70"/>
      <c r="AC266" s="70"/>
      <c r="AD266" s="70"/>
      <c r="AE266" s="70"/>
      <c r="AF266" s="70"/>
      <c r="AG266" s="75">
        <v>1</v>
      </c>
      <c r="AH266" s="70"/>
      <c r="AI266" s="70"/>
      <c r="AJ266" s="70"/>
      <c r="AK266" s="70"/>
      <c r="AL266" s="91">
        <v>0.66176470588235292</v>
      </c>
      <c r="AM266" s="70"/>
      <c r="AN266" s="70"/>
      <c r="AO266" s="70"/>
      <c r="AP266" s="70"/>
      <c r="AQ266" s="70"/>
      <c r="AR266" s="70"/>
      <c r="AS266" s="70"/>
      <c r="AT266" s="70"/>
      <c r="AU266" s="70"/>
      <c r="AV266" s="70"/>
      <c r="AW266" s="70"/>
      <c r="AX266" s="70"/>
      <c r="AY266" s="70"/>
      <c r="AZ266" s="70"/>
      <c r="BA266" s="70"/>
      <c r="BB266" s="70"/>
      <c r="BC266" s="70"/>
      <c r="BD266" s="91">
        <v>1</v>
      </c>
      <c r="BE266" s="70"/>
      <c r="BF266" s="70"/>
      <c r="BG266" s="70"/>
      <c r="BH266" s="77">
        <v>45</v>
      </c>
      <c r="BN266" s="47">
        <v>23506.93514915694</v>
      </c>
      <c r="CJ266" s="8">
        <f>ABS(L266-VLOOKUP(VK_valitsin!$C$8,tiedot,11,FALSE))</f>
        <v>76.599999999999994</v>
      </c>
      <c r="CQ266" s="8">
        <f>ABS(S266-VLOOKUP(VK_valitsin!$C$8,tiedot,18,FALSE))</f>
        <v>77</v>
      </c>
      <c r="DE266" s="8">
        <f>ABS(AG266-VLOOKUP(VK_valitsin!$C$8,tiedot,32,FALSE))</f>
        <v>1</v>
      </c>
      <c r="DJ266" s="8">
        <f>ABS(AL266-VLOOKUP(VK_valitsin!$C$8,tiedot,37,FALSE))</f>
        <v>1.4080100125156481E-2</v>
      </c>
      <c r="EB266" s="42">
        <f>ABS(BD266-VLOOKUP(VK_valitsin!$C$8,tiedot,55,FALSE))</f>
        <v>0.17222222222222228</v>
      </c>
      <c r="EF266" s="42">
        <f>ABS(BH266-VLOOKUP(VK_valitsin!$C$8,tiedot,59,FALSE))</f>
        <v>495</v>
      </c>
      <c r="EL266" s="8">
        <f>ABS(BN266-VLOOKUP(VK_valitsin!$C$8,tiedot,65,FALSE))</f>
        <v>3200.4357743419932</v>
      </c>
      <c r="FH266" s="44">
        <f>IF($B266=VK_valitsin!$C$8,100000,VK!CJ266/VK!L$297*VK_valitsin!E$5)</f>
        <v>0.4004198276399572</v>
      </c>
      <c r="FO266" s="44">
        <f>IF($B266=VK_valitsin!$C$8,100000,VK!CQ266/VK!S$297*VK_valitsin!J$5)</f>
        <v>2.2273398812403367E-2</v>
      </c>
      <c r="GC266" s="44">
        <f>IF($B266=VK_valitsin!$C$8,100000,VK!DE266/VK!AG$297*VK_valitsin!I$5)</f>
        <v>0.10940897735217005</v>
      </c>
      <c r="GH266" s="44">
        <f>IF($B266=VK_valitsin!$C$8,100000,VK!DJ266/VK!AL$297*VK_valitsin!D$5)</f>
        <v>2.7727649638265191E-2</v>
      </c>
      <c r="GZ266" s="44">
        <f>IF($B266=VK_valitsin!$C$8,100000,VK!EB266/VK!BD$297*VK_valitsin!H$5)</f>
        <v>7.1538812128718196E-2</v>
      </c>
      <c r="HD266" s="44">
        <f>IF($B266=VK_valitsin!$C$8,100000,VK!EF266/VK!BH$297*VK_valitsin!F$5)</f>
        <v>0.18824299897034391</v>
      </c>
      <c r="HJ266" s="44">
        <f>IF($B266=VK_valitsin!$C$8,100000,VK!EL266/VK!BN$297*VK_valitsin!G$5)</f>
        <v>0.12245526389007332</v>
      </c>
      <c r="ID266" s="15">
        <f t="shared" si="16"/>
        <v>0.94206695483193126</v>
      </c>
      <c r="IE266" s="15">
        <f t="shared" si="17"/>
        <v>199</v>
      </c>
      <c r="IF266" s="16">
        <f t="shared" si="19"/>
        <v>2.6400000000000051E-8</v>
      </c>
      <c r="IG266" s="38" t="str">
        <f t="shared" si="18"/>
        <v>Tuusniemi</v>
      </c>
    </row>
    <row r="267" spans="2:241" x14ac:dyDescent="0.25">
      <c r="B267" t="s">
        <v>343</v>
      </c>
      <c r="C267">
        <v>858</v>
      </c>
      <c r="L267" s="76">
        <v>105.7</v>
      </c>
      <c r="M267" s="70"/>
      <c r="N267" s="70"/>
      <c r="O267" s="70"/>
      <c r="P267" s="70"/>
      <c r="Q267" s="70"/>
      <c r="R267" s="70"/>
      <c r="S267" s="85" t="s">
        <v>764</v>
      </c>
      <c r="T267" s="70"/>
      <c r="U267" s="70"/>
      <c r="V267" s="70"/>
      <c r="W267" s="70"/>
      <c r="X267" s="70"/>
      <c r="Y267" s="70"/>
      <c r="Z267" s="70"/>
      <c r="AA267" s="70"/>
      <c r="AB267" s="70"/>
      <c r="AC267" s="70"/>
      <c r="AD267" s="70"/>
      <c r="AE267" s="70"/>
      <c r="AF267" s="70"/>
      <c r="AG267" s="75">
        <v>1</v>
      </c>
      <c r="AH267" s="70"/>
      <c r="AI267" s="70"/>
      <c r="AJ267" s="70"/>
      <c r="AK267" s="70"/>
      <c r="AL267" s="91">
        <v>0.79062247372675831</v>
      </c>
      <c r="AM267" s="70"/>
      <c r="AN267" s="70"/>
      <c r="AO267" s="70"/>
      <c r="AP267" s="70"/>
      <c r="AQ267" s="70"/>
      <c r="AR267" s="70"/>
      <c r="AS267" s="70"/>
      <c r="AT267" s="70"/>
      <c r="AU267" s="70"/>
      <c r="AV267" s="70"/>
      <c r="AW267" s="70"/>
      <c r="AX267" s="70"/>
      <c r="AY267" s="70"/>
      <c r="AZ267" s="70"/>
      <c r="BA267" s="70"/>
      <c r="BB267" s="70"/>
      <c r="BC267" s="70"/>
      <c r="BD267" s="91">
        <v>0.77760736196319014</v>
      </c>
      <c r="BE267" s="70"/>
      <c r="BF267" s="70"/>
      <c r="BG267" s="70"/>
      <c r="BH267" s="77">
        <v>1956</v>
      </c>
      <c r="BN267" s="47">
        <v>32475.353137548987</v>
      </c>
      <c r="CJ267" s="8">
        <f>ABS(L267-VLOOKUP(VK_valitsin!$C$8,tiedot,11,FALSE))</f>
        <v>30.600000000000009</v>
      </c>
      <c r="CQ267" s="8">
        <f>ABS(S267-VLOOKUP(VK_valitsin!$C$8,tiedot,18,FALSE))</f>
        <v>1</v>
      </c>
      <c r="DE267" s="8">
        <f>ABS(AG267-VLOOKUP(VK_valitsin!$C$8,tiedot,32,FALSE))</f>
        <v>1</v>
      </c>
      <c r="DJ267" s="8">
        <f>ABS(AL267-VLOOKUP(VK_valitsin!$C$8,tiedot,37,FALSE))</f>
        <v>0.11477766771924891</v>
      </c>
      <c r="EB267" s="42">
        <f>ABS(BD267-VLOOKUP(VK_valitsin!$C$8,tiedot,55,FALSE))</f>
        <v>5.0170415814587588E-2</v>
      </c>
      <c r="EF267" s="42">
        <f>ABS(BH267-VLOOKUP(VK_valitsin!$C$8,tiedot,59,FALSE))</f>
        <v>1416</v>
      </c>
      <c r="EL267" s="8">
        <f>ABS(BN267-VLOOKUP(VK_valitsin!$C$8,tiedot,65,FALSE))</f>
        <v>5767.9822140500546</v>
      </c>
      <c r="FH267" s="44">
        <f>IF($B267=VK_valitsin!$C$8,100000,VK!CJ267/VK!L$297*VK_valitsin!E$5)</f>
        <v>0.15995883454024407</v>
      </c>
      <c r="FO267" s="44">
        <f>IF($B267=VK_valitsin!$C$8,100000,VK!CQ267/VK!S$297*VK_valitsin!J$5)</f>
        <v>2.8926491964160214E-4</v>
      </c>
      <c r="GC267" s="44">
        <f>IF($B267=VK_valitsin!$C$8,100000,VK!DE267/VK!AG$297*VK_valitsin!I$5)</f>
        <v>0.10940897735217005</v>
      </c>
      <c r="GH267" s="44">
        <f>IF($B267=VK_valitsin!$C$8,100000,VK!DJ267/VK!AL$297*VK_valitsin!D$5)</f>
        <v>0.22602928448857071</v>
      </c>
      <c r="GZ267" s="44">
        <f>IF($B267=VK_valitsin!$C$8,100000,VK!EB267/VK!BD$297*VK_valitsin!H$5)</f>
        <v>2.0840121008009724E-2</v>
      </c>
      <c r="HD267" s="44">
        <f>IF($B267=VK_valitsin!$C$8,100000,VK!EF267/VK!BH$297*VK_valitsin!F$5)</f>
        <v>0.53848906372122618</v>
      </c>
      <c r="HJ267" s="44">
        <f>IF($B267=VK_valitsin!$C$8,100000,VK!EL267/VK!BN$297*VK_valitsin!G$5)</f>
        <v>0.22069487842791269</v>
      </c>
      <c r="ID267" s="15">
        <f t="shared" si="16"/>
        <v>1.2757104509577748</v>
      </c>
      <c r="IE267" s="15">
        <f t="shared" si="17"/>
        <v>262</v>
      </c>
      <c r="IF267" s="16">
        <f t="shared" si="19"/>
        <v>2.6500000000000052E-8</v>
      </c>
      <c r="IG267" s="38" t="str">
        <f t="shared" si="18"/>
        <v>Tuusula</v>
      </c>
    </row>
    <row r="268" spans="2:241" x14ac:dyDescent="0.25">
      <c r="B268" t="s">
        <v>344</v>
      </c>
      <c r="C268">
        <v>859</v>
      </c>
      <c r="L268" s="76">
        <v>151.30000000000001</v>
      </c>
      <c r="M268" s="70"/>
      <c r="N268" s="70"/>
      <c r="O268" s="70"/>
      <c r="P268" s="70"/>
      <c r="Q268" s="70"/>
      <c r="R268" s="70"/>
      <c r="S268" s="85" t="s">
        <v>756</v>
      </c>
      <c r="T268" s="70"/>
      <c r="U268" s="70"/>
      <c r="V268" s="70"/>
      <c r="W268" s="70"/>
      <c r="X268" s="70"/>
      <c r="Y268" s="70"/>
      <c r="Z268" s="70"/>
      <c r="AA268" s="70"/>
      <c r="AB268" s="70"/>
      <c r="AC268" s="70"/>
      <c r="AD268" s="70"/>
      <c r="AE268" s="70"/>
      <c r="AF268" s="70"/>
      <c r="AG268" s="75">
        <v>0</v>
      </c>
      <c r="AH268" s="70"/>
      <c r="AI268" s="70"/>
      <c r="AJ268" s="70"/>
      <c r="AK268" s="70"/>
      <c r="AL268" s="91">
        <v>0.68680445151033387</v>
      </c>
      <c r="AM268" s="70"/>
      <c r="AN268" s="70"/>
      <c r="AO268" s="70"/>
      <c r="AP268" s="70"/>
      <c r="AQ268" s="70"/>
      <c r="AR268" s="70"/>
      <c r="AS268" s="70"/>
      <c r="AT268" s="70"/>
      <c r="AU268" s="70"/>
      <c r="AV268" s="70"/>
      <c r="AW268" s="70"/>
      <c r="AX268" s="70"/>
      <c r="AY268" s="70"/>
      <c r="AZ268" s="70"/>
      <c r="BA268" s="70"/>
      <c r="BB268" s="70"/>
      <c r="BC268" s="70"/>
      <c r="BD268" s="91">
        <v>0.75694444444444442</v>
      </c>
      <c r="BE268" s="70"/>
      <c r="BF268" s="70"/>
      <c r="BG268" s="70"/>
      <c r="BH268" s="77">
        <v>432</v>
      </c>
      <c r="BN268" s="47">
        <v>21936.693793103448</v>
      </c>
      <c r="CJ268" s="8">
        <f>ABS(L268-VLOOKUP(VK_valitsin!$C$8,tiedot,11,FALSE))</f>
        <v>15</v>
      </c>
      <c r="CQ268" s="8">
        <f>ABS(S268-VLOOKUP(VK_valitsin!$C$8,tiedot,18,FALSE))</f>
        <v>17</v>
      </c>
      <c r="DE268" s="8">
        <f>ABS(AG268-VLOOKUP(VK_valitsin!$C$8,tiedot,32,FALSE))</f>
        <v>0</v>
      </c>
      <c r="DJ268" s="8">
        <f>ABS(AL268-VLOOKUP(VK_valitsin!$C$8,tiedot,37,FALSE))</f>
        <v>1.0959645502824467E-2</v>
      </c>
      <c r="EB268" s="42">
        <f>ABS(BD268-VLOOKUP(VK_valitsin!$C$8,tiedot,55,FALSE))</f>
        <v>7.0833333333333304E-2</v>
      </c>
      <c r="EF268" s="42">
        <f>ABS(BH268-VLOOKUP(VK_valitsin!$C$8,tiedot,59,FALSE))</f>
        <v>108</v>
      </c>
      <c r="EL268" s="8">
        <f>ABS(BN268-VLOOKUP(VK_valitsin!$C$8,tiedot,65,FALSE))</f>
        <v>4770.6771303954847</v>
      </c>
      <c r="FH268" s="44">
        <f>IF($B268=VK_valitsin!$C$8,100000,VK!CJ268/VK!L$297*VK_valitsin!E$5)</f>
        <v>7.8411193402080401E-2</v>
      </c>
      <c r="FO268" s="44">
        <f>IF($B268=VK_valitsin!$C$8,100000,VK!CQ268/VK!S$297*VK_valitsin!J$5)</f>
        <v>4.9175036339072359E-3</v>
      </c>
      <c r="GC268" s="44">
        <f>IF($B268=VK_valitsin!$C$8,100000,VK!DE268/VK!AG$297*VK_valitsin!I$5)</f>
        <v>0</v>
      </c>
      <c r="GH268" s="44">
        <f>IF($B268=VK_valitsin!$C$8,100000,VK!DJ268/VK!AL$297*VK_valitsin!D$5)</f>
        <v>2.1582602961676616E-2</v>
      </c>
      <c r="GZ268" s="44">
        <f>IF($B268=VK_valitsin!$C$8,100000,VK!EB268/VK!BD$297*VK_valitsin!H$5)</f>
        <v>2.9423221117456655E-2</v>
      </c>
      <c r="HD268" s="44">
        <f>IF($B268=VK_valitsin!$C$8,100000,VK!EF268/VK!BH$297*VK_valitsin!F$5)</f>
        <v>4.1071199775347761E-2</v>
      </c>
      <c r="HJ268" s="44">
        <f>IF($B268=VK_valitsin!$C$8,100000,VK!EL268/VK!BN$297*VK_valitsin!G$5)</f>
        <v>0.18253593201914098</v>
      </c>
      <c r="ID268" s="15">
        <f t="shared" si="16"/>
        <v>0.35794167950960964</v>
      </c>
      <c r="IE268" s="15">
        <f t="shared" si="17"/>
        <v>11</v>
      </c>
      <c r="IF268" s="16">
        <f t="shared" si="19"/>
        <v>2.6600000000000053E-8</v>
      </c>
      <c r="IG268" s="38" t="str">
        <f t="shared" si="18"/>
        <v>Tyrnävä</v>
      </c>
    </row>
    <row r="269" spans="2:241" x14ac:dyDescent="0.25">
      <c r="B269" t="s">
        <v>345</v>
      </c>
      <c r="C269">
        <v>886</v>
      </c>
      <c r="L269" s="76">
        <v>139.4</v>
      </c>
      <c r="M269" s="70"/>
      <c r="N269" s="70"/>
      <c r="O269" s="70"/>
      <c r="P269" s="70"/>
      <c r="Q269" s="70"/>
      <c r="R269" s="70"/>
      <c r="S269" s="85" t="s">
        <v>900</v>
      </c>
      <c r="T269" s="70"/>
      <c r="U269" s="70"/>
      <c r="V269" s="70"/>
      <c r="W269" s="70"/>
      <c r="X269" s="70"/>
      <c r="Y269" s="70"/>
      <c r="Z269" s="70"/>
      <c r="AA269" s="70"/>
      <c r="AB269" s="70"/>
      <c r="AC269" s="70"/>
      <c r="AD269" s="70"/>
      <c r="AE269" s="70"/>
      <c r="AF269" s="70"/>
      <c r="AG269" s="75">
        <v>1</v>
      </c>
      <c r="AH269" s="70"/>
      <c r="AI269" s="70"/>
      <c r="AJ269" s="70"/>
      <c r="AK269" s="70"/>
      <c r="AL269" s="91">
        <v>0.75671641791044775</v>
      </c>
      <c r="AM269" s="70"/>
      <c r="AN269" s="70"/>
      <c r="AO269" s="70"/>
      <c r="AP269" s="70"/>
      <c r="AQ269" s="70"/>
      <c r="AR269" s="70"/>
      <c r="AS269" s="70"/>
      <c r="AT269" s="70"/>
      <c r="AU269" s="70"/>
      <c r="AV269" s="70"/>
      <c r="AW269" s="70"/>
      <c r="AX269" s="70"/>
      <c r="AY269" s="70"/>
      <c r="AZ269" s="70"/>
      <c r="BA269" s="70"/>
      <c r="BB269" s="70"/>
      <c r="BC269" s="70"/>
      <c r="BD269" s="91">
        <v>0.76331360946745563</v>
      </c>
      <c r="BE269" s="70"/>
      <c r="BF269" s="70"/>
      <c r="BG269" s="70"/>
      <c r="BH269" s="77">
        <v>507</v>
      </c>
      <c r="BN269" s="47">
        <v>27117.344291071571</v>
      </c>
      <c r="CJ269" s="8">
        <f>ABS(L269-VLOOKUP(VK_valitsin!$C$8,tiedot,11,FALSE))</f>
        <v>3.0999999999999943</v>
      </c>
      <c r="CQ269" s="8">
        <f>ABS(S269-VLOOKUP(VK_valitsin!$C$8,tiedot,18,FALSE))</f>
        <v>9</v>
      </c>
      <c r="DE269" s="8">
        <f>ABS(AG269-VLOOKUP(VK_valitsin!$C$8,tiedot,32,FALSE))</f>
        <v>1</v>
      </c>
      <c r="DJ269" s="8">
        <f>ABS(AL269-VLOOKUP(VK_valitsin!$C$8,tiedot,37,FALSE))</f>
        <v>8.0871611902938345E-2</v>
      </c>
      <c r="EB269" s="42">
        <f>ABS(BD269-VLOOKUP(VK_valitsin!$C$8,tiedot,55,FALSE))</f>
        <v>6.446416831032209E-2</v>
      </c>
      <c r="EF269" s="42">
        <f>ABS(BH269-VLOOKUP(VK_valitsin!$C$8,tiedot,59,FALSE))</f>
        <v>33</v>
      </c>
      <c r="EL269" s="8">
        <f>ABS(BN269-VLOOKUP(VK_valitsin!$C$8,tiedot,65,FALSE))</f>
        <v>409.97336757263838</v>
      </c>
      <c r="FH269" s="44">
        <f>IF($B269=VK_valitsin!$C$8,100000,VK!CJ269/VK!L$297*VK_valitsin!E$5)</f>
        <v>1.6204979969763254E-2</v>
      </c>
      <c r="FO269" s="44">
        <f>IF($B269=VK_valitsin!$C$8,100000,VK!CQ269/VK!S$297*VK_valitsin!J$5)</f>
        <v>2.6033842767744187E-3</v>
      </c>
      <c r="GC269" s="44">
        <f>IF($B269=VK_valitsin!$C$8,100000,VK!DE269/VK!AG$297*VK_valitsin!I$5)</f>
        <v>0.10940897735217005</v>
      </c>
      <c r="GH269" s="44">
        <f>IF($B269=VK_valitsin!$C$8,100000,VK!DJ269/VK!AL$297*VK_valitsin!D$5)</f>
        <v>0.15925879081783237</v>
      </c>
      <c r="GZ269" s="44">
        <f>IF($B269=VK_valitsin!$C$8,100000,VK!EB269/VK!BD$297*VK_valitsin!H$5)</f>
        <v>2.6777554988435998E-2</v>
      </c>
      <c r="HD269" s="44">
        <f>IF($B269=VK_valitsin!$C$8,100000,VK!EF269/VK!BH$297*VK_valitsin!F$5)</f>
        <v>1.2549533264689595E-2</v>
      </c>
      <c r="HJ269" s="44">
        <f>IF($B269=VK_valitsin!$C$8,100000,VK!EL269/VK!BN$297*VK_valitsin!G$5)</f>
        <v>1.5686425366349128E-2</v>
      </c>
      <c r="ID269" s="15">
        <f t="shared" si="16"/>
        <v>0.34248967273601483</v>
      </c>
      <c r="IE269" s="15">
        <f t="shared" si="17"/>
        <v>7</v>
      </c>
      <c r="IF269" s="16">
        <f t="shared" si="19"/>
        <v>2.6700000000000054E-8</v>
      </c>
      <c r="IG269" s="38" t="str">
        <f t="shared" si="18"/>
        <v>Ulvila</v>
      </c>
    </row>
    <row r="270" spans="2:241" x14ac:dyDescent="0.25">
      <c r="B270" t="s">
        <v>346</v>
      </c>
      <c r="C270">
        <v>887</v>
      </c>
      <c r="L270" s="76">
        <v>167</v>
      </c>
      <c r="M270" s="70"/>
      <c r="N270" s="70"/>
      <c r="O270" s="70"/>
      <c r="P270" s="70"/>
      <c r="Q270" s="70"/>
      <c r="R270" s="70"/>
      <c r="S270" s="85" t="s">
        <v>901</v>
      </c>
      <c r="T270" s="70"/>
      <c r="U270" s="70"/>
      <c r="V270" s="70"/>
      <c r="W270" s="70"/>
      <c r="X270" s="70"/>
      <c r="Y270" s="70"/>
      <c r="Z270" s="70"/>
      <c r="AA270" s="70"/>
      <c r="AB270" s="70"/>
      <c r="AC270" s="70"/>
      <c r="AD270" s="70"/>
      <c r="AE270" s="70"/>
      <c r="AF270" s="70"/>
      <c r="AG270" s="75">
        <v>0</v>
      </c>
      <c r="AH270" s="70"/>
      <c r="AI270" s="70"/>
      <c r="AJ270" s="70"/>
      <c r="AK270" s="70"/>
      <c r="AL270" s="91">
        <v>0.71351351351351355</v>
      </c>
      <c r="AM270" s="70"/>
      <c r="AN270" s="70"/>
      <c r="AO270" s="70"/>
      <c r="AP270" s="70"/>
      <c r="AQ270" s="70"/>
      <c r="AR270" s="70"/>
      <c r="AS270" s="70"/>
      <c r="AT270" s="70"/>
      <c r="AU270" s="70"/>
      <c r="AV270" s="70"/>
      <c r="AW270" s="70"/>
      <c r="AX270" s="70"/>
      <c r="AY270" s="70"/>
      <c r="AZ270" s="70"/>
      <c r="BA270" s="70"/>
      <c r="BB270" s="70"/>
      <c r="BC270" s="70"/>
      <c r="BD270" s="91">
        <v>1</v>
      </c>
      <c r="BE270" s="70"/>
      <c r="BF270" s="70"/>
      <c r="BG270" s="70"/>
      <c r="BH270" s="77">
        <v>132</v>
      </c>
      <c r="BN270" s="47">
        <v>23720.49956217163</v>
      </c>
      <c r="CJ270" s="8">
        <f>ABS(L270-VLOOKUP(VK_valitsin!$C$8,tiedot,11,FALSE))</f>
        <v>30.699999999999989</v>
      </c>
      <c r="CQ270" s="8">
        <f>ABS(S270-VLOOKUP(VK_valitsin!$C$8,tiedot,18,FALSE))</f>
        <v>55</v>
      </c>
      <c r="DE270" s="8">
        <f>ABS(AG270-VLOOKUP(VK_valitsin!$C$8,tiedot,32,FALSE))</f>
        <v>0</v>
      </c>
      <c r="DJ270" s="8">
        <f>ABS(AL270-VLOOKUP(VK_valitsin!$C$8,tiedot,37,FALSE))</f>
        <v>3.7668707506004151E-2</v>
      </c>
      <c r="EB270" s="42">
        <f>ABS(BD270-VLOOKUP(VK_valitsin!$C$8,tiedot,55,FALSE))</f>
        <v>0.17222222222222228</v>
      </c>
      <c r="EF270" s="42">
        <f>ABS(BH270-VLOOKUP(VK_valitsin!$C$8,tiedot,59,FALSE))</f>
        <v>408</v>
      </c>
      <c r="EL270" s="8">
        <f>ABS(BN270-VLOOKUP(VK_valitsin!$C$8,tiedot,65,FALSE))</f>
        <v>2986.871361327303</v>
      </c>
      <c r="FH270" s="44">
        <f>IF($B270=VK_valitsin!$C$8,100000,VK!CJ270/VK!L$297*VK_valitsin!E$5)</f>
        <v>0.16048157582959116</v>
      </c>
      <c r="FO270" s="44">
        <f>IF($B270=VK_valitsin!$C$8,100000,VK!CQ270/VK!S$297*VK_valitsin!J$5)</f>
        <v>1.5909570580288118E-2</v>
      </c>
      <c r="GC270" s="44">
        <f>IF($B270=VK_valitsin!$C$8,100000,VK!DE270/VK!AG$297*VK_valitsin!I$5)</f>
        <v>0</v>
      </c>
      <c r="GH270" s="44">
        <f>IF($B270=VK_valitsin!$C$8,100000,VK!DJ270/VK!AL$297*VK_valitsin!D$5)</f>
        <v>7.4180205734947879E-2</v>
      </c>
      <c r="GZ270" s="44">
        <f>IF($B270=VK_valitsin!$C$8,100000,VK!EB270/VK!BD$297*VK_valitsin!H$5)</f>
        <v>7.1538812128718196E-2</v>
      </c>
      <c r="HD270" s="44">
        <f>IF($B270=VK_valitsin!$C$8,100000,VK!EF270/VK!BH$297*VK_valitsin!F$5)</f>
        <v>0.15515786581798041</v>
      </c>
      <c r="HJ270" s="44">
        <f>IF($B270=VK_valitsin!$C$8,100000,VK!EL270/VK!BN$297*VK_valitsin!G$5)</f>
        <v>0.11428384962114635</v>
      </c>
      <c r="ID270" s="15">
        <f t="shared" si="16"/>
        <v>0.5915519065126722</v>
      </c>
      <c r="IE270" s="15">
        <f t="shared" si="17"/>
        <v>86</v>
      </c>
      <c r="IF270" s="16">
        <f t="shared" si="19"/>
        <v>2.6800000000000055E-8</v>
      </c>
      <c r="IG270" s="38" t="str">
        <f t="shared" si="18"/>
        <v>Urjala</v>
      </c>
    </row>
    <row r="271" spans="2:241" x14ac:dyDescent="0.25">
      <c r="B271" t="s">
        <v>347</v>
      </c>
      <c r="C271">
        <v>889</v>
      </c>
      <c r="L271" s="76">
        <v>183.8</v>
      </c>
      <c r="M271" s="70"/>
      <c r="N271" s="70"/>
      <c r="O271" s="70"/>
      <c r="P271" s="70"/>
      <c r="Q271" s="70"/>
      <c r="R271" s="70"/>
      <c r="S271" s="85" t="s">
        <v>867</v>
      </c>
      <c r="T271" s="70"/>
      <c r="U271" s="70"/>
      <c r="V271" s="70"/>
      <c r="W271" s="70"/>
      <c r="X271" s="70"/>
      <c r="Y271" s="70"/>
      <c r="Z271" s="70"/>
      <c r="AA271" s="70"/>
      <c r="AB271" s="70"/>
      <c r="AC271" s="70"/>
      <c r="AD271" s="70"/>
      <c r="AE271" s="70"/>
      <c r="AF271" s="70"/>
      <c r="AG271" s="75">
        <v>1</v>
      </c>
      <c r="AH271" s="70"/>
      <c r="AI271" s="70"/>
      <c r="AJ271" s="70"/>
      <c r="AK271" s="70"/>
      <c r="AL271" s="91">
        <v>0.77884615384615385</v>
      </c>
      <c r="AM271" s="70"/>
      <c r="AN271" s="70"/>
      <c r="AO271" s="70"/>
      <c r="AP271" s="70"/>
      <c r="AQ271" s="70"/>
      <c r="AR271" s="70"/>
      <c r="AS271" s="70"/>
      <c r="AT271" s="70"/>
      <c r="AU271" s="70"/>
      <c r="AV271" s="70"/>
      <c r="AW271" s="70"/>
      <c r="AX271" s="70"/>
      <c r="AY271" s="70"/>
      <c r="AZ271" s="70"/>
      <c r="BA271" s="70"/>
      <c r="BB271" s="70"/>
      <c r="BC271" s="70"/>
      <c r="BD271" s="91">
        <v>1</v>
      </c>
      <c r="BE271" s="70"/>
      <c r="BF271" s="70"/>
      <c r="BG271" s="70"/>
      <c r="BH271" s="77">
        <v>81</v>
      </c>
      <c r="BN271" s="47">
        <v>23052.5588117222</v>
      </c>
      <c r="CJ271" s="8">
        <f>ABS(L271-VLOOKUP(VK_valitsin!$C$8,tiedot,11,FALSE))</f>
        <v>47.5</v>
      </c>
      <c r="CQ271" s="8">
        <f>ABS(S271-VLOOKUP(VK_valitsin!$C$8,tiedot,18,FALSE))</f>
        <v>116</v>
      </c>
      <c r="DE271" s="8">
        <f>ABS(AG271-VLOOKUP(VK_valitsin!$C$8,tiedot,32,FALSE))</f>
        <v>1</v>
      </c>
      <c r="DJ271" s="8">
        <f>ABS(AL271-VLOOKUP(VK_valitsin!$C$8,tiedot,37,FALSE))</f>
        <v>0.10300134783864445</v>
      </c>
      <c r="EB271" s="42">
        <f>ABS(BD271-VLOOKUP(VK_valitsin!$C$8,tiedot,55,FALSE))</f>
        <v>0.17222222222222228</v>
      </c>
      <c r="EF271" s="42">
        <f>ABS(BH271-VLOOKUP(VK_valitsin!$C$8,tiedot,59,FALSE))</f>
        <v>459</v>
      </c>
      <c r="EL271" s="8">
        <f>ABS(BN271-VLOOKUP(VK_valitsin!$C$8,tiedot,65,FALSE))</f>
        <v>3654.8121117767332</v>
      </c>
      <c r="FH271" s="44">
        <f>IF($B271=VK_valitsin!$C$8,100000,VK!CJ271/VK!L$297*VK_valitsin!E$5)</f>
        <v>0.24830211243992129</v>
      </c>
      <c r="FO271" s="44">
        <f>IF($B271=VK_valitsin!$C$8,100000,VK!CQ271/VK!S$297*VK_valitsin!J$5)</f>
        <v>3.3554730678425848E-2</v>
      </c>
      <c r="GC271" s="44">
        <f>IF($B271=VK_valitsin!$C$8,100000,VK!DE271/VK!AG$297*VK_valitsin!I$5)</f>
        <v>0.10940897735217005</v>
      </c>
      <c r="GH271" s="44">
        <f>IF($B271=VK_valitsin!$C$8,100000,VK!DJ271/VK!AL$297*VK_valitsin!D$5)</f>
        <v>0.20283842158453946</v>
      </c>
      <c r="GZ271" s="44">
        <f>IF($B271=VK_valitsin!$C$8,100000,VK!EB271/VK!BD$297*VK_valitsin!H$5)</f>
        <v>7.1538812128718196E-2</v>
      </c>
      <c r="HD271" s="44">
        <f>IF($B271=VK_valitsin!$C$8,100000,VK!EF271/VK!BH$297*VK_valitsin!F$5)</f>
        <v>0.17455259904522799</v>
      </c>
      <c r="HJ271" s="44">
        <f>IF($B271=VK_valitsin!$C$8,100000,VK!EL271/VK!BN$297*VK_valitsin!G$5)</f>
        <v>0.13984063832940755</v>
      </c>
      <c r="ID271" s="15">
        <f t="shared" si="16"/>
        <v>0.98003631845841033</v>
      </c>
      <c r="IE271" s="15">
        <f t="shared" si="17"/>
        <v>207</v>
      </c>
      <c r="IF271" s="16">
        <f t="shared" si="19"/>
        <v>2.6900000000000056E-8</v>
      </c>
      <c r="IG271" s="38" t="str">
        <f t="shared" si="18"/>
        <v>Utajärvi</v>
      </c>
    </row>
    <row r="272" spans="2:241" x14ac:dyDescent="0.25">
      <c r="B272" t="s">
        <v>348</v>
      </c>
      <c r="C272">
        <v>890</v>
      </c>
      <c r="L272" s="76">
        <v>147.4</v>
      </c>
      <c r="M272" s="70"/>
      <c r="N272" s="70"/>
      <c r="O272" s="70"/>
      <c r="P272" s="70"/>
      <c r="Q272" s="70"/>
      <c r="R272" s="70"/>
      <c r="S272" s="85" t="s">
        <v>902</v>
      </c>
      <c r="T272" s="70"/>
      <c r="U272" s="70"/>
      <c r="V272" s="70"/>
      <c r="W272" s="70"/>
      <c r="X272" s="70"/>
      <c r="Y272" s="70"/>
      <c r="Z272" s="70"/>
      <c r="AA272" s="70"/>
      <c r="AB272" s="70"/>
      <c r="AC272" s="70"/>
      <c r="AD272" s="70"/>
      <c r="AE272" s="70"/>
      <c r="AF272" s="70"/>
      <c r="AG272" s="75">
        <v>0</v>
      </c>
      <c r="AH272" s="70"/>
      <c r="AI272" s="70"/>
      <c r="AJ272" s="70"/>
      <c r="AK272" s="70"/>
      <c r="AL272" s="91">
        <v>0.81818181818181823</v>
      </c>
      <c r="AM272" s="70"/>
      <c r="AN272" s="70"/>
      <c r="AO272" s="70"/>
      <c r="AP272" s="70"/>
      <c r="AQ272" s="70"/>
      <c r="AR272" s="70"/>
      <c r="AS272" s="70"/>
      <c r="AT272" s="70"/>
      <c r="AU272" s="70"/>
      <c r="AV272" s="70"/>
      <c r="AW272" s="70"/>
      <c r="AX272" s="70"/>
      <c r="AY272" s="70"/>
      <c r="AZ272" s="70"/>
      <c r="BA272" s="70"/>
      <c r="BB272" s="70"/>
      <c r="BC272" s="70"/>
      <c r="BD272" s="91">
        <v>1</v>
      </c>
      <c r="BE272" s="70"/>
      <c r="BF272" s="70"/>
      <c r="BG272" s="70"/>
      <c r="BH272" s="77">
        <v>36</v>
      </c>
      <c r="BN272" s="47">
        <v>26610.238805970148</v>
      </c>
      <c r="CJ272" s="8">
        <f>ABS(L272-VLOOKUP(VK_valitsin!$C$8,tiedot,11,FALSE))</f>
        <v>11.099999999999994</v>
      </c>
      <c r="CQ272" s="8">
        <f>ABS(S272-VLOOKUP(VK_valitsin!$C$8,tiedot,18,FALSE))</f>
        <v>149</v>
      </c>
      <c r="DE272" s="8">
        <f>ABS(AG272-VLOOKUP(VK_valitsin!$C$8,tiedot,32,FALSE))</f>
        <v>0</v>
      </c>
      <c r="DJ272" s="8">
        <f>ABS(AL272-VLOOKUP(VK_valitsin!$C$8,tiedot,37,FALSE))</f>
        <v>0.14233701217430883</v>
      </c>
      <c r="EB272" s="42">
        <f>ABS(BD272-VLOOKUP(VK_valitsin!$C$8,tiedot,55,FALSE))</f>
        <v>0.17222222222222228</v>
      </c>
      <c r="EF272" s="42">
        <f>ABS(BH272-VLOOKUP(VK_valitsin!$C$8,tiedot,59,FALSE))</f>
        <v>504</v>
      </c>
      <c r="EL272" s="8">
        <f>ABS(BN272-VLOOKUP(VK_valitsin!$C$8,tiedot,65,FALSE))</f>
        <v>97.132117528784875</v>
      </c>
      <c r="FH272" s="44">
        <f>IF($B272=VK_valitsin!$C$8,100000,VK!CJ272/VK!L$297*VK_valitsin!E$5)</f>
        <v>5.8024283117539467E-2</v>
      </c>
      <c r="FO272" s="44">
        <f>IF($B272=VK_valitsin!$C$8,100000,VK!CQ272/VK!S$297*VK_valitsin!J$5)</f>
        <v>4.3100473026598723E-2</v>
      </c>
      <c r="GC272" s="44">
        <f>IF($B272=VK_valitsin!$C$8,100000,VK!DE272/VK!AG$297*VK_valitsin!I$5)</f>
        <v>0</v>
      </c>
      <c r="GH272" s="44">
        <f>IF($B272=VK_valitsin!$C$8,100000,VK!DJ272/VK!AL$297*VK_valitsin!D$5)</f>
        <v>0.28030133088864384</v>
      </c>
      <c r="GZ272" s="44">
        <f>IF($B272=VK_valitsin!$C$8,100000,VK!EB272/VK!BD$297*VK_valitsin!H$5)</f>
        <v>7.1538812128718196E-2</v>
      </c>
      <c r="HD272" s="44">
        <f>IF($B272=VK_valitsin!$C$8,100000,VK!EF272/VK!BH$297*VK_valitsin!F$5)</f>
        <v>0.19166559895162286</v>
      </c>
      <c r="HJ272" s="44">
        <f>IF($B272=VK_valitsin!$C$8,100000,VK!EL272/VK!BN$297*VK_valitsin!G$5)</f>
        <v>3.7164748561887432E-3</v>
      </c>
      <c r="ID272" s="15">
        <f t="shared" si="16"/>
        <v>0.64834699996931189</v>
      </c>
      <c r="IE272" s="15">
        <f t="shared" si="17"/>
        <v>110</v>
      </c>
      <c r="IF272" s="16">
        <f t="shared" si="19"/>
        <v>2.7000000000000056E-8</v>
      </c>
      <c r="IG272" s="38" t="str">
        <f t="shared" si="18"/>
        <v>Utsjoki</v>
      </c>
    </row>
    <row r="273" spans="2:241" x14ac:dyDescent="0.25">
      <c r="B273" t="s">
        <v>349</v>
      </c>
      <c r="C273">
        <v>892</v>
      </c>
      <c r="L273" s="76">
        <v>158.6</v>
      </c>
      <c r="M273" s="70"/>
      <c r="N273" s="70"/>
      <c r="O273" s="70"/>
      <c r="P273" s="70"/>
      <c r="Q273" s="70"/>
      <c r="R273" s="70"/>
      <c r="S273" s="85" t="s">
        <v>831</v>
      </c>
      <c r="T273" s="70"/>
      <c r="U273" s="70"/>
      <c r="V273" s="70"/>
      <c r="W273" s="70"/>
      <c r="X273" s="70"/>
      <c r="Y273" s="70"/>
      <c r="Z273" s="70"/>
      <c r="AA273" s="70"/>
      <c r="AB273" s="70"/>
      <c r="AC273" s="70"/>
      <c r="AD273" s="70"/>
      <c r="AE273" s="70"/>
      <c r="AF273" s="70"/>
      <c r="AG273" s="75">
        <v>0</v>
      </c>
      <c r="AH273" s="70"/>
      <c r="AI273" s="70"/>
      <c r="AJ273" s="70"/>
      <c r="AK273" s="70"/>
      <c r="AL273" s="91">
        <v>0.82867132867132864</v>
      </c>
      <c r="AM273" s="70"/>
      <c r="AN273" s="70"/>
      <c r="AO273" s="70"/>
      <c r="AP273" s="70"/>
      <c r="AQ273" s="70"/>
      <c r="AR273" s="70"/>
      <c r="AS273" s="70"/>
      <c r="AT273" s="70"/>
      <c r="AU273" s="70"/>
      <c r="AV273" s="70"/>
      <c r="AW273" s="70"/>
      <c r="AX273" s="70"/>
      <c r="AY273" s="70"/>
      <c r="AZ273" s="70"/>
      <c r="BA273" s="70"/>
      <c r="BB273" s="70"/>
      <c r="BC273" s="70"/>
      <c r="BD273" s="91">
        <v>1</v>
      </c>
      <c r="BE273" s="70"/>
      <c r="BF273" s="70"/>
      <c r="BG273" s="70"/>
      <c r="BH273" s="77">
        <v>237</v>
      </c>
      <c r="BN273" s="47">
        <v>22668.881327800831</v>
      </c>
      <c r="CJ273" s="8">
        <f>ABS(L273-VLOOKUP(VK_valitsin!$C$8,tiedot,11,FALSE))</f>
        <v>22.299999999999983</v>
      </c>
      <c r="CQ273" s="8">
        <f>ABS(S273-VLOOKUP(VK_valitsin!$C$8,tiedot,18,FALSE))</f>
        <v>30</v>
      </c>
      <c r="DE273" s="8">
        <f>ABS(AG273-VLOOKUP(VK_valitsin!$C$8,tiedot,32,FALSE))</f>
        <v>0</v>
      </c>
      <c r="DJ273" s="8">
        <f>ABS(AL273-VLOOKUP(VK_valitsin!$C$8,tiedot,37,FALSE))</f>
        <v>0.15282652266381924</v>
      </c>
      <c r="EB273" s="42">
        <f>ABS(BD273-VLOOKUP(VK_valitsin!$C$8,tiedot,55,FALSE))</f>
        <v>0.17222222222222228</v>
      </c>
      <c r="EF273" s="42">
        <f>ABS(BH273-VLOOKUP(VK_valitsin!$C$8,tiedot,59,FALSE))</f>
        <v>303</v>
      </c>
      <c r="EL273" s="8">
        <f>ABS(BN273-VLOOKUP(VK_valitsin!$C$8,tiedot,65,FALSE))</f>
        <v>4038.4895956981018</v>
      </c>
      <c r="FH273" s="44">
        <f>IF($B273=VK_valitsin!$C$8,100000,VK!CJ273/VK!L$297*VK_valitsin!E$5)</f>
        <v>0.1165713075244261</v>
      </c>
      <c r="FO273" s="44">
        <f>IF($B273=VK_valitsin!$C$8,100000,VK!CQ273/VK!S$297*VK_valitsin!J$5)</f>
        <v>8.6779475892480636E-3</v>
      </c>
      <c r="GC273" s="44">
        <f>IF($B273=VK_valitsin!$C$8,100000,VK!DE273/VK!AG$297*VK_valitsin!I$5)</f>
        <v>0</v>
      </c>
      <c r="GH273" s="44">
        <f>IF($B273=VK_valitsin!$C$8,100000,VK!DJ273/VK!AL$297*VK_valitsin!D$5)</f>
        <v>0.30095810670307149</v>
      </c>
      <c r="GZ273" s="44">
        <f>IF($B273=VK_valitsin!$C$8,100000,VK!EB273/VK!BD$297*VK_valitsin!H$5)</f>
        <v>7.1538812128718196E-2</v>
      </c>
      <c r="HD273" s="44">
        <f>IF($B273=VK_valitsin!$C$8,100000,VK!EF273/VK!BH$297*VK_valitsin!F$5)</f>
        <v>0.11522753270305899</v>
      </c>
      <c r="HJ273" s="44">
        <f>IF($B273=VK_valitsin!$C$8,100000,VK!EL273/VK!BN$297*VK_valitsin!G$5)</f>
        <v>0.15452092903198544</v>
      </c>
      <c r="ID273" s="15">
        <f t="shared" si="16"/>
        <v>0.76749466278050837</v>
      </c>
      <c r="IE273" s="15">
        <f t="shared" si="17"/>
        <v>156</v>
      </c>
      <c r="IF273" s="16">
        <f t="shared" si="19"/>
        <v>2.7100000000000057E-8</v>
      </c>
      <c r="IG273" s="38" t="str">
        <f t="shared" si="18"/>
        <v>Uurainen</v>
      </c>
    </row>
    <row r="274" spans="2:241" x14ac:dyDescent="0.25">
      <c r="B274" t="s">
        <v>350</v>
      </c>
      <c r="C274">
        <v>893</v>
      </c>
      <c r="L274" s="76">
        <v>131</v>
      </c>
      <c r="M274" s="70"/>
      <c r="N274" s="70"/>
      <c r="O274" s="70"/>
      <c r="P274" s="70"/>
      <c r="Q274" s="70"/>
      <c r="R274" s="70"/>
      <c r="S274" s="85" t="s">
        <v>903</v>
      </c>
      <c r="T274" s="70"/>
      <c r="U274" s="70"/>
      <c r="V274" s="70"/>
      <c r="W274" s="70"/>
      <c r="X274" s="70"/>
      <c r="Y274" s="70"/>
      <c r="Z274" s="70"/>
      <c r="AA274" s="70"/>
      <c r="AB274" s="70"/>
      <c r="AC274" s="70"/>
      <c r="AD274" s="70"/>
      <c r="AE274" s="70"/>
      <c r="AF274" s="70"/>
      <c r="AG274" s="75">
        <v>0</v>
      </c>
      <c r="AH274" s="70"/>
      <c r="AI274" s="70"/>
      <c r="AJ274" s="70"/>
      <c r="AK274" s="70"/>
      <c r="AL274" s="91">
        <v>0.66891891891891897</v>
      </c>
      <c r="AM274" s="70"/>
      <c r="AN274" s="70"/>
      <c r="AO274" s="70"/>
      <c r="AP274" s="70"/>
      <c r="AQ274" s="70"/>
      <c r="AR274" s="70"/>
      <c r="AS274" s="70"/>
      <c r="AT274" s="70"/>
      <c r="AU274" s="70"/>
      <c r="AV274" s="70"/>
      <c r="AW274" s="70"/>
      <c r="AX274" s="70"/>
      <c r="AY274" s="70"/>
      <c r="AZ274" s="70"/>
      <c r="BA274" s="70"/>
      <c r="BB274" s="70"/>
      <c r="BC274" s="70"/>
      <c r="BD274" s="91">
        <v>1</v>
      </c>
      <c r="BE274" s="70"/>
      <c r="BF274" s="70"/>
      <c r="BG274" s="70"/>
      <c r="BH274" s="77">
        <v>297</v>
      </c>
      <c r="BN274" s="47">
        <v>24014.846133333333</v>
      </c>
      <c r="CJ274" s="8">
        <f>ABS(L274-VLOOKUP(VK_valitsin!$C$8,tiedot,11,FALSE))</f>
        <v>5.3000000000000114</v>
      </c>
      <c r="CQ274" s="8">
        <f>ABS(S274-VLOOKUP(VK_valitsin!$C$8,tiedot,18,FALSE))</f>
        <v>98</v>
      </c>
      <c r="DE274" s="8">
        <f>ABS(AG274-VLOOKUP(VK_valitsin!$C$8,tiedot,32,FALSE))</f>
        <v>0</v>
      </c>
      <c r="DJ274" s="8">
        <f>ABS(AL274-VLOOKUP(VK_valitsin!$C$8,tiedot,37,FALSE))</f>
        <v>6.9258870885904322E-3</v>
      </c>
      <c r="EB274" s="42">
        <f>ABS(BD274-VLOOKUP(VK_valitsin!$C$8,tiedot,55,FALSE))</f>
        <v>0.17222222222222228</v>
      </c>
      <c r="EF274" s="42">
        <f>ABS(BH274-VLOOKUP(VK_valitsin!$C$8,tiedot,59,FALSE))</f>
        <v>243</v>
      </c>
      <c r="EL274" s="8">
        <f>ABS(BN274-VLOOKUP(VK_valitsin!$C$8,tiedot,65,FALSE))</f>
        <v>2692.5247901656003</v>
      </c>
      <c r="FH274" s="44">
        <f>IF($B274=VK_valitsin!$C$8,100000,VK!CJ274/VK!L$297*VK_valitsin!E$5)</f>
        <v>2.7705288335401802E-2</v>
      </c>
      <c r="FO274" s="44">
        <f>IF($B274=VK_valitsin!$C$8,100000,VK!CQ274/VK!S$297*VK_valitsin!J$5)</f>
        <v>2.8347962124877009E-2</v>
      </c>
      <c r="GC274" s="44">
        <f>IF($B274=VK_valitsin!$C$8,100000,VK!DE274/VK!AG$297*VK_valitsin!I$5)</f>
        <v>0</v>
      </c>
      <c r="GH274" s="44">
        <f>IF($B274=VK_valitsin!$C$8,100000,VK!DJ274/VK!AL$297*VK_valitsin!D$5)</f>
        <v>1.3639006038281691E-2</v>
      </c>
      <c r="GZ274" s="44">
        <f>IF($B274=VK_valitsin!$C$8,100000,VK!EB274/VK!BD$297*VK_valitsin!H$5)</f>
        <v>7.1538812128718196E-2</v>
      </c>
      <c r="HD274" s="44">
        <f>IF($B274=VK_valitsin!$C$8,100000,VK!EF274/VK!BH$297*VK_valitsin!F$5)</f>
        <v>9.2410199494532469E-2</v>
      </c>
      <c r="HJ274" s="44">
        <f>IF($B274=VK_valitsin!$C$8,100000,VK!EL274/VK!BN$297*VK_valitsin!G$5)</f>
        <v>0.10302154361403543</v>
      </c>
      <c r="ID274" s="15">
        <f t="shared" si="16"/>
        <v>0.33666283893584653</v>
      </c>
      <c r="IE274" s="15">
        <f t="shared" si="17"/>
        <v>6</v>
      </c>
      <c r="IF274" s="16">
        <f t="shared" si="19"/>
        <v>2.7200000000000058E-8</v>
      </c>
      <c r="IG274" s="38" t="str">
        <f t="shared" si="18"/>
        <v>Uusikaarlepyy</v>
      </c>
    </row>
    <row r="275" spans="2:241" x14ac:dyDescent="0.25">
      <c r="B275" t="s">
        <v>351</v>
      </c>
      <c r="C275">
        <v>895</v>
      </c>
      <c r="L275" s="76">
        <v>143</v>
      </c>
      <c r="M275" s="70"/>
      <c r="N275" s="70"/>
      <c r="O275" s="70"/>
      <c r="P275" s="70"/>
      <c r="Q275" s="70"/>
      <c r="R275" s="70"/>
      <c r="S275" s="85" t="s">
        <v>688</v>
      </c>
      <c r="T275" s="70"/>
      <c r="U275" s="70"/>
      <c r="V275" s="70"/>
      <c r="W275" s="70"/>
      <c r="X275" s="70"/>
      <c r="Y275" s="70"/>
      <c r="Z275" s="70"/>
      <c r="AA275" s="70"/>
      <c r="AB275" s="70"/>
      <c r="AC275" s="70"/>
      <c r="AD275" s="70"/>
      <c r="AE275" s="70"/>
      <c r="AF275" s="70"/>
      <c r="AG275" s="75">
        <v>0</v>
      </c>
      <c r="AH275" s="70"/>
      <c r="AI275" s="70"/>
      <c r="AJ275" s="70"/>
      <c r="AK275" s="70"/>
      <c r="AL275" s="91">
        <v>0.784037558685446</v>
      </c>
      <c r="AM275" s="70"/>
      <c r="AN275" s="70"/>
      <c r="AO275" s="70"/>
      <c r="AP275" s="70"/>
      <c r="AQ275" s="70"/>
      <c r="AR275" s="70"/>
      <c r="AS275" s="70"/>
      <c r="AT275" s="70"/>
      <c r="AU275" s="70"/>
      <c r="AV275" s="70"/>
      <c r="AW275" s="70"/>
      <c r="AX275" s="70"/>
      <c r="AY275" s="70"/>
      <c r="AZ275" s="70"/>
      <c r="BA275" s="70"/>
      <c r="BB275" s="70"/>
      <c r="BC275" s="70"/>
      <c r="BD275" s="91">
        <v>0.92814371257485029</v>
      </c>
      <c r="BE275" s="70"/>
      <c r="BF275" s="70"/>
      <c r="BG275" s="70"/>
      <c r="BH275" s="77">
        <v>501</v>
      </c>
      <c r="BN275" s="47">
        <v>27428.334984603025</v>
      </c>
      <c r="CJ275" s="8">
        <f>ABS(L275-VLOOKUP(VK_valitsin!$C$8,tiedot,11,FALSE))</f>
        <v>6.6999999999999886</v>
      </c>
      <c r="CQ275" s="8">
        <f>ABS(S275-VLOOKUP(VK_valitsin!$C$8,tiedot,18,FALSE))</f>
        <v>72</v>
      </c>
      <c r="DE275" s="8">
        <f>ABS(AG275-VLOOKUP(VK_valitsin!$C$8,tiedot,32,FALSE))</f>
        <v>0</v>
      </c>
      <c r="DJ275" s="8">
        <f>ABS(AL275-VLOOKUP(VK_valitsin!$C$8,tiedot,37,FALSE))</f>
        <v>0.1081927526779366</v>
      </c>
      <c r="EB275" s="42">
        <f>ABS(BD275-VLOOKUP(VK_valitsin!$C$8,tiedot,55,FALSE))</f>
        <v>0.10036593479707256</v>
      </c>
      <c r="EF275" s="42">
        <f>ABS(BH275-VLOOKUP(VK_valitsin!$C$8,tiedot,59,FALSE))</f>
        <v>39</v>
      </c>
      <c r="EL275" s="8">
        <f>ABS(BN275-VLOOKUP(VK_valitsin!$C$8,tiedot,65,FALSE))</f>
        <v>720.96406110409225</v>
      </c>
      <c r="FH275" s="44">
        <f>IF($B275=VK_valitsin!$C$8,100000,VK!CJ275/VK!L$297*VK_valitsin!E$5)</f>
        <v>3.5023666386262524E-2</v>
      </c>
      <c r="FO275" s="44">
        <f>IF($B275=VK_valitsin!$C$8,100000,VK!CQ275/VK!S$297*VK_valitsin!J$5)</f>
        <v>2.082707421419535E-2</v>
      </c>
      <c r="GC275" s="44">
        <f>IF($B275=VK_valitsin!$C$8,100000,VK!DE275/VK!AG$297*VK_valitsin!I$5)</f>
        <v>0</v>
      </c>
      <c r="GH275" s="44">
        <f>IF($B275=VK_valitsin!$C$8,100000,VK!DJ275/VK!AL$297*VK_valitsin!D$5)</f>
        <v>0.2130617476429319</v>
      </c>
      <c r="GZ275" s="44">
        <f>IF($B275=VK_valitsin!$C$8,100000,VK!EB275/VK!BD$297*VK_valitsin!H$5)</f>
        <v>4.1690669536863588E-2</v>
      </c>
      <c r="HD275" s="44">
        <f>IF($B275=VK_valitsin!$C$8,100000,VK!EF275/VK!BH$297*VK_valitsin!F$5)</f>
        <v>1.4831266585542248E-2</v>
      </c>
      <c r="HJ275" s="44">
        <f>IF($B275=VK_valitsin!$C$8,100000,VK!EL275/VK!BN$297*VK_valitsin!G$5)</f>
        <v>2.7585569773201292E-2</v>
      </c>
      <c r="ID275" s="15">
        <f t="shared" si="16"/>
        <v>0.35302002143899686</v>
      </c>
      <c r="IE275" s="15">
        <f t="shared" si="17"/>
        <v>9</v>
      </c>
      <c r="IF275" s="16">
        <f t="shared" si="19"/>
        <v>2.7300000000000059E-8</v>
      </c>
      <c r="IG275" s="38" t="str">
        <f t="shared" si="18"/>
        <v>Uusikaupunki</v>
      </c>
    </row>
    <row r="276" spans="2:241" x14ac:dyDescent="0.25">
      <c r="B276" t="s">
        <v>192</v>
      </c>
      <c r="C276">
        <v>905</v>
      </c>
      <c r="L276" s="76">
        <v>118.7</v>
      </c>
      <c r="M276" s="70"/>
      <c r="N276" s="70"/>
      <c r="O276" s="70"/>
      <c r="P276" s="70"/>
      <c r="Q276" s="70"/>
      <c r="R276" s="70"/>
      <c r="S276" s="85" t="s">
        <v>904</v>
      </c>
      <c r="T276" s="70"/>
      <c r="U276" s="70"/>
      <c r="V276" s="70"/>
      <c r="W276" s="70"/>
      <c r="X276" s="70"/>
      <c r="Y276" s="70"/>
      <c r="Z276" s="70"/>
      <c r="AA276" s="70"/>
      <c r="AB276" s="70"/>
      <c r="AC276" s="70"/>
      <c r="AD276" s="70"/>
      <c r="AE276" s="70"/>
      <c r="AF276" s="70"/>
      <c r="AG276" s="75">
        <v>0</v>
      </c>
      <c r="AH276" s="70"/>
      <c r="AI276" s="70"/>
      <c r="AJ276" s="70"/>
      <c r="AK276" s="70"/>
      <c r="AL276" s="91">
        <v>0.86088474970896389</v>
      </c>
      <c r="AM276" s="70"/>
      <c r="AN276" s="70"/>
      <c r="AO276" s="70"/>
      <c r="AP276" s="70"/>
      <c r="AQ276" s="70"/>
      <c r="AR276" s="70"/>
      <c r="AS276" s="70"/>
      <c r="AT276" s="70"/>
      <c r="AU276" s="70"/>
      <c r="AV276" s="70"/>
      <c r="AW276" s="70"/>
      <c r="AX276" s="70"/>
      <c r="AY276" s="70"/>
      <c r="AZ276" s="70"/>
      <c r="BA276" s="70"/>
      <c r="BB276" s="70"/>
      <c r="BC276" s="70"/>
      <c r="BD276" s="91">
        <v>0.80831643002028397</v>
      </c>
      <c r="BE276" s="70"/>
      <c r="BF276" s="70"/>
      <c r="BG276" s="70"/>
      <c r="BH276" s="77">
        <v>2958</v>
      </c>
      <c r="BN276" s="47">
        <v>27508.53431173502</v>
      </c>
      <c r="CJ276" s="8">
        <f>ABS(L276-VLOOKUP(VK_valitsin!$C$8,tiedot,11,FALSE))</f>
        <v>17.600000000000009</v>
      </c>
      <c r="CQ276" s="8">
        <f>ABS(S276-VLOOKUP(VK_valitsin!$C$8,tiedot,18,FALSE))</f>
        <v>2</v>
      </c>
      <c r="DE276" s="8">
        <f>ABS(AG276-VLOOKUP(VK_valitsin!$C$8,tiedot,32,FALSE))</f>
        <v>0</v>
      </c>
      <c r="DJ276" s="8">
        <f>ABS(AL276-VLOOKUP(VK_valitsin!$C$8,tiedot,37,FALSE))</f>
        <v>0.18503994370145449</v>
      </c>
      <c r="EB276" s="42">
        <f>ABS(BD276-VLOOKUP(VK_valitsin!$C$8,tiedot,55,FALSE))</f>
        <v>1.9461347757493752E-2</v>
      </c>
      <c r="EF276" s="42">
        <f>ABS(BH276-VLOOKUP(VK_valitsin!$C$8,tiedot,59,FALSE))</f>
        <v>2418</v>
      </c>
      <c r="EL276" s="8">
        <f>ABS(BN276-VLOOKUP(VK_valitsin!$C$8,tiedot,65,FALSE))</f>
        <v>801.16338823608748</v>
      </c>
      <c r="FH276" s="44">
        <f>IF($B276=VK_valitsin!$C$8,100000,VK!CJ276/VK!L$297*VK_valitsin!E$5)</f>
        <v>9.2002466925107718E-2</v>
      </c>
      <c r="FO276" s="44">
        <f>IF($B276=VK_valitsin!$C$8,100000,VK!CQ276/VK!S$297*VK_valitsin!J$5)</f>
        <v>5.7852983928320429E-4</v>
      </c>
      <c r="GC276" s="44">
        <f>IF($B276=VK_valitsin!$C$8,100000,VK!DE276/VK!AG$297*VK_valitsin!I$5)</f>
        <v>0</v>
      </c>
      <c r="GH276" s="44">
        <f>IF($B276=VK_valitsin!$C$8,100000,VK!DJ276/VK!AL$297*VK_valitsin!D$5)</f>
        <v>0.36439532975133765</v>
      </c>
      <c r="GZ276" s="44">
        <f>IF($B276=VK_valitsin!$C$8,100000,VK!EB276/VK!BD$297*VK_valitsin!H$5)</f>
        <v>8.0839840702935269E-3</v>
      </c>
      <c r="HD276" s="44">
        <f>IF($B276=VK_valitsin!$C$8,100000,VK!EF276/VK!BH$297*VK_valitsin!F$5)</f>
        <v>0.91953852830361926</v>
      </c>
      <c r="HJ276" s="44">
        <f>IF($B276=VK_valitsin!$C$8,100000,VK!EL276/VK!BN$297*VK_valitsin!G$5)</f>
        <v>3.0654161196434569E-2</v>
      </c>
      <c r="ID276" s="15">
        <f t="shared" si="16"/>
        <v>1.415253027486076</v>
      </c>
      <c r="IE276" s="15">
        <f t="shared" si="17"/>
        <v>268</v>
      </c>
      <c r="IF276" s="16">
        <f t="shared" si="19"/>
        <v>2.740000000000006E-8</v>
      </c>
      <c r="IG276" s="38" t="str">
        <f t="shared" si="18"/>
        <v>Vaasa</v>
      </c>
    </row>
    <row r="277" spans="2:241" x14ac:dyDescent="0.25">
      <c r="B277" t="s">
        <v>353</v>
      </c>
      <c r="C277">
        <v>908</v>
      </c>
      <c r="L277" s="76">
        <v>149.9</v>
      </c>
      <c r="M277" s="70"/>
      <c r="N277" s="70"/>
      <c r="O277" s="70"/>
      <c r="P277" s="70"/>
      <c r="Q277" s="70"/>
      <c r="R277" s="70"/>
      <c r="S277" s="85" t="s">
        <v>905</v>
      </c>
      <c r="T277" s="70"/>
      <c r="U277" s="70"/>
      <c r="V277" s="70"/>
      <c r="W277" s="70"/>
      <c r="X277" s="70"/>
      <c r="Y277" s="70"/>
      <c r="Z277" s="70"/>
      <c r="AA277" s="70"/>
      <c r="AB277" s="70"/>
      <c r="AC277" s="70"/>
      <c r="AD277" s="70"/>
      <c r="AE277" s="70"/>
      <c r="AF277" s="70"/>
      <c r="AG277" s="75">
        <v>1</v>
      </c>
      <c r="AH277" s="70"/>
      <c r="AI277" s="70"/>
      <c r="AJ277" s="70"/>
      <c r="AK277" s="70"/>
      <c r="AL277" s="91">
        <v>0.81397738951695786</v>
      </c>
      <c r="AM277" s="70"/>
      <c r="AN277" s="70"/>
      <c r="AO277" s="70"/>
      <c r="AP277" s="70"/>
      <c r="AQ277" s="70"/>
      <c r="AR277" s="70"/>
      <c r="AS277" s="70"/>
      <c r="AT277" s="70"/>
      <c r="AU277" s="70"/>
      <c r="AV277" s="70"/>
      <c r="AW277" s="70"/>
      <c r="AX277" s="70"/>
      <c r="AY277" s="70"/>
      <c r="AZ277" s="70"/>
      <c r="BA277" s="70"/>
      <c r="BB277" s="70"/>
      <c r="BC277" s="70"/>
      <c r="BD277" s="91">
        <v>0.98484848484848486</v>
      </c>
      <c r="BE277" s="70"/>
      <c r="BF277" s="70"/>
      <c r="BG277" s="70"/>
      <c r="BH277" s="77">
        <v>792</v>
      </c>
      <c r="BN277" s="47">
        <v>27481.426935343577</v>
      </c>
      <c r="CJ277" s="8">
        <f>ABS(L277-VLOOKUP(VK_valitsin!$C$8,tiedot,11,FALSE))</f>
        <v>13.599999999999994</v>
      </c>
      <c r="CQ277" s="8">
        <f>ABS(S277-VLOOKUP(VK_valitsin!$C$8,tiedot,18,FALSE))</f>
        <v>5</v>
      </c>
      <c r="DE277" s="8">
        <f>ABS(AG277-VLOOKUP(VK_valitsin!$C$8,tiedot,32,FALSE))</f>
        <v>1</v>
      </c>
      <c r="DJ277" s="8">
        <f>ABS(AL277-VLOOKUP(VK_valitsin!$C$8,tiedot,37,FALSE))</f>
        <v>0.13813258350944846</v>
      </c>
      <c r="EB277" s="42">
        <f>ABS(BD277-VLOOKUP(VK_valitsin!$C$8,tiedot,55,FALSE))</f>
        <v>0.15707070707070714</v>
      </c>
      <c r="EF277" s="42">
        <f>ABS(BH277-VLOOKUP(VK_valitsin!$C$8,tiedot,59,FALSE))</f>
        <v>252</v>
      </c>
      <c r="EL277" s="8">
        <f>ABS(BN277-VLOOKUP(VK_valitsin!$C$8,tiedot,65,FALSE))</f>
        <v>774.05601184464467</v>
      </c>
      <c r="FH277" s="44">
        <f>IF($B277=VK_valitsin!$C$8,100000,VK!CJ277/VK!L$297*VK_valitsin!E$5)</f>
        <v>7.1092815351219529E-2</v>
      </c>
      <c r="FO277" s="44">
        <f>IF($B277=VK_valitsin!$C$8,100000,VK!CQ277/VK!S$297*VK_valitsin!J$5)</f>
        <v>1.4463245982080106E-3</v>
      </c>
      <c r="GC277" s="44">
        <f>IF($B277=VK_valitsin!$C$8,100000,VK!DE277/VK!AG$297*VK_valitsin!I$5)</f>
        <v>0.10940897735217005</v>
      </c>
      <c r="GH277" s="44">
        <f>IF($B277=VK_valitsin!$C$8,100000,VK!DJ277/VK!AL$297*VK_valitsin!D$5)</f>
        <v>0.27202163657453593</v>
      </c>
      <c r="GZ277" s="44">
        <f>IF($B277=VK_valitsin!$C$8,100000,VK!EB277/VK!BD$297*VK_valitsin!H$5)</f>
        <v>6.5245074991294311E-2</v>
      </c>
      <c r="HD277" s="44">
        <f>IF($B277=VK_valitsin!$C$8,100000,VK!EF277/VK!BH$297*VK_valitsin!F$5)</f>
        <v>9.5832799475811428E-2</v>
      </c>
      <c r="HJ277" s="44">
        <f>IF($B277=VK_valitsin!$C$8,100000,VK!EL277/VK!BN$297*VK_valitsin!G$5)</f>
        <v>2.9616977149188956E-2</v>
      </c>
      <c r="ID277" s="15">
        <f t="shared" si="16"/>
        <v>0.64466463299242838</v>
      </c>
      <c r="IE277" s="15">
        <f t="shared" si="17"/>
        <v>108</v>
      </c>
      <c r="IF277" s="16">
        <f t="shared" si="19"/>
        <v>2.7500000000000061E-8</v>
      </c>
      <c r="IG277" s="38" t="str">
        <f t="shared" si="18"/>
        <v>Valkeakoski</v>
      </c>
    </row>
    <row r="278" spans="2:241" x14ac:dyDescent="0.25">
      <c r="B278" t="s">
        <v>143</v>
      </c>
      <c r="C278">
        <v>915</v>
      </c>
      <c r="L278" s="76">
        <v>175.7</v>
      </c>
      <c r="M278" s="70"/>
      <c r="N278" s="70"/>
      <c r="O278" s="70"/>
      <c r="P278" s="70"/>
      <c r="Q278" s="70"/>
      <c r="R278" s="70"/>
      <c r="S278" s="85" t="s">
        <v>839</v>
      </c>
      <c r="T278" s="70"/>
      <c r="U278" s="70"/>
      <c r="V278" s="70"/>
      <c r="W278" s="70"/>
      <c r="X278" s="70"/>
      <c r="Y278" s="70"/>
      <c r="Z278" s="70"/>
      <c r="AA278" s="70"/>
      <c r="AB278" s="70"/>
      <c r="AC278" s="70"/>
      <c r="AD278" s="70"/>
      <c r="AE278" s="70"/>
      <c r="AF278" s="70"/>
      <c r="AG278" s="75">
        <v>1</v>
      </c>
      <c r="AH278" s="70"/>
      <c r="AI278" s="70"/>
      <c r="AJ278" s="70"/>
      <c r="AK278" s="70"/>
      <c r="AL278" s="91">
        <v>0.82314694408322497</v>
      </c>
      <c r="AM278" s="70"/>
      <c r="AN278" s="70"/>
      <c r="AO278" s="70"/>
      <c r="AP278" s="70"/>
      <c r="AQ278" s="70"/>
      <c r="AR278" s="70"/>
      <c r="AS278" s="70"/>
      <c r="AT278" s="70"/>
      <c r="AU278" s="70"/>
      <c r="AV278" s="70"/>
      <c r="AW278" s="70"/>
      <c r="AX278" s="70"/>
      <c r="AY278" s="70"/>
      <c r="AZ278" s="70"/>
      <c r="BA278" s="70"/>
      <c r="BB278" s="70"/>
      <c r="BC278" s="70"/>
      <c r="BD278" s="91">
        <v>0.67298578199052128</v>
      </c>
      <c r="BE278" s="70"/>
      <c r="BF278" s="70"/>
      <c r="BG278" s="70"/>
      <c r="BH278" s="77">
        <v>633</v>
      </c>
      <c r="BN278" s="47">
        <v>26557.139808384447</v>
      </c>
      <c r="CJ278" s="8">
        <f>ABS(L278-VLOOKUP(VK_valitsin!$C$8,tiedot,11,FALSE))</f>
        <v>39.399999999999977</v>
      </c>
      <c r="CQ278" s="8">
        <f>ABS(S278-VLOOKUP(VK_valitsin!$C$8,tiedot,18,FALSE))</f>
        <v>22</v>
      </c>
      <c r="DE278" s="8">
        <f>ABS(AG278-VLOOKUP(VK_valitsin!$C$8,tiedot,32,FALSE))</f>
        <v>1</v>
      </c>
      <c r="DJ278" s="8">
        <f>ABS(AL278-VLOOKUP(VK_valitsin!$C$8,tiedot,37,FALSE))</f>
        <v>0.14730213807571557</v>
      </c>
      <c r="EB278" s="42">
        <f>ABS(BD278-VLOOKUP(VK_valitsin!$C$8,tiedot,55,FALSE))</f>
        <v>0.15479199578725644</v>
      </c>
      <c r="EF278" s="42">
        <f>ABS(BH278-VLOOKUP(VK_valitsin!$C$8,tiedot,59,FALSE))</f>
        <v>93</v>
      </c>
      <c r="EL278" s="8">
        <f>ABS(BN278-VLOOKUP(VK_valitsin!$C$8,tiedot,65,FALSE))</f>
        <v>150.23111511448587</v>
      </c>
      <c r="FH278" s="44">
        <f>IF($B278=VK_valitsin!$C$8,100000,VK!CJ278/VK!L$297*VK_valitsin!E$5)</f>
        <v>0.20596006800279773</v>
      </c>
      <c r="FO278" s="44">
        <f>IF($B278=VK_valitsin!$C$8,100000,VK!CQ278/VK!S$297*VK_valitsin!J$5)</f>
        <v>6.3638282321152465E-3</v>
      </c>
      <c r="GC278" s="44">
        <f>IF($B278=VK_valitsin!$C$8,100000,VK!DE278/VK!AG$297*VK_valitsin!I$5)</f>
        <v>0.10940897735217005</v>
      </c>
      <c r="GH278" s="44">
        <f>IF($B278=VK_valitsin!$C$8,100000,VK!DJ278/VK!AL$297*VK_valitsin!D$5)</f>
        <v>0.29007905051992039</v>
      </c>
      <c r="GZ278" s="44">
        <f>IF($B278=VK_valitsin!$C$8,100000,VK!EB278/VK!BD$297*VK_valitsin!H$5)</f>
        <v>6.429852874250637E-2</v>
      </c>
      <c r="HD278" s="44">
        <f>IF($B278=VK_valitsin!$C$8,100000,VK!EF278/VK!BH$297*VK_valitsin!F$5)</f>
        <v>3.5366866473216123E-2</v>
      </c>
      <c r="HJ278" s="44">
        <f>IF($B278=VK_valitsin!$C$8,100000,VK!EL278/VK!BN$297*VK_valitsin!G$5)</f>
        <v>5.7481518589844764E-3</v>
      </c>
      <c r="ID278" s="15">
        <f t="shared" si="16"/>
        <v>0.71722549878171038</v>
      </c>
      <c r="IE278" s="15">
        <f t="shared" si="17"/>
        <v>136</v>
      </c>
      <c r="IF278" s="16">
        <f t="shared" si="19"/>
        <v>2.7600000000000062E-8</v>
      </c>
      <c r="IG278" s="38" t="str">
        <f t="shared" si="18"/>
        <v>Varkaus</v>
      </c>
    </row>
    <row r="279" spans="2:241" x14ac:dyDescent="0.25">
      <c r="B279" t="s">
        <v>355</v>
      </c>
      <c r="C279">
        <v>918</v>
      </c>
      <c r="L279" s="76">
        <v>140.9</v>
      </c>
      <c r="M279" s="70"/>
      <c r="N279" s="70"/>
      <c r="O279" s="70"/>
      <c r="P279" s="70"/>
      <c r="Q279" s="70"/>
      <c r="R279" s="70"/>
      <c r="S279" s="85" t="s">
        <v>761</v>
      </c>
      <c r="T279" s="70"/>
      <c r="U279" s="70"/>
      <c r="V279" s="70"/>
      <c r="W279" s="70"/>
      <c r="X279" s="70"/>
      <c r="Y279" s="70"/>
      <c r="Z279" s="70"/>
      <c r="AA279" s="70"/>
      <c r="AB279" s="70"/>
      <c r="AC279" s="70"/>
      <c r="AD279" s="70"/>
      <c r="AE279" s="70"/>
      <c r="AF279" s="70"/>
      <c r="AG279" s="75">
        <v>0</v>
      </c>
      <c r="AH279" s="70"/>
      <c r="AI279" s="70"/>
      <c r="AJ279" s="70"/>
      <c r="AK279" s="70"/>
      <c r="AL279" s="91">
        <v>0.6964285714285714</v>
      </c>
      <c r="AM279" s="70"/>
      <c r="AN279" s="70"/>
      <c r="AO279" s="70"/>
      <c r="AP279" s="70"/>
      <c r="AQ279" s="70"/>
      <c r="AR279" s="70"/>
      <c r="AS279" s="70"/>
      <c r="AT279" s="70"/>
      <c r="AU279" s="70"/>
      <c r="AV279" s="70"/>
      <c r="AW279" s="70"/>
      <c r="AX279" s="70"/>
      <c r="AY279" s="70"/>
      <c r="AZ279" s="70"/>
      <c r="BA279" s="70"/>
      <c r="BB279" s="70"/>
      <c r="BC279" s="70"/>
      <c r="BD279" s="91">
        <v>1</v>
      </c>
      <c r="BE279" s="70"/>
      <c r="BF279" s="70"/>
      <c r="BG279" s="70"/>
      <c r="BH279" s="77">
        <v>78</v>
      </c>
      <c r="BN279" s="47">
        <v>24690.153674832964</v>
      </c>
      <c r="CJ279" s="8">
        <f>ABS(L279-VLOOKUP(VK_valitsin!$C$8,tiedot,11,FALSE))</f>
        <v>4.5999999999999943</v>
      </c>
      <c r="CQ279" s="8">
        <f>ABS(S279-VLOOKUP(VK_valitsin!$C$8,tiedot,18,FALSE))</f>
        <v>57</v>
      </c>
      <c r="DE279" s="8">
        <f>ABS(AG279-VLOOKUP(VK_valitsin!$C$8,tiedot,32,FALSE))</f>
        <v>0</v>
      </c>
      <c r="DJ279" s="8">
        <f>ABS(AL279-VLOOKUP(VK_valitsin!$C$8,tiedot,37,FALSE))</f>
        <v>2.0583765421061995E-2</v>
      </c>
      <c r="EB279" s="42">
        <f>ABS(BD279-VLOOKUP(VK_valitsin!$C$8,tiedot,55,FALSE))</f>
        <v>0.17222222222222228</v>
      </c>
      <c r="EF279" s="42">
        <f>ABS(BH279-VLOOKUP(VK_valitsin!$C$8,tiedot,59,FALSE))</f>
        <v>462</v>
      </c>
      <c r="EL279" s="8">
        <f>ABS(BN279-VLOOKUP(VK_valitsin!$C$8,tiedot,65,FALSE))</f>
        <v>2017.2172486659692</v>
      </c>
      <c r="FH279" s="44">
        <f>IF($B279=VK_valitsin!$C$8,100000,VK!CJ279/VK!L$297*VK_valitsin!E$5)</f>
        <v>2.4046099309971293E-2</v>
      </c>
      <c r="FO279" s="44">
        <f>IF($B279=VK_valitsin!$C$8,100000,VK!CQ279/VK!S$297*VK_valitsin!J$5)</f>
        <v>1.6488100419571321E-2</v>
      </c>
      <c r="GC279" s="44">
        <f>IF($B279=VK_valitsin!$C$8,100000,VK!DE279/VK!AG$297*VK_valitsin!I$5)</f>
        <v>0</v>
      </c>
      <c r="GH279" s="44">
        <f>IF($B279=VK_valitsin!$C$8,100000,VK!DJ279/VK!AL$297*VK_valitsin!D$5)</f>
        <v>4.0535183042606539E-2</v>
      </c>
      <c r="GZ279" s="44">
        <f>IF($B279=VK_valitsin!$C$8,100000,VK!EB279/VK!BD$297*VK_valitsin!H$5)</f>
        <v>7.1538812128718196E-2</v>
      </c>
      <c r="HD279" s="44">
        <f>IF($B279=VK_valitsin!$C$8,100000,VK!EF279/VK!BH$297*VK_valitsin!F$5)</f>
        <v>0.17569346570565431</v>
      </c>
      <c r="HJ279" s="44">
        <f>IF($B279=VK_valitsin!$C$8,100000,VK!EL279/VK!BN$297*VK_valitsin!G$5)</f>
        <v>7.7182886308595197E-2</v>
      </c>
      <c r="ID279" s="15">
        <f t="shared" si="16"/>
        <v>0.40548457461511689</v>
      </c>
      <c r="IE279" s="15">
        <f t="shared" si="17"/>
        <v>19</v>
      </c>
      <c r="IF279" s="16">
        <f t="shared" si="19"/>
        <v>2.7700000000000063E-8</v>
      </c>
      <c r="IG279" s="38" t="str">
        <f t="shared" si="18"/>
        <v>Vehmaa</v>
      </c>
    </row>
    <row r="280" spans="2:241" x14ac:dyDescent="0.25">
      <c r="B280" t="s">
        <v>356</v>
      </c>
      <c r="C280">
        <v>921</v>
      </c>
      <c r="L280" s="76">
        <v>205.5</v>
      </c>
      <c r="M280" s="70"/>
      <c r="N280" s="70"/>
      <c r="O280" s="70"/>
      <c r="P280" s="70"/>
      <c r="Q280" s="70"/>
      <c r="R280" s="70"/>
      <c r="S280" s="85" t="s">
        <v>906</v>
      </c>
      <c r="T280" s="70"/>
      <c r="U280" s="70"/>
      <c r="V280" s="70"/>
      <c r="W280" s="70"/>
      <c r="X280" s="70"/>
      <c r="Y280" s="70"/>
      <c r="Z280" s="70"/>
      <c r="AA280" s="70"/>
      <c r="AB280" s="70"/>
      <c r="AC280" s="70"/>
      <c r="AD280" s="70"/>
      <c r="AE280" s="70"/>
      <c r="AF280" s="70"/>
      <c r="AG280" s="75">
        <v>0</v>
      </c>
      <c r="AH280" s="70"/>
      <c r="AI280" s="70"/>
      <c r="AJ280" s="70"/>
      <c r="AK280" s="70"/>
      <c r="AL280" s="91">
        <v>0.91304347826086951</v>
      </c>
      <c r="AM280" s="70"/>
      <c r="AN280" s="70"/>
      <c r="AO280" s="70"/>
      <c r="AP280" s="70"/>
      <c r="AQ280" s="70"/>
      <c r="AR280" s="70"/>
      <c r="AS280" s="70"/>
      <c r="AT280" s="70"/>
      <c r="AU280" s="70"/>
      <c r="AV280" s="70"/>
      <c r="AW280" s="70"/>
      <c r="AX280" s="70"/>
      <c r="AY280" s="70"/>
      <c r="AZ280" s="70"/>
      <c r="BA280" s="70"/>
      <c r="BB280" s="70"/>
      <c r="BC280" s="70"/>
      <c r="BD280" s="91">
        <v>1</v>
      </c>
      <c r="BE280" s="70"/>
      <c r="BF280" s="70"/>
      <c r="BG280" s="70"/>
      <c r="BH280" s="77">
        <v>42</v>
      </c>
      <c r="BN280" s="47">
        <v>22475.889182058047</v>
      </c>
      <c r="CJ280" s="8">
        <f>ABS(L280-VLOOKUP(VK_valitsin!$C$8,tiedot,11,FALSE))</f>
        <v>69.199999999999989</v>
      </c>
      <c r="CQ280" s="8">
        <f>ABS(S280-VLOOKUP(VK_valitsin!$C$8,tiedot,18,FALSE))</f>
        <v>20</v>
      </c>
      <c r="DE280" s="8">
        <f>ABS(AG280-VLOOKUP(VK_valitsin!$C$8,tiedot,32,FALSE))</f>
        <v>0</v>
      </c>
      <c r="DJ280" s="8">
        <f>ABS(AL280-VLOOKUP(VK_valitsin!$C$8,tiedot,37,FALSE))</f>
        <v>0.23719867225336011</v>
      </c>
      <c r="EB280" s="42">
        <f>ABS(BD280-VLOOKUP(VK_valitsin!$C$8,tiedot,55,FALSE))</f>
        <v>0.17222222222222228</v>
      </c>
      <c r="EF280" s="42">
        <f>ABS(BH280-VLOOKUP(VK_valitsin!$C$8,tiedot,59,FALSE))</f>
        <v>498</v>
      </c>
      <c r="EL280" s="8">
        <f>ABS(BN280-VLOOKUP(VK_valitsin!$C$8,tiedot,65,FALSE))</f>
        <v>4231.4817414408863</v>
      </c>
      <c r="FH280" s="44">
        <f>IF($B280=VK_valitsin!$C$8,100000,VK!CJ280/VK!L$297*VK_valitsin!E$5)</f>
        <v>0.36173697222826418</v>
      </c>
      <c r="FO280" s="44">
        <f>IF($B280=VK_valitsin!$C$8,100000,VK!CQ280/VK!S$297*VK_valitsin!J$5)</f>
        <v>5.7852983928320424E-3</v>
      </c>
      <c r="GC280" s="44">
        <f>IF($B280=VK_valitsin!$C$8,100000,VK!DE280/VK!AG$297*VK_valitsin!I$5)</f>
        <v>0</v>
      </c>
      <c r="GH280" s="44">
        <f>IF($B280=VK_valitsin!$C$8,100000,VK!DJ280/VK!AL$297*VK_valitsin!D$5)</f>
        <v>0.46711043390607782</v>
      </c>
      <c r="GZ280" s="44">
        <f>IF($B280=VK_valitsin!$C$8,100000,VK!EB280/VK!BD$297*VK_valitsin!H$5)</f>
        <v>7.1538812128718196E-2</v>
      </c>
      <c r="HD280" s="44">
        <f>IF($B280=VK_valitsin!$C$8,100000,VK!EF280/VK!BH$297*VK_valitsin!F$5)</f>
        <v>0.18938386563077023</v>
      </c>
      <c r="HJ280" s="44">
        <f>IF($B280=VK_valitsin!$C$8,100000,VK!EL280/VK!BN$297*VK_valitsin!G$5)</f>
        <v>0.16190520598736446</v>
      </c>
      <c r="ID280" s="15">
        <f t="shared" si="16"/>
        <v>1.2574606160740269</v>
      </c>
      <c r="IE280" s="15">
        <f t="shared" si="17"/>
        <v>259</v>
      </c>
      <c r="IF280" s="16">
        <f t="shared" si="19"/>
        <v>2.7800000000000064E-8</v>
      </c>
      <c r="IG280" s="38" t="str">
        <f t="shared" si="18"/>
        <v>Vesanto</v>
      </c>
    </row>
    <row r="281" spans="2:241" x14ac:dyDescent="0.25">
      <c r="B281" t="s">
        <v>357</v>
      </c>
      <c r="C281">
        <v>922</v>
      </c>
      <c r="L281" s="76">
        <v>114.2</v>
      </c>
      <c r="M281" s="70"/>
      <c r="N281" s="70"/>
      <c r="O281" s="70"/>
      <c r="P281" s="70"/>
      <c r="Q281" s="70"/>
      <c r="R281" s="70"/>
      <c r="S281" s="85" t="s">
        <v>745</v>
      </c>
      <c r="T281" s="70"/>
      <c r="U281" s="70"/>
      <c r="V281" s="70"/>
      <c r="W281" s="70"/>
      <c r="X281" s="70"/>
      <c r="Y281" s="70"/>
      <c r="Z281" s="70"/>
      <c r="AA281" s="70"/>
      <c r="AB281" s="70"/>
      <c r="AC281" s="70"/>
      <c r="AD281" s="70"/>
      <c r="AE281" s="70"/>
      <c r="AF281" s="70"/>
      <c r="AG281" s="75">
        <v>0</v>
      </c>
      <c r="AH281" s="70"/>
      <c r="AI281" s="70"/>
      <c r="AJ281" s="70"/>
      <c r="AK281" s="70"/>
      <c r="AL281" s="91">
        <v>0.86956521739130432</v>
      </c>
      <c r="AM281" s="70"/>
      <c r="AN281" s="70"/>
      <c r="AO281" s="70"/>
      <c r="AP281" s="70"/>
      <c r="AQ281" s="70"/>
      <c r="AR281" s="70"/>
      <c r="AS281" s="70"/>
      <c r="AT281" s="70"/>
      <c r="AU281" s="70"/>
      <c r="AV281" s="70"/>
      <c r="AW281" s="70"/>
      <c r="AX281" s="70"/>
      <c r="AY281" s="70"/>
      <c r="AZ281" s="70"/>
      <c r="BA281" s="70"/>
      <c r="BB281" s="70"/>
      <c r="BC281" s="70"/>
      <c r="BD281" s="91">
        <v>0.97499999999999998</v>
      </c>
      <c r="BE281" s="70"/>
      <c r="BF281" s="70"/>
      <c r="BG281" s="70"/>
      <c r="BH281" s="77">
        <v>240</v>
      </c>
      <c r="BN281" s="47">
        <v>28748.776236294474</v>
      </c>
      <c r="CJ281" s="8">
        <f>ABS(L281-VLOOKUP(VK_valitsin!$C$8,tiedot,11,FALSE))</f>
        <v>22.100000000000009</v>
      </c>
      <c r="CQ281" s="8">
        <f>ABS(S281-VLOOKUP(VK_valitsin!$C$8,tiedot,18,FALSE))</f>
        <v>37</v>
      </c>
      <c r="DE281" s="8">
        <f>ABS(AG281-VLOOKUP(VK_valitsin!$C$8,tiedot,32,FALSE))</f>
        <v>0</v>
      </c>
      <c r="DJ281" s="8">
        <f>ABS(AL281-VLOOKUP(VK_valitsin!$C$8,tiedot,37,FALSE))</f>
        <v>0.19372041138379492</v>
      </c>
      <c r="EB281" s="42">
        <f>ABS(BD281-VLOOKUP(VK_valitsin!$C$8,tiedot,55,FALSE))</f>
        <v>0.14722222222222225</v>
      </c>
      <c r="EF281" s="42">
        <f>ABS(BH281-VLOOKUP(VK_valitsin!$C$8,tiedot,59,FALSE))</f>
        <v>300</v>
      </c>
      <c r="EL281" s="8">
        <f>ABS(BN281-VLOOKUP(VK_valitsin!$C$8,tiedot,65,FALSE))</f>
        <v>2041.4053127955412</v>
      </c>
      <c r="FH281" s="44">
        <f>IF($B281=VK_valitsin!$C$8,100000,VK!CJ281/VK!L$297*VK_valitsin!E$5)</f>
        <v>0.11552582494573184</v>
      </c>
      <c r="FO281" s="44">
        <f>IF($B281=VK_valitsin!$C$8,100000,VK!CQ281/VK!S$297*VK_valitsin!J$5)</f>
        <v>1.0702802026739278E-2</v>
      </c>
      <c r="GC281" s="44">
        <f>IF($B281=VK_valitsin!$C$8,100000,VK!DE281/VK!AG$297*VK_valitsin!I$5)</f>
        <v>0</v>
      </c>
      <c r="GH281" s="44">
        <f>IF($B281=VK_valitsin!$C$8,100000,VK!DJ281/VK!AL$297*VK_valitsin!D$5)</f>
        <v>0.38148959502308721</v>
      </c>
      <c r="GZ281" s="44">
        <f>IF($B281=VK_valitsin!$C$8,100000,VK!EB281/VK!BD$297*VK_valitsin!H$5)</f>
        <v>6.1154145851968773E-2</v>
      </c>
      <c r="HD281" s="44">
        <f>IF($B281=VK_valitsin!$C$8,100000,VK!EF281/VK!BH$297*VK_valitsin!F$5)</f>
        <v>0.11408666604263268</v>
      </c>
      <c r="HJ281" s="44">
        <f>IF($B281=VK_valitsin!$C$8,100000,VK!EL281/VK!BN$297*VK_valitsin!G$5)</f>
        <v>7.8108371456500028E-2</v>
      </c>
      <c r="ID281" s="15">
        <f t="shared" si="16"/>
        <v>0.76106743324665971</v>
      </c>
      <c r="IE281" s="15">
        <f t="shared" si="17"/>
        <v>151</v>
      </c>
      <c r="IF281" s="16">
        <f t="shared" si="19"/>
        <v>2.7900000000000065E-8</v>
      </c>
      <c r="IG281" s="38" t="str">
        <f t="shared" si="18"/>
        <v>Vesilahti</v>
      </c>
    </row>
    <row r="282" spans="2:241" x14ac:dyDescent="0.25">
      <c r="B282" t="s">
        <v>358</v>
      </c>
      <c r="C282">
        <v>924</v>
      </c>
      <c r="L282" s="76">
        <v>155.1</v>
      </c>
      <c r="M282" s="70"/>
      <c r="N282" s="70"/>
      <c r="O282" s="70"/>
      <c r="P282" s="70"/>
      <c r="Q282" s="70"/>
      <c r="R282" s="70"/>
      <c r="S282" s="85" t="s">
        <v>907</v>
      </c>
      <c r="T282" s="70"/>
      <c r="U282" s="70"/>
      <c r="V282" s="70"/>
      <c r="W282" s="70"/>
      <c r="X282" s="70"/>
      <c r="Y282" s="70"/>
      <c r="Z282" s="70"/>
      <c r="AA282" s="70"/>
      <c r="AB282" s="70"/>
      <c r="AC282" s="70"/>
      <c r="AD282" s="70"/>
      <c r="AE282" s="70"/>
      <c r="AF282" s="70"/>
      <c r="AG282" s="75">
        <v>0</v>
      </c>
      <c r="AH282" s="70"/>
      <c r="AI282" s="70"/>
      <c r="AJ282" s="70"/>
      <c r="AK282" s="70"/>
      <c r="AL282" s="91">
        <v>0.66923076923076918</v>
      </c>
      <c r="AM282" s="70"/>
      <c r="AN282" s="70"/>
      <c r="AO282" s="70"/>
      <c r="AP282" s="70"/>
      <c r="AQ282" s="70"/>
      <c r="AR282" s="70"/>
      <c r="AS282" s="70"/>
      <c r="AT282" s="70"/>
      <c r="AU282" s="70"/>
      <c r="AV282" s="70"/>
      <c r="AW282" s="70"/>
      <c r="AX282" s="70"/>
      <c r="AY282" s="70"/>
      <c r="AZ282" s="70"/>
      <c r="BA282" s="70"/>
      <c r="BB282" s="70"/>
      <c r="BC282" s="70"/>
      <c r="BD282" s="91">
        <v>1</v>
      </c>
      <c r="BE282" s="70"/>
      <c r="BF282" s="70"/>
      <c r="BG282" s="70"/>
      <c r="BH282" s="77">
        <v>87</v>
      </c>
      <c r="BN282" s="47">
        <v>23374.021117166212</v>
      </c>
      <c r="CJ282" s="8">
        <f>ABS(L282-VLOOKUP(VK_valitsin!$C$8,tiedot,11,FALSE))</f>
        <v>18.799999999999983</v>
      </c>
      <c r="CQ282" s="8">
        <f>ABS(S282-VLOOKUP(VK_valitsin!$C$8,tiedot,18,FALSE))</f>
        <v>7</v>
      </c>
      <c r="DE282" s="8">
        <f>ABS(AG282-VLOOKUP(VK_valitsin!$C$8,tiedot,32,FALSE))</f>
        <v>0</v>
      </c>
      <c r="DJ282" s="8">
        <f>ABS(AL282-VLOOKUP(VK_valitsin!$C$8,tiedot,37,FALSE))</f>
        <v>6.6140367767402175E-3</v>
      </c>
      <c r="EB282" s="42">
        <f>ABS(BD282-VLOOKUP(VK_valitsin!$C$8,tiedot,55,FALSE))</f>
        <v>0.17222222222222228</v>
      </c>
      <c r="EF282" s="42">
        <f>ABS(BH282-VLOOKUP(VK_valitsin!$C$8,tiedot,59,FALSE))</f>
        <v>453</v>
      </c>
      <c r="EL282" s="8">
        <f>ABS(BN282-VLOOKUP(VK_valitsin!$C$8,tiedot,65,FALSE))</f>
        <v>3333.3498063327206</v>
      </c>
      <c r="FH282" s="44">
        <f>IF($B282=VK_valitsin!$C$8,100000,VK!CJ282/VK!L$297*VK_valitsin!E$5)</f>
        <v>9.827536239727401E-2</v>
      </c>
      <c r="FO282" s="44">
        <f>IF($B282=VK_valitsin!$C$8,100000,VK!CQ282/VK!S$297*VK_valitsin!J$5)</f>
        <v>2.0248544374912151E-3</v>
      </c>
      <c r="GC282" s="44">
        <f>IF($B282=VK_valitsin!$C$8,100000,VK!DE282/VK!AG$297*VK_valitsin!I$5)</f>
        <v>0</v>
      </c>
      <c r="GH282" s="44">
        <f>IF($B282=VK_valitsin!$C$8,100000,VK!DJ282/VK!AL$297*VK_valitsin!D$5)</f>
        <v>1.3024885676231326E-2</v>
      </c>
      <c r="GZ282" s="44">
        <f>IF($B282=VK_valitsin!$C$8,100000,VK!EB282/VK!BD$297*VK_valitsin!H$5)</f>
        <v>7.1538812128718196E-2</v>
      </c>
      <c r="HD282" s="44">
        <f>IF($B282=VK_valitsin!$C$8,100000,VK!EF282/VK!BH$297*VK_valitsin!F$5)</f>
        <v>0.17227086572437533</v>
      </c>
      <c r="HJ282" s="44">
        <f>IF($B282=VK_valitsin!$C$8,100000,VK!EL282/VK!BN$297*VK_valitsin!G$5)</f>
        <v>0.12754082848493367</v>
      </c>
      <c r="ID282" s="15">
        <f t="shared" si="16"/>
        <v>0.48467563684902371</v>
      </c>
      <c r="IE282" s="15">
        <f t="shared" si="17"/>
        <v>43</v>
      </c>
      <c r="IF282" s="16">
        <f t="shared" si="19"/>
        <v>2.8000000000000065E-8</v>
      </c>
      <c r="IG282" s="38" t="str">
        <f t="shared" si="18"/>
        <v>Veteli</v>
      </c>
    </row>
    <row r="283" spans="2:241" x14ac:dyDescent="0.25">
      <c r="B283" t="s">
        <v>359</v>
      </c>
      <c r="C283">
        <v>925</v>
      </c>
      <c r="L283" s="76">
        <v>131.19999999999999</v>
      </c>
      <c r="M283" s="70"/>
      <c r="N283" s="70"/>
      <c r="O283" s="70"/>
      <c r="P283" s="70"/>
      <c r="Q283" s="70"/>
      <c r="R283" s="70"/>
      <c r="S283" s="85" t="s">
        <v>908</v>
      </c>
      <c r="T283" s="70"/>
      <c r="U283" s="70"/>
      <c r="V283" s="70"/>
      <c r="W283" s="70"/>
      <c r="X283" s="70"/>
      <c r="Y283" s="70"/>
      <c r="Z283" s="70"/>
      <c r="AA283" s="70"/>
      <c r="AB283" s="70"/>
      <c r="AC283" s="70"/>
      <c r="AD283" s="70"/>
      <c r="AE283" s="70"/>
      <c r="AF283" s="70"/>
      <c r="AG283" s="75">
        <v>0</v>
      </c>
      <c r="AH283" s="70"/>
      <c r="AI283" s="70"/>
      <c r="AJ283" s="70"/>
      <c r="AK283" s="70"/>
      <c r="AL283" s="91">
        <v>0.65693430656934304</v>
      </c>
      <c r="AM283" s="70"/>
      <c r="AN283" s="70"/>
      <c r="AO283" s="70"/>
      <c r="AP283" s="70"/>
      <c r="AQ283" s="70"/>
      <c r="AR283" s="70"/>
      <c r="AS283" s="70"/>
      <c r="AT283" s="70"/>
      <c r="AU283" s="70"/>
      <c r="AV283" s="70"/>
      <c r="AW283" s="70"/>
      <c r="AX283" s="70"/>
      <c r="AY283" s="70"/>
      <c r="AZ283" s="70"/>
      <c r="BA283" s="70"/>
      <c r="BB283" s="70"/>
      <c r="BC283" s="70"/>
      <c r="BD283" s="91">
        <v>1</v>
      </c>
      <c r="BE283" s="70"/>
      <c r="BF283" s="70"/>
      <c r="BG283" s="70"/>
      <c r="BH283" s="77">
        <v>90</v>
      </c>
      <c r="BN283" s="47">
        <v>24426.302627694124</v>
      </c>
      <c r="CJ283" s="8">
        <f>ABS(L283-VLOOKUP(VK_valitsin!$C$8,tiedot,11,FALSE))</f>
        <v>5.1000000000000227</v>
      </c>
      <c r="CQ283" s="8">
        <f>ABS(S283-VLOOKUP(VK_valitsin!$C$8,tiedot,18,FALSE))</f>
        <v>136</v>
      </c>
      <c r="DE283" s="8">
        <f>ABS(AG283-VLOOKUP(VK_valitsin!$C$8,tiedot,32,FALSE))</f>
        <v>0</v>
      </c>
      <c r="DJ283" s="8">
        <f>ABS(AL283-VLOOKUP(VK_valitsin!$C$8,tiedot,37,FALSE))</f>
        <v>1.8910499438166362E-2</v>
      </c>
      <c r="EB283" s="42">
        <f>ABS(BD283-VLOOKUP(VK_valitsin!$C$8,tiedot,55,FALSE))</f>
        <v>0.17222222222222228</v>
      </c>
      <c r="EF283" s="42">
        <f>ABS(BH283-VLOOKUP(VK_valitsin!$C$8,tiedot,59,FALSE))</f>
        <v>450</v>
      </c>
      <c r="EL283" s="8">
        <f>ABS(BN283-VLOOKUP(VK_valitsin!$C$8,tiedot,65,FALSE))</f>
        <v>2281.0682958048092</v>
      </c>
      <c r="FH283" s="44">
        <f>IF($B283=VK_valitsin!$C$8,100000,VK!CJ283/VK!L$297*VK_valitsin!E$5)</f>
        <v>2.6659805756707455E-2</v>
      </c>
      <c r="FO283" s="44">
        <f>IF($B283=VK_valitsin!$C$8,100000,VK!CQ283/VK!S$297*VK_valitsin!J$5)</f>
        <v>3.9340029071257887E-2</v>
      </c>
      <c r="GC283" s="44">
        <f>IF($B283=VK_valitsin!$C$8,100000,VK!DE283/VK!AG$297*VK_valitsin!I$5)</f>
        <v>0</v>
      </c>
      <c r="GH283" s="44">
        <f>IF($B283=VK_valitsin!$C$8,100000,VK!DJ283/VK!AL$297*VK_valitsin!D$5)</f>
        <v>3.7240054988618924E-2</v>
      </c>
      <c r="GZ283" s="44">
        <f>IF($B283=VK_valitsin!$C$8,100000,VK!EB283/VK!BD$297*VK_valitsin!H$5)</f>
        <v>7.1538812128718196E-2</v>
      </c>
      <c r="HD283" s="44">
        <f>IF($B283=VK_valitsin!$C$8,100000,VK!EF283/VK!BH$297*VK_valitsin!F$5)</f>
        <v>0.17112999906394902</v>
      </c>
      <c r="HJ283" s="44">
        <f>IF($B283=VK_valitsin!$C$8,100000,VK!EL283/VK!BN$297*VK_valitsin!G$5)</f>
        <v>8.7278370762333912E-2</v>
      </c>
      <c r="ID283" s="15">
        <f t="shared" si="16"/>
        <v>0.43318709987158543</v>
      </c>
      <c r="IE283" s="15">
        <f t="shared" si="17"/>
        <v>30</v>
      </c>
      <c r="IF283" s="16">
        <f t="shared" si="19"/>
        <v>2.8100000000000066E-8</v>
      </c>
      <c r="IG283" s="38" t="str">
        <f t="shared" si="18"/>
        <v>Vieremä</v>
      </c>
    </row>
    <row r="284" spans="2:241" x14ac:dyDescent="0.25">
      <c r="B284" t="s">
        <v>360</v>
      </c>
      <c r="C284">
        <v>927</v>
      </c>
      <c r="L284" s="76">
        <v>113.6</v>
      </c>
      <c r="M284" s="70"/>
      <c r="N284" s="70"/>
      <c r="O284" s="70"/>
      <c r="P284" s="70"/>
      <c r="Q284" s="70"/>
      <c r="R284" s="70"/>
      <c r="S284" s="85" t="s">
        <v>909</v>
      </c>
      <c r="T284" s="70"/>
      <c r="U284" s="70"/>
      <c r="V284" s="70"/>
      <c r="W284" s="70"/>
      <c r="X284" s="70"/>
      <c r="Y284" s="70"/>
      <c r="Z284" s="70"/>
      <c r="AA284" s="70"/>
      <c r="AB284" s="70"/>
      <c r="AC284" s="70"/>
      <c r="AD284" s="70"/>
      <c r="AE284" s="70"/>
      <c r="AF284" s="70"/>
      <c r="AG284" s="75">
        <v>0</v>
      </c>
      <c r="AH284" s="70"/>
      <c r="AI284" s="70"/>
      <c r="AJ284" s="70"/>
      <c r="AK284" s="70"/>
      <c r="AL284" s="91">
        <v>0.82707692307692304</v>
      </c>
      <c r="AM284" s="70"/>
      <c r="AN284" s="70"/>
      <c r="AO284" s="70"/>
      <c r="AP284" s="70"/>
      <c r="AQ284" s="70"/>
      <c r="AR284" s="70"/>
      <c r="AS284" s="70"/>
      <c r="AT284" s="70"/>
      <c r="AU284" s="70"/>
      <c r="AV284" s="70"/>
      <c r="AW284" s="70"/>
      <c r="AX284" s="70"/>
      <c r="AY284" s="70"/>
      <c r="AZ284" s="70"/>
      <c r="BA284" s="70"/>
      <c r="BB284" s="70"/>
      <c r="BC284" s="70"/>
      <c r="BD284" s="91">
        <v>0.8995535714285714</v>
      </c>
      <c r="BE284" s="70"/>
      <c r="BF284" s="70"/>
      <c r="BG284" s="70"/>
      <c r="BH284" s="77">
        <v>1344</v>
      </c>
      <c r="BN284" s="47">
        <v>30970.899725799172</v>
      </c>
      <c r="CJ284" s="8">
        <f>ABS(L284-VLOOKUP(VK_valitsin!$C$8,tiedot,11,FALSE))</f>
        <v>22.700000000000017</v>
      </c>
      <c r="CQ284" s="8">
        <f>ABS(S284-VLOOKUP(VK_valitsin!$C$8,tiedot,18,FALSE))</f>
        <v>146</v>
      </c>
      <c r="DE284" s="8">
        <f>ABS(AG284-VLOOKUP(VK_valitsin!$C$8,tiedot,32,FALSE))</f>
        <v>0</v>
      </c>
      <c r="DJ284" s="8">
        <f>ABS(AL284-VLOOKUP(VK_valitsin!$C$8,tiedot,37,FALSE))</f>
        <v>0.15123211706941364</v>
      </c>
      <c r="EB284" s="42">
        <f>ABS(BD284-VLOOKUP(VK_valitsin!$C$8,tiedot,55,FALSE))</f>
        <v>7.1775793650793673E-2</v>
      </c>
      <c r="EF284" s="42">
        <f>ABS(BH284-VLOOKUP(VK_valitsin!$C$8,tiedot,59,FALSE))</f>
        <v>804</v>
      </c>
      <c r="EL284" s="8">
        <f>ABS(BN284-VLOOKUP(VK_valitsin!$C$8,tiedot,65,FALSE))</f>
        <v>4263.5288023002395</v>
      </c>
      <c r="FH284" s="44">
        <f>IF($B284=VK_valitsin!$C$8,100000,VK!CJ284/VK!L$297*VK_valitsin!E$5)</f>
        <v>0.11866227268181509</v>
      </c>
      <c r="FO284" s="44">
        <f>IF($B284=VK_valitsin!$C$8,100000,VK!CQ284/VK!S$297*VK_valitsin!J$5)</f>
        <v>4.2232678267673907E-2</v>
      </c>
      <c r="GC284" s="44">
        <f>IF($B284=VK_valitsin!$C$8,100000,VK!DE284/VK!AG$297*VK_valitsin!I$5)</f>
        <v>0</v>
      </c>
      <c r="GH284" s="44">
        <f>IF($B284=VK_valitsin!$C$8,100000,VK!DJ284/VK!AL$297*VK_valitsin!D$5)</f>
        <v>0.29781827677927847</v>
      </c>
      <c r="GZ284" s="44">
        <f>IF($B284=VK_valitsin!$C$8,100000,VK!EB284/VK!BD$297*VK_valitsin!H$5)</f>
        <v>2.9814706552492867E-2</v>
      </c>
      <c r="HD284" s="44">
        <f>IF($B284=VK_valitsin!$C$8,100000,VK!EF284/VK!BH$297*VK_valitsin!F$5)</f>
        <v>0.30575226499425556</v>
      </c>
      <c r="HJ284" s="44">
        <f>IF($B284=VK_valitsin!$C$8,100000,VK!EL284/VK!BN$297*VK_valitsin!G$5)</f>
        <v>0.16313139253542611</v>
      </c>
      <c r="ID284" s="15">
        <f t="shared" si="16"/>
        <v>0.95741162001094193</v>
      </c>
      <c r="IE284" s="15">
        <f t="shared" si="17"/>
        <v>203</v>
      </c>
      <c r="IF284" s="16">
        <f t="shared" si="19"/>
        <v>2.8200000000000067E-8</v>
      </c>
      <c r="IG284" s="38" t="str">
        <f t="shared" si="18"/>
        <v>Vihti</v>
      </c>
    </row>
    <row r="285" spans="2:241" x14ac:dyDescent="0.25">
      <c r="B285" t="s">
        <v>361</v>
      </c>
      <c r="C285">
        <v>931</v>
      </c>
      <c r="L285" s="76">
        <v>182.6</v>
      </c>
      <c r="M285" s="70"/>
      <c r="N285" s="70"/>
      <c r="O285" s="70"/>
      <c r="P285" s="70"/>
      <c r="Q285" s="70"/>
      <c r="R285" s="70"/>
      <c r="S285" s="85" t="s">
        <v>910</v>
      </c>
      <c r="T285" s="70"/>
      <c r="U285" s="70"/>
      <c r="V285" s="70"/>
      <c r="W285" s="70"/>
      <c r="X285" s="70"/>
      <c r="Y285" s="70"/>
      <c r="Z285" s="70"/>
      <c r="AA285" s="70"/>
      <c r="AB285" s="70"/>
      <c r="AC285" s="70"/>
      <c r="AD285" s="70"/>
      <c r="AE285" s="70"/>
      <c r="AF285" s="70"/>
      <c r="AG285" s="75">
        <v>1</v>
      </c>
      <c r="AH285" s="70"/>
      <c r="AI285" s="70"/>
      <c r="AJ285" s="70"/>
      <c r="AK285" s="70"/>
      <c r="AL285" s="91">
        <v>0.64757709251101325</v>
      </c>
      <c r="AM285" s="70"/>
      <c r="AN285" s="70"/>
      <c r="AO285" s="70"/>
      <c r="AP285" s="70"/>
      <c r="AQ285" s="70"/>
      <c r="AR285" s="70"/>
      <c r="AS285" s="70"/>
      <c r="AT285" s="70"/>
      <c r="AU285" s="70"/>
      <c r="AV285" s="70"/>
      <c r="AW285" s="70"/>
      <c r="AX285" s="70"/>
      <c r="AY285" s="70"/>
      <c r="AZ285" s="70"/>
      <c r="BA285" s="70"/>
      <c r="BB285" s="70"/>
      <c r="BC285" s="70"/>
      <c r="BD285" s="91">
        <v>1</v>
      </c>
      <c r="BE285" s="70"/>
      <c r="BF285" s="70"/>
      <c r="BG285" s="70"/>
      <c r="BH285" s="77">
        <v>147</v>
      </c>
      <c r="BN285" s="47">
        <v>23827.222732686743</v>
      </c>
      <c r="CJ285" s="8">
        <f>ABS(L285-VLOOKUP(VK_valitsin!$C$8,tiedot,11,FALSE))</f>
        <v>46.299999999999983</v>
      </c>
      <c r="CQ285" s="8">
        <f>ABS(S285-VLOOKUP(VK_valitsin!$C$8,tiedot,18,FALSE))</f>
        <v>235</v>
      </c>
      <c r="DE285" s="8">
        <f>ABS(AG285-VLOOKUP(VK_valitsin!$C$8,tiedot,32,FALSE))</f>
        <v>1</v>
      </c>
      <c r="DJ285" s="8">
        <f>ABS(AL285-VLOOKUP(VK_valitsin!$C$8,tiedot,37,FALSE))</f>
        <v>2.826771349649615E-2</v>
      </c>
      <c r="EB285" s="42">
        <f>ABS(BD285-VLOOKUP(VK_valitsin!$C$8,tiedot,55,FALSE))</f>
        <v>0.17222222222222228</v>
      </c>
      <c r="EF285" s="42">
        <f>ABS(BH285-VLOOKUP(VK_valitsin!$C$8,tiedot,59,FALSE))</f>
        <v>393</v>
      </c>
      <c r="EL285" s="8">
        <f>ABS(BN285-VLOOKUP(VK_valitsin!$C$8,tiedot,65,FALSE))</f>
        <v>2880.1481908121896</v>
      </c>
      <c r="FH285" s="44">
        <f>IF($B285=VK_valitsin!$C$8,100000,VK!CJ285/VK!L$297*VK_valitsin!E$5)</f>
        <v>0.24202921696775478</v>
      </c>
      <c r="FO285" s="44">
        <f>IF($B285=VK_valitsin!$C$8,100000,VK!CQ285/VK!S$297*VK_valitsin!J$5)</f>
        <v>6.7977256115776499E-2</v>
      </c>
      <c r="GC285" s="44">
        <f>IF($B285=VK_valitsin!$C$8,100000,VK!DE285/VK!AG$297*VK_valitsin!I$5)</f>
        <v>0.10940897735217005</v>
      </c>
      <c r="GH285" s="44">
        <f>IF($B285=VK_valitsin!$C$8,100000,VK!DJ285/VK!AL$297*VK_valitsin!D$5)</f>
        <v>5.5667022886102854E-2</v>
      </c>
      <c r="GZ285" s="44">
        <f>IF($B285=VK_valitsin!$C$8,100000,VK!EB285/VK!BD$297*VK_valitsin!H$5)</f>
        <v>7.1538812128718196E-2</v>
      </c>
      <c r="HD285" s="44">
        <f>IF($B285=VK_valitsin!$C$8,100000,VK!EF285/VK!BH$297*VK_valitsin!F$5)</f>
        <v>0.14945353251584881</v>
      </c>
      <c r="HJ285" s="44">
        <f>IF($B285=VK_valitsin!$C$8,100000,VK!EL285/VK!BN$297*VK_valitsin!G$5)</f>
        <v>0.1102004013253278</v>
      </c>
      <c r="ID285" s="15">
        <f t="shared" si="16"/>
        <v>0.806275247591699</v>
      </c>
      <c r="IE285" s="15">
        <f t="shared" si="17"/>
        <v>166</v>
      </c>
      <c r="IF285" s="16">
        <f t="shared" si="19"/>
        <v>2.8300000000000068E-8</v>
      </c>
      <c r="IG285" s="38" t="str">
        <f t="shared" si="18"/>
        <v>Viitasaari</v>
      </c>
    </row>
    <row r="286" spans="2:241" x14ac:dyDescent="0.25">
      <c r="B286" t="s">
        <v>362</v>
      </c>
      <c r="C286">
        <v>934</v>
      </c>
      <c r="L286" s="76">
        <v>152.19999999999999</v>
      </c>
      <c r="M286" s="70"/>
      <c r="N286" s="70"/>
      <c r="O286" s="70"/>
      <c r="P286" s="70"/>
      <c r="Q286" s="70"/>
      <c r="R286" s="70"/>
      <c r="S286" s="85" t="s">
        <v>698</v>
      </c>
      <c r="T286" s="70"/>
      <c r="U286" s="70"/>
      <c r="V286" s="70"/>
      <c r="W286" s="70"/>
      <c r="X286" s="70"/>
      <c r="Y286" s="70"/>
      <c r="Z286" s="70"/>
      <c r="AA286" s="70"/>
      <c r="AB286" s="70"/>
      <c r="AC286" s="70"/>
      <c r="AD286" s="70"/>
      <c r="AE286" s="70"/>
      <c r="AF286" s="70"/>
      <c r="AG286" s="75">
        <v>0</v>
      </c>
      <c r="AH286" s="70"/>
      <c r="AI286" s="70"/>
      <c r="AJ286" s="70"/>
      <c r="AK286" s="70"/>
      <c r="AL286" s="91"/>
      <c r="AM286" s="70"/>
      <c r="AN286" s="70"/>
      <c r="AO286" s="70"/>
      <c r="AP286" s="70"/>
      <c r="AQ286" s="70"/>
      <c r="AR286" s="70"/>
      <c r="AS286" s="70"/>
      <c r="AT286" s="70"/>
      <c r="AU286" s="70"/>
      <c r="AV286" s="70"/>
      <c r="AW286" s="70"/>
      <c r="AX286" s="70"/>
      <c r="AY286" s="70"/>
      <c r="AZ286" s="70"/>
      <c r="BA286" s="70"/>
      <c r="BB286" s="70"/>
      <c r="BC286" s="70"/>
      <c r="BD286" s="91"/>
      <c r="BE286" s="70"/>
      <c r="BF286" s="70"/>
      <c r="BG286" s="70"/>
      <c r="BH286" s="77">
        <v>0</v>
      </c>
      <c r="BN286" s="47">
        <v>24354.469879518074</v>
      </c>
      <c r="CJ286" s="8">
        <f>ABS(L286-VLOOKUP(VK_valitsin!$C$8,tiedot,11,FALSE))</f>
        <v>15.899999999999977</v>
      </c>
      <c r="CQ286" s="8">
        <f>ABS(S286-VLOOKUP(VK_valitsin!$C$8,tiedot,18,FALSE))</f>
        <v>40</v>
      </c>
      <c r="DE286" s="8">
        <f>ABS(AG286-VLOOKUP(VK_valitsin!$C$8,tiedot,32,FALSE))</f>
        <v>0</v>
      </c>
      <c r="DJ286" s="8">
        <f>ABS(AL286-VLOOKUP(VK_valitsin!$C$8,tiedot,37,FALSE))</f>
        <v>0.6758448060075094</v>
      </c>
      <c r="EB286" s="42">
        <f>ABS(BD286-VLOOKUP(VK_valitsin!$C$8,tiedot,55,FALSE))</f>
        <v>0.82777777777777772</v>
      </c>
      <c r="EF286" s="42">
        <f>ABS(BH286-VLOOKUP(VK_valitsin!$C$8,tiedot,59,FALSE))</f>
        <v>540</v>
      </c>
      <c r="EL286" s="8">
        <f>ABS(BN286-VLOOKUP(VK_valitsin!$C$8,tiedot,65,FALSE))</f>
        <v>2352.901043980859</v>
      </c>
      <c r="FH286" s="44">
        <f>IF($B286=VK_valitsin!$C$8,100000,VK!CJ286/VK!L$297*VK_valitsin!E$5)</f>
        <v>8.3115865006205103E-2</v>
      </c>
      <c r="FO286" s="44">
        <f>IF($B286=VK_valitsin!$C$8,100000,VK!CQ286/VK!S$297*VK_valitsin!J$5)</f>
        <v>1.1570596785664085E-2</v>
      </c>
      <c r="GC286" s="44">
        <f>IF($B286=VK_valitsin!$C$8,100000,VK!DE286/VK!AG$297*VK_valitsin!I$5)</f>
        <v>0</v>
      </c>
      <c r="GH286" s="44">
        <f>IF($B286=VK_valitsin!$C$8,100000,VK!DJ286/VK!AL$297*VK_valitsin!D$5)</f>
        <v>1.3309271826367257</v>
      </c>
      <c r="GZ286" s="44">
        <f>IF($B286=VK_valitsin!$C$8,100000,VK!EB286/VK!BD$297*VK_valitsin!H$5)</f>
        <v>0.34384783894125831</v>
      </c>
      <c r="HD286" s="44">
        <f>IF($B286=VK_valitsin!$C$8,100000,VK!EF286/VK!BH$297*VK_valitsin!F$5)</f>
        <v>0.20535599887673878</v>
      </c>
      <c r="HJ286" s="44">
        <f>IF($B286=VK_valitsin!$C$8,100000,VK!EL286/VK!BN$297*VK_valitsin!G$5)</f>
        <v>9.0026839644092957E-2</v>
      </c>
      <c r="ID286" s="15">
        <f t="shared" si="16"/>
        <v>2.0648443502906852</v>
      </c>
      <c r="IE286" s="15">
        <f t="shared" si="17"/>
        <v>281</v>
      </c>
      <c r="IF286" s="16">
        <f t="shared" si="19"/>
        <v>2.8400000000000069E-8</v>
      </c>
      <c r="IG286" s="38" t="str">
        <f t="shared" si="18"/>
        <v>Vimpeli</v>
      </c>
    </row>
    <row r="287" spans="2:241" x14ac:dyDescent="0.25">
      <c r="B287" t="s">
        <v>363</v>
      </c>
      <c r="C287">
        <v>935</v>
      </c>
      <c r="L287" s="76">
        <v>175.1</v>
      </c>
      <c r="M287" s="70"/>
      <c r="N287" s="70"/>
      <c r="O287" s="70"/>
      <c r="P287" s="70"/>
      <c r="Q287" s="70"/>
      <c r="R287" s="70"/>
      <c r="S287" s="85" t="s">
        <v>911</v>
      </c>
      <c r="T287" s="70"/>
      <c r="U287" s="70"/>
      <c r="V287" s="70"/>
      <c r="W287" s="70"/>
      <c r="X287" s="70"/>
      <c r="Y287" s="70"/>
      <c r="Z287" s="70"/>
      <c r="AA287" s="70"/>
      <c r="AB287" s="70"/>
      <c r="AC287" s="70"/>
      <c r="AD287" s="70"/>
      <c r="AE287" s="70"/>
      <c r="AF287" s="70"/>
      <c r="AG287" s="75">
        <v>0</v>
      </c>
      <c r="AH287" s="70"/>
      <c r="AI287" s="70"/>
      <c r="AJ287" s="70"/>
      <c r="AK287" s="70"/>
      <c r="AL287" s="91">
        <v>0.97826086956521741</v>
      </c>
      <c r="AM287" s="70"/>
      <c r="AN287" s="70"/>
      <c r="AO287" s="70"/>
      <c r="AP287" s="70"/>
      <c r="AQ287" s="70"/>
      <c r="AR287" s="70"/>
      <c r="AS287" s="70"/>
      <c r="AT287" s="70"/>
      <c r="AU287" s="70"/>
      <c r="AV287" s="70"/>
      <c r="AW287" s="70"/>
      <c r="AX287" s="70"/>
      <c r="AY287" s="70"/>
      <c r="AZ287" s="70"/>
      <c r="BA287" s="70"/>
      <c r="BB287" s="70"/>
      <c r="BC287" s="70"/>
      <c r="BD287" s="91">
        <v>1</v>
      </c>
      <c r="BE287" s="70"/>
      <c r="BF287" s="70"/>
      <c r="BG287" s="70"/>
      <c r="BH287" s="77">
        <v>90</v>
      </c>
      <c r="BN287" s="47">
        <v>24726.881106935431</v>
      </c>
      <c r="CJ287" s="8">
        <f>ABS(L287-VLOOKUP(VK_valitsin!$C$8,tiedot,11,FALSE))</f>
        <v>38.799999999999983</v>
      </c>
      <c r="CQ287" s="8">
        <f>ABS(S287-VLOOKUP(VK_valitsin!$C$8,tiedot,18,FALSE))</f>
        <v>28</v>
      </c>
      <c r="DE287" s="8">
        <f>ABS(AG287-VLOOKUP(VK_valitsin!$C$8,tiedot,32,FALSE))</f>
        <v>0</v>
      </c>
      <c r="DJ287" s="8">
        <f>ABS(AL287-VLOOKUP(VK_valitsin!$C$8,tiedot,37,FALSE))</f>
        <v>0.302416063557708</v>
      </c>
      <c r="EB287" s="42">
        <f>ABS(BD287-VLOOKUP(VK_valitsin!$C$8,tiedot,55,FALSE))</f>
        <v>0.17222222222222228</v>
      </c>
      <c r="EF287" s="42">
        <f>ABS(BH287-VLOOKUP(VK_valitsin!$C$8,tiedot,59,FALSE))</f>
        <v>450</v>
      </c>
      <c r="EL287" s="8">
        <f>ABS(BN287-VLOOKUP(VK_valitsin!$C$8,tiedot,65,FALSE))</f>
        <v>1980.4898165635022</v>
      </c>
      <c r="FH287" s="44">
        <f>IF($B287=VK_valitsin!$C$8,100000,VK!CJ287/VK!L$297*VK_valitsin!E$5)</f>
        <v>0.20282362026671455</v>
      </c>
      <c r="FO287" s="44">
        <f>IF($B287=VK_valitsin!$C$8,100000,VK!CQ287/VK!S$297*VK_valitsin!J$5)</f>
        <v>8.0994177499648604E-3</v>
      </c>
      <c r="GC287" s="44">
        <f>IF($B287=VK_valitsin!$C$8,100000,VK!DE287/VK!AG$297*VK_valitsin!I$5)</f>
        <v>0</v>
      </c>
      <c r="GH287" s="44">
        <f>IF($B287=VK_valitsin!$C$8,100000,VK!DJ287/VK!AL$297*VK_valitsin!D$5)</f>
        <v>0.59554169223056386</v>
      </c>
      <c r="GZ287" s="44">
        <f>IF($B287=VK_valitsin!$C$8,100000,VK!EB287/VK!BD$297*VK_valitsin!H$5)</f>
        <v>7.1538812128718196E-2</v>
      </c>
      <c r="HD287" s="44">
        <f>IF($B287=VK_valitsin!$C$8,100000,VK!EF287/VK!BH$297*VK_valitsin!F$5)</f>
        <v>0.17112999906394902</v>
      </c>
      <c r="HJ287" s="44">
        <f>IF($B287=VK_valitsin!$C$8,100000,VK!EL287/VK!BN$297*VK_valitsin!G$5)</f>
        <v>7.5777619117743042E-2</v>
      </c>
      <c r="ID287" s="15">
        <f t="shared" si="16"/>
        <v>1.1249111890576535</v>
      </c>
      <c r="IE287" s="15">
        <f t="shared" si="17"/>
        <v>244</v>
      </c>
      <c r="IF287" s="16">
        <f t="shared" si="19"/>
        <v>2.850000000000007E-8</v>
      </c>
      <c r="IG287" s="38" t="str">
        <f t="shared" si="18"/>
        <v>Virolahti</v>
      </c>
    </row>
    <row r="288" spans="2:241" x14ac:dyDescent="0.25">
      <c r="B288" t="s">
        <v>364</v>
      </c>
      <c r="C288">
        <v>936</v>
      </c>
      <c r="L288" s="76">
        <v>179.9</v>
      </c>
      <c r="M288" s="70"/>
      <c r="N288" s="70"/>
      <c r="O288" s="70"/>
      <c r="P288" s="70"/>
      <c r="Q288" s="70"/>
      <c r="R288" s="70"/>
      <c r="S288" s="85" t="s">
        <v>898</v>
      </c>
      <c r="T288" s="70"/>
      <c r="U288" s="70"/>
      <c r="V288" s="70"/>
      <c r="W288" s="70"/>
      <c r="X288" s="70"/>
      <c r="Y288" s="70"/>
      <c r="Z288" s="70"/>
      <c r="AA288" s="70"/>
      <c r="AB288" s="70"/>
      <c r="AC288" s="70"/>
      <c r="AD288" s="70"/>
      <c r="AE288" s="70"/>
      <c r="AF288" s="70"/>
      <c r="AG288" s="75">
        <v>0</v>
      </c>
      <c r="AH288" s="70"/>
      <c r="AI288" s="70"/>
      <c r="AJ288" s="70"/>
      <c r="AK288" s="70"/>
      <c r="AL288" s="91">
        <v>0.79591836734693877</v>
      </c>
      <c r="AM288" s="70"/>
      <c r="AN288" s="70"/>
      <c r="AO288" s="70"/>
      <c r="AP288" s="70"/>
      <c r="AQ288" s="70"/>
      <c r="AR288" s="70"/>
      <c r="AS288" s="70"/>
      <c r="AT288" s="70"/>
      <c r="AU288" s="70"/>
      <c r="AV288" s="70"/>
      <c r="AW288" s="70"/>
      <c r="AX288" s="70"/>
      <c r="AY288" s="70"/>
      <c r="AZ288" s="70"/>
      <c r="BA288" s="70"/>
      <c r="BB288" s="70"/>
      <c r="BC288" s="70"/>
      <c r="BD288" s="91">
        <v>1</v>
      </c>
      <c r="BE288" s="70"/>
      <c r="BF288" s="70"/>
      <c r="BG288" s="70"/>
      <c r="BH288" s="77">
        <v>195</v>
      </c>
      <c r="BN288" s="47">
        <v>24122.105338645419</v>
      </c>
      <c r="CJ288" s="8">
        <f>ABS(L288-VLOOKUP(VK_valitsin!$C$8,tiedot,11,FALSE))</f>
        <v>43.599999999999994</v>
      </c>
      <c r="CQ288" s="8">
        <f>ABS(S288-VLOOKUP(VK_valitsin!$C$8,tiedot,18,FALSE))</f>
        <v>215</v>
      </c>
      <c r="DE288" s="8">
        <f>ABS(AG288-VLOOKUP(VK_valitsin!$C$8,tiedot,32,FALSE))</f>
        <v>0</v>
      </c>
      <c r="DJ288" s="8">
        <f>ABS(AL288-VLOOKUP(VK_valitsin!$C$8,tiedot,37,FALSE))</f>
        <v>0.12007356133942937</v>
      </c>
      <c r="EB288" s="42">
        <f>ABS(BD288-VLOOKUP(VK_valitsin!$C$8,tiedot,55,FALSE))</f>
        <v>0.17222222222222228</v>
      </c>
      <c r="EF288" s="42">
        <f>ABS(BH288-VLOOKUP(VK_valitsin!$C$8,tiedot,59,FALSE))</f>
        <v>345</v>
      </c>
      <c r="EL288" s="8">
        <f>ABS(BN288-VLOOKUP(VK_valitsin!$C$8,tiedot,65,FALSE))</f>
        <v>2585.2655848535142</v>
      </c>
      <c r="FH288" s="44">
        <f>IF($B288=VK_valitsin!$C$8,100000,VK!CJ288/VK!L$297*VK_valitsin!E$5)</f>
        <v>0.22791520215538033</v>
      </c>
      <c r="FO288" s="44">
        <f>IF($B288=VK_valitsin!$C$8,100000,VK!CQ288/VK!S$297*VK_valitsin!J$5)</f>
        <v>6.219195772294446E-2</v>
      </c>
      <c r="GC288" s="44">
        <f>IF($B288=VK_valitsin!$C$8,100000,VK!DE288/VK!AG$297*VK_valitsin!I$5)</f>
        <v>0</v>
      </c>
      <c r="GH288" s="44">
        <f>IF($B288=VK_valitsin!$C$8,100000,VK!DJ288/VK!AL$297*VK_valitsin!D$5)</f>
        <v>0.23645837813965409</v>
      </c>
      <c r="GZ288" s="44">
        <f>IF($B288=VK_valitsin!$C$8,100000,VK!EB288/VK!BD$297*VK_valitsin!H$5)</f>
        <v>7.1538812128718196E-2</v>
      </c>
      <c r="HD288" s="44">
        <f>IF($B288=VK_valitsin!$C$8,100000,VK!EF288/VK!BH$297*VK_valitsin!F$5)</f>
        <v>0.13119966594902754</v>
      </c>
      <c r="HJ288" s="44">
        <f>IF($B288=VK_valitsin!$C$8,100000,VK!EL288/VK!BN$297*VK_valitsin!G$5)</f>
        <v>9.8917585522943441E-2</v>
      </c>
      <c r="ID288" s="15">
        <f t="shared" si="16"/>
        <v>0.82822163021866813</v>
      </c>
      <c r="IE288" s="15">
        <f t="shared" si="17"/>
        <v>175</v>
      </c>
      <c r="IF288" s="16">
        <f t="shared" si="19"/>
        <v>2.8600000000000071E-8</v>
      </c>
      <c r="IG288" s="38" t="str">
        <f t="shared" si="18"/>
        <v>Virrat</v>
      </c>
    </row>
    <row r="289" spans="2:241" x14ac:dyDescent="0.25">
      <c r="B289" t="s">
        <v>365</v>
      </c>
      <c r="C289">
        <v>946</v>
      </c>
      <c r="L289" s="76">
        <v>132.19999999999999</v>
      </c>
      <c r="M289" s="70"/>
      <c r="N289" s="70"/>
      <c r="O289" s="70"/>
      <c r="P289" s="70"/>
      <c r="Q289" s="70"/>
      <c r="R289" s="70"/>
      <c r="S289" s="85" t="s">
        <v>912</v>
      </c>
      <c r="T289" s="70"/>
      <c r="U289" s="70"/>
      <c r="V289" s="70"/>
      <c r="W289" s="70"/>
      <c r="X289" s="70"/>
      <c r="Y289" s="70"/>
      <c r="Z289" s="70"/>
      <c r="AA289" s="70"/>
      <c r="AB289" s="70"/>
      <c r="AC289" s="70"/>
      <c r="AD289" s="70"/>
      <c r="AE289" s="70"/>
      <c r="AF289" s="70"/>
      <c r="AG289" s="75">
        <v>0</v>
      </c>
      <c r="AH289" s="70"/>
      <c r="AI289" s="70"/>
      <c r="AJ289" s="70"/>
      <c r="AK289" s="70"/>
      <c r="AL289" s="91">
        <v>0.71573604060913709</v>
      </c>
      <c r="AM289" s="70"/>
      <c r="AN289" s="70"/>
      <c r="AO289" s="70"/>
      <c r="AP289" s="70"/>
      <c r="AQ289" s="70"/>
      <c r="AR289" s="70"/>
      <c r="AS289" s="70"/>
      <c r="AT289" s="70"/>
      <c r="AU289" s="70"/>
      <c r="AV289" s="70"/>
      <c r="AW289" s="70"/>
      <c r="AX289" s="70"/>
      <c r="AY289" s="70"/>
      <c r="AZ289" s="70"/>
      <c r="BA289" s="70"/>
      <c r="BB289" s="70"/>
      <c r="BC289" s="70"/>
      <c r="BD289" s="91">
        <v>1</v>
      </c>
      <c r="BE289" s="70"/>
      <c r="BF289" s="70"/>
      <c r="BG289" s="70"/>
      <c r="BH289" s="77">
        <v>282</v>
      </c>
      <c r="BN289" s="47">
        <v>24920.395485614368</v>
      </c>
      <c r="CJ289" s="8">
        <f>ABS(L289-VLOOKUP(VK_valitsin!$C$8,tiedot,11,FALSE))</f>
        <v>4.1000000000000227</v>
      </c>
      <c r="CQ289" s="8">
        <f>ABS(S289-VLOOKUP(VK_valitsin!$C$8,tiedot,18,FALSE))</f>
        <v>123</v>
      </c>
      <c r="DE289" s="8">
        <f>ABS(AG289-VLOOKUP(VK_valitsin!$C$8,tiedot,32,FALSE))</f>
        <v>0</v>
      </c>
      <c r="DJ289" s="8">
        <f>ABS(AL289-VLOOKUP(VK_valitsin!$C$8,tiedot,37,FALSE))</f>
        <v>3.989123460162769E-2</v>
      </c>
      <c r="EB289" s="42">
        <f>ABS(BD289-VLOOKUP(VK_valitsin!$C$8,tiedot,55,FALSE))</f>
        <v>0.17222222222222228</v>
      </c>
      <c r="EF289" s="42">
        <f>ABS(BH289-VLOOKUP(VK_valitsin!$C$8,tiedot,59,FALSE))</f>
        <v>258</v>
      </c>
      <c r="EL289" s="8">
        <f>ABS(BN289-VLOOKUP(VK_valitsin!$C$8,tiedot,65,FALSE))</f>
        <v>1786.9754378845646</v>
      </c>
      <c r="FH289" s="44">
        <f>IF($B289=VK_valitsin!$C$8,100000,VK!CJ289/VK!L$297*VK_valitsin!E$5)</f>
        <v>2.1432392863235429E-2</v>
      </c>
      <c r="FO289" s="44">
        <f>IF($B289=VK_valitsin!$C$8,100000,VK!CQ289/VK!S$297*VK_valitsin!J$5)</f>
        <v>3.5579585115917058E-2</v>
      </c>
      <c r="GC289" s="44">
        <f>IF($B289=VK_valitsin!$C$8,100000,VK!DE289/VK!AG$297*VK_valitsin!I$5)</f>
        <v>0</v>
      </c>
      <c r="GH289" s="44">
        <f>IF($B289=VK_valitsin!$C$8,100000,VK!DJ289/VK!AL$297*VK_valitsin!D$5)</f>
        <v>7.8556982325399566E-2</v>
      </c>
      <c r="GZ289" s="44">
        <f>IF($B289=VK_valitsin!$C$8,100000,VK!EB289/VK!BD$297*VK_valitsin!H$5)</f>
        <v>7.1538812128718196E-2</v>
      </c>
      <c r="HD289" s="44">
        <f>IF($B289=VK_valitsin!$C$8,100000,VK!EF289/VK!BH$297*VK_valitsin!F$5)</f>
        <v>9.81145327966641E-2</v>
      </c>
      <c r="HJ289" s="44">
        <f>IF($B289=VK_valitsin!$C$8,100000,VK!EL289/VK!BN$297*VK_valitsin!G$5)</f>
        <v>6.8373360454709903E-2</v>
      </c>
      <c r="ID289" s="15">
        <f t="shared" si="16"/>
        <v>0.37359569438464429</v>
      </c>
      <c r="IE289" s="15">
        <f t="shared" si="17"/>
        <v>13</v>
      </c>
      <c r="IF289" s="16">
        <f t="shared" si="19"/>
        <v>2.8700000000000072E-8</v>
      </c>
      <c r="IG289" s="38" t="str">
        <f t="shared" si="18"/>
        <v>Vöyri</v>
      </c>
    </row>
    <row r="290" spans="2:241" x14ac:dyDescent="0.25">
      <c r="B290" t="s">
        <v>366</v>
      </c>
      <c r="C290">
        <v>976</v>
      </c>
      <c r="L290" s="76">
        <v>189.8</v>
      </c>
      <c r="M290" s="70"/>
      <c r="N290" s="70"/>
      <c r="O290" s="70"/>
      <c r="P290" s="70"/>
      <c r="Q290" s="70"/>
      <c r="R290" s="70"/>
      <c r="S290" s="85" t="s">
        <v>913</v>
      </c>
      <c r="T290" s="70"/>
      <c r="U290" s="70"/>
      <c r="V290" s="70"/>
      <c r="W290" s="70"/>
      <c r="X290" s="70"/>
      <c r="Y290" s="70"/>
      <c r="Z290" s="70"/>
      <c r="AA290" s="70"/>
      <c r="AB290" s="70"/>
      <c r="AC290" s="70"/>
      <c r="AD290" s="70"/>
      <c r="AE290" s="70"/>
      <c r="AF290" s="70"/>
      <c r="AG290" s="75">
        <v>1</v>
      </c>
      <c r="AH290" s="70"/>
      <c r="AI290" s="70"/>
      <c r="AJ290" s="70"/>
      <c r="AK290" s="70"/>
      <c r="AL290" s="91">
        <v>0.71186440677966101</v>
      </c>
      <c r="AM290" s="70"/>
      <c r="AN290" s="70"/>
      <c r="AO290" s="70"/>
      <c r="AP290" s="70"/>
      <c r="AQ290" s="70"/>
      <c r="AR290" s="70"/>
      <c r="AS290" s="70"/>
      <c r="AT290" s="70"/>
      <c r="AU290" s="70"/>
      <c r="AV290" s="70"/>
      <c r="AW290" s="70"/>
      <c r="AX290" s="70"/>
      <c r="AY290" s="70"/>
      <c r="AZ290" s="70"/>
      <c r="BA290" s="70"/>
      <c r="BB290" s="70"/>
      <c r="BC290" s="70"/>
      <c r="BD290" s="91">
        <v>1</v>
      </c>
      <c r="BE290" s="70"/>
      <c r="BF290" s="70"/>
      <c r="BG290" s="70"/>
      <c r="BH290" s="77">
        <v>84</v>
      </c>
      <c r="BN290" s="47">
        <v>25024.920318725101</v>
      </c>
      <c r="CJ290" s="8">
        <f>ABS(L290-VLOOKUP(VK_valitsin!$C$8,tiedot,11,FALSE))</f>
        <v>53.5</v>
      </c>
      <c r="CQ290" s="8">
        <f>ABS(S290-VLOOKUP(VK_valitsin!$C$8,tiedot,18,FALSE))</f>
        <v>230</v>
      </c>
      <c r="DE290" s="8">
        <f>ABS(AG290-VLOOKUP(VK_valitsin!$C$8,tiedot,32,FALSE))</f>
        <v>1</v>
      </c>
      <c r="DJ290" s="8">
        <f>ABS(AL290-VLOOKUP(VK_valitsin!$C$8,tiedot,37,FALSE))</f>
        <v>3.6019600772151605E-2</v>
      </c>
      <c r="EB290" s="42">
        <f>ABS(BD290-VLOOKUP(VK_valitsin!$C$8,tiedot,55,FALSE))</f>
        <v>0.17222222222222228</v>
      </c>
      <c r="EF290" s="42">
        <f>ABS(BH290-VLOOKUP(VK_valitsin!$C$8,tiedot,59,FALSE))</f>
        <v>456</v>
      </c>
      <c r="EL290" s="8">
        <f>ABS(BN290-VLOOKUP(VK_valitsin!$C$8,tiedot,65,FALSE))</f>
        <v>1682.4506047738323</v>
      </c>
      <c r="FH290" s="44">
        <f>IF($B290=VK_valitsin!$C$8,100000,VK!CJ290/VK!L$297*VK_valitsin!E$5)</f>
        <v>0.27966658980075343</v>
      </c>
      <c r="FO290" s="44">
        <f>IF($B290=VK_valitsin!$C$8,100000,VK!CQ290/VK!S$297*VK_valitsin!J$5)</f>
        <v>6.653093151756849E-2</v>
      </c>
      <c r="GC290" s="44">
        <f>IF($B290=VK_valitsin!$C$8,100000,VK!DE290/VK!AG$297*VK_valitsin!I$5)</f>
        <v>0.10940897735217005</v>
      </c>
      <c r="GH290" s="44">
        <f>IF($B290=VK_valitsin!$C$8,100000,VK!DJ290/VK!AL$297*VK_valitsin!D$5)</f>
        <v>7.0932653989866895E-2</v>
      </c>
      <c r="GZ290" s="44">
        <f>IF($B290=VK_valitsin!$C$8,100000,VK!EB290/VK!BD$297*VK_valitsin!H$5)</f>
        <v>7.1538812128718196E-2</v>
      </c>
      <c r="HD290" s="44">
        <f>IF($B290=VK_valitsin!$C$8,100000,VK!EF290/VK!BH$297*VK_valitsin!F$5)</f>
        <v>0.17341173238480165</v>
      </c>
      <c r="HJ290" s="44">
        <f>IF($B290=VK_valitsin!$C$8,100000,VK!EL290/VK!BN$297*VK_valitsin!G$5)</f>
        <v>6.4374025075367006E-2</v>
      </c>
      <c r="ID290" s="15">
        <f t="shared" si="16"/>
        <v>0.83586375104924582</v>
      </c>
      <c r="IE290" s="15">
        <f t="shared" si="17"/>
        <v>176</v>
      </c>
      <c r="IF290" s="16">
        <f t="shared" si="19"/>
        <v>2.8800000000000073E-8</v>
      </c>
      <c r="IG290" s="38" t="str">
        <f t="shared" si="18"/>
        <v>Ylitornio</v>
      </c>
    </row>
    <row r="291" spans="2:241" x14ac:dyDescent="0.25">
      <c r="B291" t="s">
        <v>80</v>
      </c>
      <c r="C291">
        <v>977</v>
      </c>
      <c r="L291" s="76">
        <v>140</v>
      </c>
      <c r="M291" s="70"/>
      <c r="N291" s="70"/>
      <c r="O291" s="70"/>
      <c r="P291" s="70"/>
      <c r="Q291" s="70"/>
      <c r="R291" s="70"/>
      <c r="S291" s="85" t="s">
        <v>914</v>
      </c>
      <c r="T291" s="70"/>
      <c r="U291" s="70"/>
      <c r="V291" s="70"/>
      <c r="W291" s="70"/>
      <c r="X291" s="70"/>
      <c r="Y291" s="70"/>
      <c r="Z291" s="70"/>
      <c r="AA291" s="70"/>
      <c r="AB291" s="70"/>
      <c r="AC291" s="70"/>
      <c r="AD291" s="70"/>
      <c r="AE291" s="70"/>
      <c r="AF291" s="70"/>
      <c r="AG291" s="75">
        <v>0</v>
      </c>
      <c r="AH291" s="70"/>
      <c r="AI291" s="70"/>
      <c r="AJ291" s="70"/>
      <c r="AK291" s="70"/>
      <c r="AL291" s="91">
        <v>0.80154888673765734</v>
      </c>
      <c r="AM291" s="70"/>
      <c r="AN291" s="70"/>
      <c r="AO291" s="70"/>
      <c r="AP291" s="70"/>
      <c r="AQ291" s="70"/>
      <c r="AR291" s="70"/>
      <c r="AS291" s="70"/>
      <c r="AT291" s="70"/>
      <c r="AU291" s="70"/>
      <c r="AV291" s="70"/>
      <c r="AW291" s="70"/>
      <c r="AX291" s="70"/>
      <c r="AY291" s="70"/>
      <c r="AZ291" s="70"/>
      <c r="BA291" s="70"/>
      <c r="BB291" s="70"/>
      <c r="BC291" s="70"/>
      <c r="BD291" s="91">
        <v>0.58695652173913049</v>
      </c>
      <c r="BE291" s="70"/>
      <c r="BF291" s="70"/>
      <c r="BG291" s="70"/>
      <c r="BH291" s="77">
        <v>828</v>
      </c>
      <c r="BN291" s="47">
        <v>24288.940009109247</v>
      </c>
      <c r="CJ291" s="8">
        <f>ABS(L291-VLOOKUP(VK_valitsin!$C$8,tiedot,11,FALSE))</f>
        <v>3.6999999999999886</v>
      </c>
      <c r="CQ291" s="8">
        <f>ABS(S291-VLOOKUP(VK_valitsin!$C$8,tiedot,18,FALSE))</f>
        <v>46</v>
      </c>
      <c r="DE291" s="8">
        <f>ABS(AG291-VLOOKUP(VK_valitsin!$C$8,tiedot,32,FALSE))</f>
        <v>0</v>
      </c>
      <c r="DJ291" s="8">
        <f>ABS(AL291-VLOOKUP(VK_valitsin!$C$8,tiedot,37,FALSE))</f>
        <v>0.12570408073014794</v>
      </c>
      <c r="EB291" s="42">
        <f>ABS(BD291-VLOOKUP(VK_valitsin!$C$8,tiedot,55,FALSE))</f>
        <v>0.24082125603864724</v>
      </c>
      <c r="EF291" s="42">
        <f>ABS(BH291-VLOOKUP(VK_valitsin!$C$8,tiedot,59,FALSE))</f>
        <v>288</v>
      </c>
      <c r="EL291" s="8">
        <f>ABS(BN291-VLOOKUP(VK_valitsin!$C$8,tiedot,65,FALSE))</f>
        <v>2418.4309143896862</v>
      </c>
      <c r="FH291" s="44">
        <f>IF($B291=VK_valitsin!$C$8,100000,VK!CJ291/VK!L$297*VK_valitsin!E$5)</f>
        <v>1.9341427705846438E-2</v>
      </c>
      <c r="FO291" s="44">
        <f>IF($B291=VK_valitsin!$C$8,100000,VK!CQ291/VK!S$297*VK_valitsin!J$5)</f>
        <v>1.3306186303513698E-2</v>
      </c>
      <c r="GC291" s="44">
        <f>IF($B291=VK_valitsin!$C$8,100000,VK!DE291/VK!AG$297*VK_valitsin!I$5)</f>
        <v>0</v>
      </c>
      <c r="GH291" s="44">
        <f>IF($B291=VK_valitsin!$C$8,100000,VK!DJ291/VK!AL$297*VK_valitsin!D$5)</f>
        <v>0.24754644339200027</v>
      </c>
      <c r="GZ291" s="44">
        <f>IF($B291=VK_valitsin!$C$8,100000,VK!EB291/VK!BD$297*VK_valitsin!H$5)</f>
        <v>0.10003393505235904</v>
      </c>
      <c r="HD291" s="44">
        <f>IF($B291=VK_valitsin!$C$8,100000,VK!EF291/VK!BH$297*VK_valitsin!F$5)</f>
        <v>0.10952319940092735</v>
      </c>
      <c r="HJ291" s="44">
        <f>IF($B291=VK_valitsin!$C$8,100000,VK!EL291/VK!BN$297*VK_valitsin!G$5)</f>
        <v>9.253414744196467E-2</v>
      </c>
      <c r="ID291" s="15">
        <f t="shared" si="16"/>
        <v>0.58228536819661136</v>
      </c>
      <c r="IE291" s="15">
        <f t="shared" si="17"/>
        <v>83</v>
      </c>
      <c r="IF291" s="16">
        <f t="shared" si="19"/>
        <v>2.8900000000000073E-8</v>
      </c>
      <c r="IG291" s="38" t="str">
        <f t="shared" si="18"/>
        <v>Ylivieska</v>
      </c>
    </row>
    <row r="292" spans="2:241" x14ac:dyDescent="0.25">
      <c r="B292" t="s">
        <v>367</v>
      </c>
      <c r="C292">
        <v>980</v>
      </c>
      <c r="L292" s="76">
        <v>117.5</v>
      </c>
      <c r="M292" s="70"/>
      <c r="N292" s="70"/>
      <c r="O292" s="70"/>
      <c r="P292" s="70"/>
      <c r="Q292" s="70"/>
      <c r="R292" s="70"/>
      <c r="S292" s="85" t="s">
        <v>723</v>
      </c>
      <c r="T292" s="70"/>
      <c r="U292" s="70"/>
      <c r="V292" s="70"/>
      <c r="W292" s="70"/>
      <c r="X292" s="70"/>
      <c r="Y292" s="70"/>
      <c r="Z292" s="70"/>
      <c r="AA292" s="70"/>
      <c r="AB292" s="70"/>
      <c r="AC292" s="70"/>
      <c r="AD292" s="70"/>
      <c r="AE292" s="70"/>
      <c r="AF292" s="70"/>
      <c r="AG292" s="75">
        <v>1</v>
      </c>
      <c r="AH292" s="70"/>
      <c r="AI292" s="70"/>
      <c r="AJ292" s="70"/>
      <c r="AK292" s="70"/>
      <c r="AL292" s="91">
        <v>0.82020026121027423</v>
      </c>
      <c r="AM292" s="70"/>
      <c r="AN292" s="70"/>
      <c r="AO292" s="70"/>
      <c r="AP292" s="70"/>
      <c r="AQ292" s="70"/>
      <c r="AR292" s="70"/>
      <c r="AS292" s="70"/>
      <c r="AT292" s="70"/>
      <c r="AU292" s="70"/>
      <c r="AV292" s="70"/>
      <c r="AW292" s="70"/>
      <c r="AX292" s="70"/>
      <c r="AY292" s="70"/>
      <c r="AZ292" s="70"/>
      <c r="BA292" s="70"/>
      <c r="BB292" s="70"/>
      <c r="BC292" s="70"/>
      <c r="BD292" s="91">
        <v>0.81687898089171973</v>
      </c>
      <c r="BE292" s="70"/>
      <c r="BF292" s="70"/>
      <c r="BG292" s="70"/>
      <c r="BH292" s="77">
        <v>1884</v>
      </c>
      <c r="BN292" s="47">
        <v>27925.140837960626</v>
      </c>
      <c r="CJ292" s="8">
        <f>ABS(L292-VLOOKUP(VK_valitsin!$C$8,tiedot,11,FALSE))</f>
        <v>18.800000000000011</v>
      </c>
      <c r="CQ292" s="8">
        <f>ABS(S292-VLOOKUP(VK_valitsin!$C$8,tiedot,18,FALSE))</f>
        <v>220</v>
      </c>
      <c r="DE292" s="8">
        <f>ABS(AG292-VLOOKUP(VK_valitsin!$C$8,tiedot,32,FALSE))</f>
        <v>1</v>
      </c>
      <c r="DJ292" s="8">
        <f>ABS(AL292-VLOOKUP(VK_valitsin!$C$8,tiedot,37,FALSE))</f>
        <v>0.14435545520276483</v>
      </c>
      <c r="EB292" s="42">
        <f>ABS(BD292-VLOOKUP(VK_valitsin!$C$8,tiedot,55,FALSE))</f>
        <v>1.0898796886057993E-2</v>
      </c>
      <c r="EF292" s="42">
        <f>ABS(BH292-VLOOKUP(VK_valitsin!$C$8,tiedot,59,FALSE))</f>
        <v>1344</v>
      </c>
      <c r="EL292" s="8">
        <f>ABS(BN292-VLOOKUP(VK_valitsin!$C$8,tiedot,65,FALSE))</f>
        <v>1217.7699144616927</v>
      </c>
      <c r="FH292" s="44">
        <f>IF($B292=VK_valitsin!$C$8,100000,VK!CJ292/VK!L$297*VK_valitsin!E$5)</f>
        <v>9.8275362397274163E-2</v>
      </c>
      <c r="FO292" s="44">
        <f>IF($B292=VK_valitsin!$C$8,100000,VK!CQ292/VK!S$297*VK_valitsin!J$5)</f>
        <v>6.363828232115247E-2</v>
      </c>
      <c r="GC292" s="44">
        <f>IF($B292=VK_valitsin!$C$8,100000,VK!DE292/VK!AG$297*VK_valitsin!I$5)</f>
        <v>0.10940897735217005</v>
      </c>
      <c r="GH292" s="44">
        <f>IF($B292=VK_valitsin!$C$8,100000,VK!DJ292/VK!AL$297*VK_valitsin!D$5)</f>
        <v>0.28427620895132411</v>
      </c>
      <c r="GZ292" s="44">
        <f>IF($B292=VK_valitsin!$C$8,100000,VK!EB292/VK!BD$297*VK_valitsin!H$5)</f>
        <v>4.5272147391915178E-3</v>
      </c>
      <c r="HD292" s="44">
        <f>IF($B292=VK_valitsin!$C$8,100000,VK!EF292/VK!BH$297*VK_valitsin!F$5)</f>
        <v>0.51110826387099428</v>
      </c>
      <c r="HJ292" s="44">
        <f>IF($B292=VK_valitsin!$C$8,100000,VK!EL292/VK!BN$297*VK_valitsin!G$5)</f>
        <v>4.659438487355929E-2</v>
      </c>
      <c r="ID292" s="15">
        <f t="shared" si="16"/>
        <v>1.1178287235056659</v>
      </c>
      <c r="IE292" s="15">
        <f t="shared" si="17"/>
        <v>241</v>
      </c>
      <c r="IF292" s="16">
        <f t="shared" si="19"/>
        <v>2.9000000000000074E-8</v>
      </c>
      <c r="IG292" s="38" t="str">
        <f t="shared" si="18"/>
        <v>Ylöjärvi</v>
      </c>
    </row>
    <row r="293" spans="2:241" x14ac:dyDescent="0.25">
      <c r="B293" t="s">
        <v>368</v>
      </c>
      <c r="C293">
        <v>981</v>
      </c>
      <c r="L293" s="76">
        <v>130.1</v>
      </c>
      <c r="M293" s="70"/>
      <c r="N293" s="70"/>
      <c r="O293" s="70"/>
      <c r="P293" s="70"/>
      <c r="Q293" s="70"/>
      <c r="R293" s="70"/>
      <c r="S293" s="85" t="s">
        <v>742</v>
      </c>
      <c r="T293" s="70"/>
      <c r="U293" s="70"/>
      <c r="V293" s="70"/>
      <c r="W293" s="70"/>
      <c r="X293" s="70"/>
      <c r="Y293" s="70"/>
      <c r="Z293" s="70"/>
      <c r="AA293" s="70"/>
      <c r="AB293" s="70"/>
      <c r="AC293" s="70"/>
      <c r="AD293" s="70"/>
      <c r="AE293" s="70"/>
      <c r="AF293" s="70"/>
      <c r="AG293" s="75">
        <v>0</v>
      </c>
      <c r="AH293" s="70"/>
      <c r="AI293" s="70"/>
      <c r="AJ293" s="70"/>
      <c r="AK293" s="70"/>
      <c r="AL293" s="91">
        <v>0.67105263157894735</v>
      </c>
      <c r="AM293" s="70"/>
      <c r="AN293" s="70"/>
      <c r="AO293" s="70"/>
      <c r="AP293" s="70"/>
      <c r="AQ293" s="70"/>
      <c r="AR293" s="70"/>
      <c r="AS293" s="70"/>
      <c r="AT293" s="70"/>
      <c r="AU293" s="70"/>
      <c r="AV293" s="70"/>
      <c r="AW293" s="70"/>
      <c r="AX293" s="70"/>
      <c r="AY293" s="70"/>
      <c r="AZ293" s="70"/>
      <c r="BA293" s="70"/>
      <c r="BB293" s="70"/>
      <c r="BC293" s="70"/>
      <c r="BD293" s="91">
        <v>1</v>
      </c>
      <c r="BE293" s="70"/>
      <c r="BF293" s="70"/>
      <c r="BG293" s="70"/>
      <c r="BH293" s="77">
        <v>51</v>
      </c>
      <c r="BN293" s="47">
        <v>25591.135931128229</v>
      </c>
      <c r="CJ293" s="8">
        <f>ABS(L293-VLOOKUP(VK_valitsin!$C$8,tiedot,11,FALSE))</f>
        <v>6.2000000000000171</v>
      </c>
      <c r="CQ293" s="8">
        <f>ABS(S293-VLOOKUP(VK_valitsin!$C$8,tiedot,18,FALSE))</f>
        <v>58</v>
      </c>
      <c r="DE293" s="8">
        <f>ABS(AG293-VLOOKUP(VK_valitsin!$C$8,tiedot,32,FALSE))</f>
        <v>0</v>
      </c>
      <c r="DJ293" s="8">
        <f>ABS(AL293-VLOOKUP(VK_valitsin!$C$8,tiedot,37,FALSE))</f>
        <v>4.7921744285620571E-3</v>
      </c>
      <c r="EB293" s="42">
        <f>ABS(BD293-VLOOKUP(VK_valitsin!$C$8,tiedot,55,FALSE))</f>
        <v>0.17222222222222228</v>
      </c>
      <c r="EF293" s="42">
        <f>ABS(BH293-VLOOKUP(VK_valitsin!$C$8,tiedot,59,FALSE))</f>
        <v>489</v>
      </c>
      <c r="EL293" s="8">
        <f>ABS(BN293-VLOOKUP(VK_valitsin!$C$8,tiedot,65,FALSE))</f>
        <v>1116.2349923707043</v>
      </c>
      <c r="FH293" s="44">
        <f>IF($B293=VK_valitsin!$C$8,100000,VK!CJ293/VK!L$297*VK_valitsin!E$5)</f>
        <v>3.2409959939526653E-2</v>
      </c>
      <c r="FO293" s="44">
        <f>IF($B293=VK_valitsin!$C$8,100000,VK!CQ293/VK!S$297*VK_valitsin!J$5)</f>
        <v>1.6777365339212924E-2</v>
      </c>
      <c r="GC293" s="44">
        <f>IF($B293=VK_valitsin!$C$8,100000,VK!DE293/VK!AG$297*VK_valitsin!I$5)</f>
        <v>0</v>
      </c>
      <c r="GH293" s="44">
        <f>IF($B293=VK_valitsin!$C$8,100000,VK!DJ293/VK!AL$297*VK_valitsin!D$5)</f>
        <v>9.4371298768832941E-3</v>
      </c>
      <c r="GZ293" s="44">
        <f>IF($B293=VK_valitsin!$C$8,100000,VK!EB293/VK!BD$297*VK_valitsin!H$5)</f>
        <v>7.1538812128718196E-2</v>
      </c>
      <c r="HD293" s="44">
        <f>IF($B293=VK_valitsin!$C$8,100000,VK!EF293/VK!BH$297*VK_valitsin!F$5)</f>
        <v>0.18596126564949125</v>
      </c>
      <c r="HJ293" s="44">
        <f>IF($B293=VK_valitsin!$C$8,100000,VK!EL293/VK!BN$297*VK_valitsin!G$5)</f>
        <v>4.2709449647428614E-2</v>
      </c>
      <c r="ID293" s="15">
        <f t="shared" si="16"/>
        <v>0.358834011681261</v>
      </c>
      <c r="IE293" s="15">
        <f t="shared" si="17"/>
        <v>12</v>
      </c>
      <c r="IF293" s="16">
        <f t="shared" si="19"/>
        <v>2.9100000000000075E-8</v>
      </c>
      <c r="IG293" s="38" t="str">
        <f t="shared" si="18"/>
        <v>Ypäjä</v>
      </c>
    </row>
    <row r="294" spans="2:241" x14ac:dyDescent="0.25">
      <c r="B294" t="s">
        <v>369</v>
      </c>
      <c r="C294">
        <v>989</v>
      </c>
      <c r="L294" s="76">
        <v>175</v>
      </c>
      <c r="M294" s="70"/>
      <c r="N294" s="70"/>
      <c r="O294" s="70"/>
      <c r="P294" s="70"/>
      <c r="Q294" s="70"/>
      <c r="R294" s="70"/>
      <c r="S294" s="85" t="s">
        <v>724</v>
      </c>
      <c r="T294" s="70"/>
      <c r="U294" s="70"/>
      <c r="V294" s="70"/>
      <c r="W294" s="70"/>
      <c r="X294" s="70"/>
      <c r="Y294" s="70"/>
      <c r="Z294" s="70"/>
      <c r="AA294" s="70"/>
      <c r="AB294" s="70"/>
      <c r="AC294" s="70"/>
      <c r="AD294" s="70"/>
      <c r="AE294" s="70"/>
      <c r="AF294" s="70"/>
      <c r="AG294" s="75">
        <v>0</v>
      </c>
      <c r="AH294" s="70"/>
      <c r="AI294" s="70"/>
      <c r="AJ294" s="70"/>
      <c r="AK294" s="70"/>
      <c r="AL294" s="91">
        <v>0.79220779220779225</v>
      </c>
      <c r="AM294" s="70"/>
      <c r="AN294" s="70"/>
      <c r="AO294" s="70"/>
      <c r="AP294" s="70"/>
      <c r="AQ294" s="70"/>
      <c r="AR294" s="70"/>
      <c r="AS294" s="70"/>
      <c r="AT294" s="70"/>
      <c r="AU294" s="70"/>
      <c r="AV294" s="70"/>
      <c r="AW294" s="70"/>
      <c r="AX294" s="70"/>
      <c r="AY294" s="70"/>
      <c r="AZ294" s="70"/>
      <c r="BA294" s="70"/>
      <c r="BB294" s="70"/>
      <c r="BC294" s="70"/>
      <c r="BD294" s="91">
        <v>1</v>
      </c>
      <c r="BE294" s="70"/>
      <c r="BF294" s="70"/>
      <c r="BG294" s="70"/>
      <c r="BH294" s="77">
        <v>183</v>
      </c>
      <c r="BN294" s="47">
        <v>24032.491158765988</v>
      </c>
      <c r="CJ294" s="8">
        <f>ABS(L294-VLOOKUP(VK_valitsin!$C$8,tiedot,11,FALSE))</f>
        <v>38.699999999999989</v>
      </c>
      <c r="CQ294" s="8">
        <f>ABS(S294-VLOOKUP(VK_valitsin!$C$8,tiedot,18,FALSE))</f>
        <v>89</v>
      </c>
      <c r="DE294" s="8">
        <f>ABS(AG294-VLOOKUP(VK_valitsin!$C$8,tiedot,32,FALSE))</f>
        <v>0</v>
      </c>
      <c r="DJ294" s="8">
        <f>ABS(AL294-VLOOKUP(VK_valitsin!$C$8,tiedot,37,FALSE))</f>
        <v>0.11636298620028285</v>
      </c>
      <c r="EB294" s="42">
        <f>ABS(BD294-VLOOKUP(VK_valitsin!$C$8,tiedot,55,FALSE))</f>
        <v>0.17222222222222228</v>
      </c>
      <c r="EF294" s="42">
        <f>ABS(BH294-VLOOKUP(VK_valitsin!$C$8,tiedot,59,FALSE))</f>
        <v>357</v>
      </c>
      <c r="EL294" s="8">
        <f>ABS(BN294-VLOOKUP(VK_valitsin!$C$8,tiedot,65,FALSE))</f>
        <v>2674.8797647329447</v>
      </c>
      <c r="FH294" s="44">
        <f>IF($B294=VK_valitsin!$C$8,100000,VK!CJ294/VK!L$297*VK_valitsin!E$5)</f>
        <v>0.20230087897736737</v>
      </c>
      <c r="FO294" s="44">
        <f>IF($B294=VK_valitsin!$C$8,100000,VK!CQ294/VK!S$297*VK_valitsin!J$5)</f>
        <v>2.5744577848102589E-2</v>
      </c>
      <c r="GC294" s="44">
        <f>IF($B294=VK_valitsin!$C$8,100000,VK!DE294/VK!AG$297*VK_valitsin!I$5)</f>
        <v>0</v>
      </c>
      <c r="GH294" s="44">
        <f>IF($B294=VK_valitsin!$C$8,100000,VK!DJ294/VK!AL$297*VK_valitsin!D$5)</f>
        <v>0.22915121934815591</v>
      </c>
      <c r="GZ294" s="44">
        <f>IF($B294=VK_valitsin!$C$8,100000,VK!EB294/VK!BD$297*VK_valitsin!H$5)</f>
        <v>7.1538812128718196E-2</v>
      </c>
      <c r="HD294" s="44">
        <f>IF($B294=VK_valitsin!$C$8,100000,VK!EF294/VK!BH$297*VK_valitsin!F$5)</f>
        <v>0.13576313259073289</v>
      </c>
      <c r="HJ294" s="44">
        <f>IF($B294=VK_valitsin!$C$8,100000,VK!EL294/VK!BN$297*VK_valitsin!G$5)</f>
        <v>0.10234640860178942</v>
      </c>
      <c r="ID294" s="15">
        <f t="shared" si="16"/>
        <v>0.76684505869486641</v>
      </c>
      <c r="IE294" s="15">
        <f t="shared" si="17"/>
        <v>155</v>
      </c>
      <c r="IF294" s="16">
        <f t="shared" si="19"/>
        <v>2.9200000000000076E-8</v>
      </c>
      <c r="IG294" s="38" t="str">
        <f t="shared" si="18"/>
        <v>Ähtäri</v>
      </c>
    </row>
    <row r="295" spans="2:241" x14ac:dyDescent="0.25">
      <c r="B295" t="s">
        <v>189</v>
      </c>
      <c r="C295">
        <v>992</v>
      </c>
      <c r="L295" s="76">
        <v>168.1</v>
      </c>
      <c r="M295" s="70"/>
      <c r="N295" s="70"/>
      <c r="O295" s="70"/>
      <c r="P295" s="70"/>
      <c r="Q295" s="70"/>
      <c r="R295" s="70"/>
      <c r="S295" s="85" t="s">
        <v>915</v>
      </c>
      <c r="T295" s="70"/>
      <c r="U295" s="70"/>
      <c r="V295" s="70"/>
      <c r="W295" s="70"/>
      <c r="X295" s="70"/>
      <c r="Y295" s="70"/>
      <c r="Z295" s="70"/>
      <c r="AA295" s="70"/>
      <c r="AB295" s="70"/>
      <c r="AC295" s="70"/>
      <c r="AD295" s="70"/>
      <c r="AE295" s="70"/>
      <c r="AF295" s="70"/>
      <c r="AG295" s="75">
        <v>0</v>
      </c>
      <c r="AH295" s="70"/>
      <c r="AI295" s="70"/>
      <c r="AJ295" s="70"/>
      <c r="AK295" s="70"/>
      <c r="AL295" s="91">
        <v>0.70289855072463769</v>
      </c>
      <c r="AM295" s="70"/>
      <c r="AN295" s="70"/>
      <c r="AO295" s="70"/>
      <c r="AP295" s="70"/>
      <c r="AQ295" s="70"/>
      <c r="AR295" s="70"/>
      <c r="AS295" s="70"/>
      <c r="AT295" s="70"/>
      <c r="AU295" s="70"/>
      <c r="AV295" s="70"/>
      <c r="AW295" s="70"/>
      <c r="AX295" s="70"/>
      <c r="AY295" s="70"/>
      <c r="AZ295" s="70"/>
      <c r="BA295" s="70"/>
      <c r="BB295" s="70"/>
      <c r="BC295" s="70"/>
      <c r="BD295" s="91">
        <v>0</v>
      </c>
      <c r="BE295" s="70"/>
      <c r="BF295" s="70"/>
      <c r="BG295" s="70"/>
      <c r="BH295" s="77">
        <v>582</v>
      </c>
      <c r="BN295" s="47">
        <v>25481.427466473764</v>
      </c>
      <c r="CJ295" s="8">
        <f>ABS(L295-VLOOKUP(VK_valitsin!$C$8,tiedot,11,FALSE))</f>
        <v>31.799999999999983</v>
      </c>
      <c r="CQ295" s="8">
        <f>ABS(S295-VLOOKUP(VK_valitsin!$C$8,tiedot,18,FALSE))</f>
        <v>121</v>
      </c>
      <c r="DE295" s="8">
        <f>ABS(AG295-VLOOKUP(VK_valitsin!$C$8,tiedot,32,FALSE))</f>
        <v>0</v>
      </c>
      <c r="DJ295" s="8">
        <f>ABS(AL295-VLOOKUP(VK_valitsin!$C$8,tiedot,37,FALSE))</f>
        <v>2.7053744717128292E-2</v>
      </c>
      <c r="EB295" s="42">
        <f>ABS(BD295-VLOOKUP(VK_valitsin!$C$8,tiedot,55,FALSE))</f>
        <v>0.82777777777777772</v>
      </c>
      <c r="EF295" s="42">
        <f>ABS(BH295-VLOOKUP(VK_valitsin!$C$8,tiedot,59,FALSE))</f>
        <v>42</v>
      </c>
      <c r="EL295" s="8">
        <f>ABS(BN295-VLOOKUP(VK_valitsin!$C$8,tiedot,65,FALSE))</f>
        <v>1225.9434570251688</v>
      </c>
      <c r="FH295" s="44">
        <f>IF($B295=VK_valitsin!$C$8,100000,VK!CJ295/VK!L$297*VK_valitsin!E$5)</f>
        <v>0.16623173001241037</v>
      </c>
      <c r="FO295" s="44">
        <f>IF($B295=VK_valitsin!$C$8,100000,VK!CQ295/VK!S$297*VK_valitsin!J$5)</f>
        <v>3.5001055276633858E-2</v>
      </c>
      <c r="GC295" s="44">
        <f>IF($B295=VK_valitsin!$C$8,100000,VK!DE295/VK!AG$297*VK_valitsin!I$5)</f>
        <v>0</v>
      </c>
      <c r="GH295" s="44">
        <f>IF($B295=VK_valitsin!$C$8,100000,VK!DJ295/VK!AL$297*VK_valitsin!D$5)</f>
        <v>5.327637930495642E-2</v>
      </c>
      <c r="GZ295" s="44">
        <f>IF($B295=VK_valitsin!$C$8,100000,VK!EB295/VK!BD$297*VK_valitsin!H$5)</f>
        <v>0.34384783894125831</v>
      </c>
      <c r="HD295" s="44">
        <f>IF($B295=VK_valitsin!$C$8,100000,VK!EF295/VK!BH$297*VK_valitsin!F$5)</f>
        <v>1.5972133245968571E-2</v>
      </c>
      <c r="HJ295" s="44">
        <f>IF($B295=VK_valitsin!$C$8,100000,VK!EL295/VK!BN$297*VK_valitsin!G$5)</f>
        <v>4.6907121445107267E-2</v>
      </c>
      <c r="ID295" s="15">
        <f t="shared" si="16"/>
        <v>0.66123628752633479</v>
      </c>
      <c r="IE295" s="15">
        <f t="shared" si="17"/>
        <v>113</v>
      </c>
      <c r="IF295" s="16">
        <f t="shared" si="19"/>
        <v>2.9300000000000077E-8</v>
      </c>
      <c r="IG295" s="38" t="str">
        <f t="shared" si="18"/>
        <v>Äänekoski</v>
      </c>
    </row>
    <row r="297" spans="2:241" x14ac:dyDescent="0.25">
      <c r="L297" s="43">
        <f t="shared" ref="L297:BN297" si="20">_xlfn.QUARTILE.INC(L3:L295,3)-_xlfn.QUARTILE.INC(L3:L295,1)</f>
        <v>45.299999999999983</v>
      </c>
      <c r="S297" s="86">
        <f>_xlfn.QUARTILE.INC(S3:S295,3)-_xlfn.QUARTILE.INC(S3:S295,1)</f>
        <v>132</v>
      </c>
      <c r="AG297" s="43">
        <v>0.5</v>
      </c>
      <c r="AL297" s="43">
        <f t="shared" si="20"/>
        <v>0.13675072987485015</v>
      </c>
      <c r="BD297" s="43">
        <f t="shared" si="20"/>
        <v>0.17440129449838193</v>
      </c>
      <c r="BH297" s="43">
        <f t="shared" si="20"/>
        <v>498</v>
      </c>
      <c r="BN297" s="43">
        <f t="shared" si="20"/>
        <v>3637.61187214866</v>
      </c>
      <c r="CH297" s="29"/>
      <c r="CI297" s="29"/>
      <c r="CJ297" s="29"/>
      <c r="CK297" s="29"/>
      <c r="CL297" s="29"/>
      <c r="CM297" s="29"/>
      <c r="CN297" s="29"/>
      <c r="CO297" s="29"/>
      <c r="CP297" s="29"/>
      <c r="CQ297" s="29"/>
      <c r="CR297" s="29"/>
      <c r="CS297" s="29"/>
      <c r="CT297" s="29"/>
      <c r="CU297" s="29"/>
      <c r="CV297" s="29"/>
      <c r="CW297" s="29"/>
      <c r="CX297" s="29"/>
      <c r="CY297" s="29"/>
      <c r="CZ297" s="29"/>
      <c r="DA297" s="29"/>
      <c r="DB297" s="29"/>
      <c r="DC297" s="29"/>
      <c r="DD297" s="29"/>
      <c r="DE297" s="29"/>
      <c r="DF297" s="29"/>
      <c r="DG297" s="29"/>
      <c r="DH297" s="29"/>
      <c r="DI297" s="29"/>
      <c r="DJ297" s="29"/>
      <c r="DK297" s="29"/>
      <c r="DL297" s="29"/>
      <c r="DM297" s="29"/>
      <c r="DN297" s="29"/>
      <c r="DO297" s="29"/>
      <c r="DP297" s="29"/>
      <c r="DQ297" s="29"/>
      <c r="DR297" s="29"/>
      <c r="DS297" s="29"/>
      <c r="DT297" s="29"/>
      <c r="DU297" s="29"/>
      <c r="DV297" s="29"/>
      <c r="DW297" s="29"/>
      <c r="DX297" s="29"/>
      <c r="DY297" s="29"/>
      <c r="DZ297" s="29"/>
      <c r="EA297" s="29"/>
      <c r="EB297" s="29"/>
      <c r="EC297" s="29"/>
      <c r="ED297" s="29"/>
      <c r="EE297" s="29"/>
      <c r="EF297" s="29"/>
      <c r="EG297" s="29"/>
      <c r="EH297" s="29"/>
      <c r="EI297" s="29"/>
      <c r="EJ297" s="29"/>
      <c r="EK297" s="29"/>
      <c r="EL297" s="29"/>
      <c r="EM297" s="29"/>
      <c r="EN297" s="29"/>
      <c r="EO297" s="29"/>
      <c r="EP297" s="29"/>
      <c r="EQ297" s="29"/>
      <c r="ER297" s="29"/>
      <c r="ES297" s="29"/>
      <c r="ET297" s="29"/>
      <c r="EU297" s="29"/>
      <c r="EV297" s="29"/>
      <c r="EW297" s="29"/>
      <c r="EX297" s="29"/>
      <c r="EY297" s="29"/>
      <c r="EZ297" s="29"/>
      <c r="FA297" s="29"/>
      <c r="FB297" s="29"/>
      <c r="FC297" s="29"/>
      <c r="FD297" s="29"/>
      <c r="FE297" s="29"/>
    </row>
    <row r="298" spans="2:241" x14ac:dyDescent="0.25">
      <c r="CH298" s="30"/>
    </row>
  </sheetData>
  <sortState xmlns:xlrd2="http://schemas.microsoft.com/office/spreadsheetml/2017/richdata2" ref="IH3:IH295">
    <sortCondition ref="IH2:IH295"/>
  </sortState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9B545-E65D-4EF2-AA2D-A6B5FC377BF5}">
  <dimension ref="A1:K295"/>
  <sheetViews>
    <sheetView zoomScale="130" zoomScaleNormal="130" workbookViewId="0">
      <selection activeCell="A12" sqref="A12:XFD12"/>
    </sheetView>
  </sheetViews>
  <sheetFormatPr defaultRowHeight="11.5" x14ac:dyDescent="0.25"/>
  <cols>
    <col min="3" max="3" width="21.90625" bestFit="1" customWidth="1"/>
    <col min="4" max="4" width="17.08984375" bestFit="1" customWidth="1"/>
    <col min="5" max="5" width="36.26953125" customWidth="1"/>
    <col min="6" max="6" width="28.453125" customWidth="1"/>
    <col min="7" max="7" width="11.36328125" bestFit="1" customWidth="1"/>
    <col min="8" max="8" width="11.90625" bestFit="1" customWidth="1"/>
    <col min="9" max="9" width="21.90625" bestFit="1" customWidth="1"/>
  </cols>
  <sheetData>
    <row r="1" spans="1:11" ht="14.5" x14ac:dyDescent="0.45">
      <c r="A1" s="52">
        <v>1</v>
      </c>
      <c r="B1" s="52">
        <v>2</v>
      </c>
      <c r="C1" s="52">
        <v>3</v>
      </c>
      <c r="D1" s="52">
        <v>4</v>
      </c>
      <c r="E1" s="52">
        <v>5</v>
      </c>
      <c r="F1" s="52">
        <v>6</v>
      </c>
      <c r="G1" s="52">
        <v>7</v>
      </c>
      <c r="H1" s="52">
        <v>8</v>
      </c>
      <c r="I1" s="52">
        <v>9</v>
      </c>
    </row>
    <row r="2" spans="1:11" x14ac:dyDescent="0.25">
      <c r="A2" t="s">
        <v>386</v>
      </c>
      <c r="B2" t="s">
        <v>385</v>
      </c>
      <c r="C2" s="79" t="s">
        <v>387</v>
      </c>
      <c r="D2" s="79" t="s">
        <v>391</v>
      </c>
      <c r="E2" s="79" t="s">
        <v>392</v>
      </c>
      <c r="F2" s="79" t="s">
        <v>388</v>
      </c>
      <c r="G2" s="79" t="s">
        <v>390</v>
      </c>
      <c r="H2" s="79" t="s">
        <v>389</v>
      </c>
      <c r="I2" s="79" t="s">
        <v>387</v>
      </c>
      <c r="K2" s="70"/>
    </row>
    <row r="3" spans="1:11" x14ac:dyDescent="0.25">
      <c r="A3" t="s">
        <v>77</v>
      </c>
      <c r="B3">
        <v>20</v>
      </c>
      <c r="C3" s="27">
        <v>11715.449912390488</v>
      </c>
      <c r="D3">
        <v>447</v>
      </c>
      <c r="E3">
        <v>2.5</v>
      </c>
      <c r="F3">
        <v>2.5</v>
      </c>
      <c r="G3">
        <v>96</v>
      </c>
      <c r="H3" t="s">
        <v>665</v>
      </c>
      <c r="I3" s="88">
        <v>9404.1688942307683</v>
      </c>
    </row>
    <row r="4" spans="1:11" x14ac:dyDescent="0.25">
      <c r="A4" t="s">
        <v>78</v>
      </c>
      <c r="B4">
        <v>5</v>
      </c>
      <c r="C4" s="27">
        <v>15193.902740286298</v>
      </c>
      <c r="D4">
        <v>405</v>
      </c>
      <c r="E4" t="s">
        <v>665</v>
      </c>
      <c r="F4" t="s">
        <v>665</v>
      </c>
      <c r="G4" t="s">
        <v>665</v>
      </c>
      <c r="H4" t="s">
        <v>665</v>
      </c>
      <c r="I4" s="88">
        <v>12224.817263581488</v>
      </c>
    </row>
    <row r="5" spans="1:11" x14ac:dyDescent="0.25">
      <c r="A5" t="s">
        <v>79</v>
      </c>
      <c r="B5">
        <v>9</v>
      </c>
      <c r="C5" s="27">
        <v>12459.386527777775</v>
      </c>
      <c r="D5">
        <v>90</v>
      </c>
      <c r="E5" t="s">
        <v>665</v>
      </c>
      <c r="F5" t="s">
        <v>665</v>
      </c>
      <c r="G5" t="s">
        <v>665</v>
      </c>
      <c r="H5">
        <v>18</v>
      </c>
      <c r="I5" s="88">
        <v>11104.299589041097</v>
      </c>
    </row>
    <row r="6" spans="1:11" x14ac:dyDescent="0.25">
      <c r="A6" t="s">
        <v>81</v>
      </c>
      <c r="B6">
        <v>10</v>
      </c>
      <c r="C6" s="27">
        <v>11837.415608974361</v>
      </c>
      <c r="D6">
        <v>486</v>
      </c>
      <c r="E6" t="s">
        <v>665</v>
      </c>
      <c r="F6" t="s">
        <v>665</v>
      </c>
      <c r="G6" t="s">
        <v>665</v>
      </c>
      <c r="H6" t="s">
        <v>665</v>
      </c>
      <c r="I6" s="88">
        <v>10290.264296636085</v>
      </c>
    </row>
    <row r="7" spans="1:11" x14ac:dyDescent="0.25">
      <c r="A7" t="s">
        <v>82</v>
      </c>
      <c r="B7">
        <v>16</v>
      </c>
      <c r="C7" s="27">
        <v>13909.01086309524</v>
      </c>
      <c r="D7">
        <v>243</v>
      </c>
      <c r="E7" t="s">
        <v>665</v>
      </c>
      <c r="F7">
        <v>21</v>
      </c>
      <c r="G7" t="s">
        <v>665</v>
      </c>
      <c r="H7" t="s">
        <v>665</v>
      </c>
      <c r="I7" s="88">
        <v>12248.081705882354</v>
      </c>
    </row>
    <row r="8" spans="1:11" x14ac:dyDescent="0.25">
      <c r="A8" t="s">
        <v>84</v>
      </c>
      <c r="B8">
        <v>18</v>
      </c>
      <c r="C8" s="27">
        <v>10476.366326530613</v>
      </c>
      <c r="D8">
        <v>216</v>
      </c>
      <c r="E8" t="s">
        <v>665</v>
      </c>
      <c r="F8">
        <v>12</v>
      </c>
      <c r="G8" t="s">
        <v>665</v>
      </c>
      <c r="H8" t="s">
        <v>665</v>
      </c>
      <c r="I8" s="88">
        <v>10101.69741444867</v>
      </c>
    </row>
    <row r="9" spans="1:11" x14ac:dyDescent="0.25">
      <c r="A9" t="s">
        <v>86</v>
      </c>
      <c r="B9">
        <v>19</v>
      </c>
      <c r="C9" s="27">
        <v>12025.343284671533</v>
      </c>
      <c r="D9">
        <v>21</v>
      </c>
      <c r="E9" t="s">
        <v>665</v>
      </c>
      <c r="F9" t="s">
        <v>665</v>
      </c>
      <c r="G9" t="s">
        <v>665</v>
      </c>
      <c r="H9">
        <v>84</v>
      </c>
      <c r="I9" s="88">
        <v>9497.210185873606</v>
      </c>
    </row>
    <row r="10" spans="1:11" x14ac:dyDescent="0.25">
      <c r="A10" t="s">
        <v>88</v>
      </c>
      <c r="B10">
        <v>46</v>
      </c>
      <c r="C10" s="27">
        <v>14616.479615384615</v>
      </c>
      <c r="D10">
        <v>39</v>
      </c>
      <c r="E10" t="s">
        <v>665</v>
      </c>
      <c r="F10" t="s">
        <v>665</v>
      </c>
      <c r="G10" t="s">
        <v>665</v>
      </c>
      <c r="H10" t="s">
        <v>665</v>
      </c>
      <c r="I10" s="88">
        <v>10999.32271186441</v>
      </c>
    </row>
    <row r="11" spans="1:11" x14ac:dyDescent="0.25">
      <c r="A11" t="s">
        <v>90</v>
      </c>
      <c r="B11">
        <v>47</v>
      </c>
      <c r="C11" s="27">
        <v>16466.266724137931</v>
      </c>
      <c r="D11">
        <v>36</v>
      </c>
      <c r="E11" t="s">
        <v>665</v>
      </c>
      <c r="F11" t="s">
        <v>665</v>
      </c>
      <c r="G11" t="s">
        <v>665</v>
      </c>
      <c r="H11" t="s">
        <v>665</v>
      </c>
      <c r="I11" s="88">
        <v>17006.266610169492</v>
      </c>
    </row>
    <row r="12" spans="1:11" x14ac:dyDescent="0.25">
      <c r="A12" t="s">
        <v>91</v>
      </c>
      <c r="B12">
        <v>49</v>
      </c>
      <c r="C12" s="27">
        <v>14254.62702653071</v>
      </c>
      <c r="D12">
        <v>13257</v>
      </c>
      <c r="E12">
        <v>21</v>
      </c>
      <c r="F12">
        <v>1476</v>
      </c>
      <c r="G12">
        <v>678</v>
      </c>
      <c r="H12">
        <v>1569</v>
      </c>
      <c r="I12" s="88">
        <v>12631.692048974061</v>
      </c>
    </row>
    <row r="13" spans="1:11" x14ac:dyDescent="0.25">
      <c r="A13" t="s">
        <v>93</v>
      </c>
      <c r="B13">
        <v>50</v>
      </c>
      <c r="C13" s="27">
        <v>12967.401477045907</v>
      </c>
      <c r="D13">
        <v>318</v>
      </c>
      <c r="E13" t="s">
        <v>665</v>
      </c>
      <c r="F13" t="s">
        <v>665</v>
      </c>
      <c r="G13" t="s">
        <v>665</v>
      </c>
      <c r="H13">
        <v>39</v>
      </c>
      <c r="I13" s="88">
        <v>10931.421829710145</v>
      </c>
    </row>
    <row r="14" spans="1:11" x14ac:dyDescent="0.25">
      <c r="A14" t="s">
        <v>95</v>
      </c>
      <c r="B14">
        <v>51</v>
      </c>
      <c r="C14" s="27">
        <v>18197.164051724139</v>
      </c>
      <c r="D14">
        <v>345</v>
      </c>
      <c r="E14" t="s">
        <v>665</v>
      </c>
      <c r="F14">
        <v>2.5</v>
      </c>
      <c r="G14" t="s">
        <v>665</v>
      </c>
      <c r="H14" t="s">
        <v>665</v>
      </c>
      <c r="I14" s="88">
        <v>15569.790616016428</v>
      </c>
    </row>
    <row r="15" spans="1:11" x14ac:dyDescent="0.25">
      <c r="A15" t="s">
        <v>96</v>
      </c>
      <c r="B15">
        <v>52</v>
      </c>
      <c r="C15" s="27">
        <v>10610.83475</v>
      </c>
      <c r="D15">
        <v>78</v>
      </c>
      <c r="E15" t="s">
        <v>665</v>
      </c>
      <c r="F15" t="s">
        <v>665</v>
      </c>
      <c r="G15" t="s">
        <v>665</v>
      </c>
      <c r="H15" t="s">
        <v>665</v>
      </c>
      <c r="I15" s="88">
        <v>8562.6</v>
      </c>
    </row>
    <row r="16" spans="1:11" x14ac:dyDescent="0.25">
      <c r="A16" t="s">
        <v>97</v>
      </c>
      <c r="B16">
        <v>61</v>
      </c>
      <c r="C16" s="27">
        <v>12982.681180981594</v>
      </c>
      <c r="D16">
        <v>552</v>
      </c>
      <c r="E16" t="s">
        <v>665</v>
      </c>
      <c r="F16" t="s">
        <v>665</v>
      </c>
      <c r="G16" t="s">
        <v>665</v>
      </c>
      <c r="H16" t="s">
        <v>665</v>
      </c>
      <c r="I16" s="88">
        <v>10979.857714723927</v>
      </c>
    </row>
    <row r="17" spans="1:9" x14ac:dyDescent="0.25">
      <c r="A17" t="s">
        <v>98</v>
      </c>
      <c r="B17">
        <v>69</v>
      </c>
      <c r="C17" s="27">
        <v>12821.379509043927</v>
      </c>
      <c r="D17">
        <v>219</v>
      </c>
      <c r="E17" t="s">
        <v>665</v>
      </c>
      <c r="F17" t="s">
        <v>665</v>
      </c>
      <c r="G17" t="s">
        <v>665</v>
      </c>
      <c r="H17" t="s">
        <v>665</v>
      </c>
      <c r="I17" s="88">
        <v>8675.1058837772398</v>
      </c>
    </row>
    <row r="18" spans="1:9" x14ac:dyDescent="0.25">
      <c r="A18" t="s">
        <v>99</v>
      </c>
      <c r="B18">
        <v>71</v>
      </c>
      <c r="C18" s="27">
        <v>12401.879307692307</v>
      </c>
      <c r="D18">
        <v>201</v>
      </c>
      <c r="E18" t="s">
        <v>665</v>
      </c>
      <c r="F18" t="s">
        <v>665</v>
      </c>
      <c r="G18" t="s">
        <v>665</v>
      </c>
      <c r="H18">
        <v>51</v>
      </c>
      <c r="I18" s="88">
        <v>10026.921082352941</v>
      </c>
    </row>
    <row r="19" spans="1:9" x14ac:dyDescent="0.25">
      <c r="A19" t="s">
        <v>100</v>
      </c>
      <c r="B19">
        <v>72</v>
      </c>
      <c r="C19" s="27">
        <v>11632.715142857141</v>
      </c>
      <c r="D19">
        <v>27</v>
      </c>
      <c r="E19" t="s">
        <v>665</v>
      </c>
      <c r="F19" t="s">
        <v>665</v>
      </c>
      <c r="G19" t="s">
        <v>665</v>
      </c>
      <c r="H19" t="s">
        <v>665</v>
      </c>
      <c r="I19" s="88">
        <v>11157.565405405405</v>
      </c>
    </row>
    <row r="20" spans="1:9" x14ac:dyDescent="0.25">
      <c r="A20" t="s">
        <v>102</v>
      </c>
      <c r="B20">
        <v>74</v>
      </c>
      <c r="C20" s="27">
        <v>10169.01340425532</v>
      </c>
      <c r="D20">
        <v>30</v>
      </c>
      <c r="E20" t="s">
        <v>665</v>
      </c>
      <c r="F20" t="s">
        <v>665</v>
      </c>
      <c r="G20" t="s">
        <v>665</v>
      </c>
      <c r="H20" t="s">
        <v>665</v>
      </c>
      <c r="I20" s="88">
        <v>9270.2612500000014</v>
      </c>
    </row>
    <row r="21" spans="1:9" x14ac:dyDescent="0.25">
      <c r="A21" t="s">
        <v>104</v>
      </c>
      <c r="B21">
        <v>75</v>
      </c>
      <c r="C21" s="27">
        <v>15433.550216216216</v>
      </c>
      <c r="D21">
        <v>516</v>
      </c>
      <c r="E21" t="s">
        <v>665</v>
      </c>
      <c r="F21" t="s">
        <v>665</v>
      </c>
      <c r="G21" t="s">
        <v>665</v>
      </c>
      <c r="H21">
        <v>87</v>
      </c>
      <c r="I21" s="88">
        <v>13755.437349551858</v>
      </c>
    </row>
    <row r="22" spans="1:9" x14ac:dyDescent="0.25">
      <c r="A22" t="s">
        <v>105</v>
      </c>
      <c r="B22">
        <v>77</v>
      </c>
      <c r="C22" s="27">
        <v>13848.784716981132</v>
      </c>
      <c r="D22">
        <v>123</v>
      </c>
      <c r="E22" t="s">
        <v>665</v>
      </c>
      <c r="F22" t="s">
        <v>665</v>
      </c>
      <c r="G22" t="s">
        <v>665</v>
      </c>
      <c r="H22" t="s">
        <v>665</v>
      </c>
      <c r="I22" s="88">
        <v>12260.252662721894</v>
      </c>
    </row>
    <row r="23" spans="1:9" x14ac:dyDescent="0.25">
      <c r="A23" t="s">
        <v>107</v>
      </c>
      <c r="B23">
        <v>78</v>
      </c>
      <c r="C23" s="27">
        <v>15127.492857142857</v>
      </c>
      <c r="D23">
        <v>228</v>
      </c>
      <c r="E23" t="s">
        <v>665</v>
      </c>
      <c r="F23" t="s">
        <v>665</v>
      </c>
      <c r="G23" t="s">
        <v>665</v>
      </c>
      <c r="H23" t="s">
        <v>665</v>
      </c>
      <c r="I23" s="88">
        <v>13160.389326241135</v>
      </c>
    </row>
    <row r="24" spans="1:9" x14ac:dyDescent="0.25">
      <c r="A24" t="s">
        <v>109</v>
      </c>
      <c r="B24">
        <v>79</v>
      </c>
      <c r="C24" s="27">
        <v>14128.845612903226</v>
      </c>
      <c r="D24">
        <v>255</v>
      </c>
      <c r="E24" t="s">
        <v>665</v>
      </c>
      <c r="F24" t="s">
        <v>665</v>
      </c>
      <c r="G24" t="s">
        <v>665</v>
      </c>
      <c r="H24" t="s">
        <v>665</v>
      </c>
      <c r="I24" s="88">
        <v>12404.130000000001</v>
      </c>
    </row>
    <row r="25" spans="1:9" x14ac:dyDescent="0.25">
      <c r="A25" t="s">
        <v>111</v>
      </c>
      <c r="B25">
        <v>81</v>
      </c>
      <c r="C25" s="27">
        <v>10899.581428571428</v>
      </c>
      <c r="D25">
        <v>51</v>
      </c>
      <c r="E25" t="s">
        <v>665</v>
      </c>
      <c r="F25" t="s">
        <v>665</v>
      </c>
      <c r="G25" t="s">
        <v>665</v>
      </c>
      <c r="H25" t="s">
        <v>665</v>
      </c>
      <c r="I25" s="88">
        <v>11199.36240506329</v>
      </c>
    </row>
    <row r="26" spans="1:9" x14ac:dyDescent="0.25">
      <c r="A26" t="s">
        <v>112</v>
      </c>
      <c r="B26">
        <v>82</v>
      </c>
      <c r="C26" s="27">
        <v>11513.717256809341</v>
      </c>
      <c r="D26">
        <v>378</v>
      </c>
      <c r="E26" t="s">
        <v>665</v>
      </c>
      <c r="F26">
        <v>18</v>
      </c>
      <c r="G26" t="s">
        <v>665</v>
      </c>
      <c r="H26" t="s">
        <v>665</v>
      </c>
      <c r="I26" s="88">
        <v>10475.857315689978</v>
      </c>
    </row>
    <row r="27" spans="1:9" x14ac:dyDescent="0.25">
      <c r="A27" t="s">
        <v>114</v>
      </c>
      <c r="B27">
        <v>86</v>
      </c>
      <c r="C27" s="27">
        <v>12096.547763819095</v>
      </c>
      <c r="D27">
        <v>213</v>
      </c>
      <c r="E27">
        <v>2.5</v>
      </c>
      <c r="F27">
        <v>2.5</v>
      </c>
      <c r="G27" t="s">
        <v>665</v>
      </c>
      <c r="H27">
        <v>96</v>
      </c>
      <c r="I27" s="88">
        <v>10682.306835443038</v>
      </c>
    </row>
    <row r="28" spans="1:9" x14ac:dyDescent="0.25">
      <c r="A28" t="s">
        <v>116</v>
      </c>
      <c r="B28">
        <v>111</v>
      </c>
      <c r="C28" s="27">
        <v>13985.053881118882</v>
      </c>
      <c r="D28">
        <v>447</v>
      </c>
      <c r="E28" t="s">
        <v>665</v>
      </c>
      <c r="F28" t="s">
        <v>665</v>
      </c>
      <c r="G28" t="s">
        <v>665</v>
      </c>
      <c r="H28" t="s">
        <v>665</v>
      </c>
      <c r="I28" s="88">
        <v>12585.112935323383</v>
      </c>
    </row>
    <row r="29" spans="1:9" x14ac:dyDescent="0.25">
      <c r="A29" t="s">
        <v>117</v>
      </c>
      <c r="B29">
        <v>90</v>
      </c>
      <c r="C29" s="27">
        <v>17530.404328358207</v>
      </c>
      <c r="D29">
        <v>54</v>
      </c>
      <c r="E29" t="s">
        <v>665</v>
      </c>
      <c r="F29" t="s">
        <v>665</v>
      </c>
      <c r="G29" t="s">
        <v>665</v>
      </c>
      <c r="H29" t="s">
        <v>665</v>
      </c>
      <c r="I29" s="88">
        <v>13467.752266666666</v>
      </c>
    </row>
    <row r="30" spans="1:9" x14ac:dyDescent="0.25">
      <c r="A30" t="s">
        <v>92</v>
      </c>
      <c r="B30">
        <v>91</v>
      </c>
      <c r="C30" s="27">
        <v>14298.928978242609</v>
      </c>
      <c r="D30">
        <v>27279</v>
      </c>
      <c r="E30">
        <v>27</v>
      </c>
      <c r="F30">
        <v>3663</v>
      </c>
      <c r="G30">
        <v>159</v>
      </c>
      <c r="H30">
        <v>12</v>
      </c>
      <c r="I30" s="88">
        <v>12878.759683740209</v>
      </c>
    </row>
    <row r="31" spans="1:9" x14ac:dyDescent="0.25">
      <c r="A31" t="s">
        <v>119</v>
      </c>
      <c r="B31">
        <v>97</v>
      </c>
      <c r="C31" s="27">
        <v>14711.311159420289</v>
      </c>
      <c r="D31">
        <v>48</v>
      </c>
      <c r="E31" t="s">
        <v>665</v>
      </c>
      <c r="F31" t="s">
        <v>665</v>
      </c>
      <c r="G31" t="s">
        <v>665</v>
      </c>
      <c r="H31" t="s">
        <v>665</v>
      </c>
      <c r="I31" s="88">
        <v>12974.288108108109</v>
      </c>
    </row>
    <row r="32" spans="1:9" x14ac:dyDescent="0.25">
      <c r="A32" t="s">
        <v>121</v>
      </c>
      <c r="B32">
        <v>98</v>
      </c>
      <c r="C32" s="27">
        <v>12392.523201930813</v>
      </c>
      <c r="D32">
        <v>822</v>
      </c>
      <c r="E32">
        <v>2.5</v>
      </c>
      <c r="F32">
        <v>39</v>
      </c>
      <c r="G32">
        <v>2.5</v>
      </c>
      <c r="H32">
        <v>117</v>
      </c>
      <c r="I32" s="88">
        <v>11669.99681523501</v>
      </c>
    </row>
    <row r="33" spans="1:9" x14ac:dyDescent="0.25">
      <c r="A33" t="s">
        <v>122</v>
      </c>
      <c r="B33">
        <v>102</v>
      </c>
      <c r="C33" s="27">
        <v>14048.180092807423</v>
      </c>
      <c r="D33">
        <v>297</v>
      </c>
      <c r="E33" t="s">
        <v>665</v>
      </c>
      <c r="F33" t="s">
        <v>665</v>
      </c>
      <c r="G33" t="s">
        <v>665</v>
      </c>
      <c r="H33">
        <v>60</v>
      </c>
      <c r="I33" s="88">
        <v>12345.191113490364</v>
      </c>
    </row>
    <row r="34" spans="1:9" x14ac:dyDescent="0.25">
      <c r="A34" t="s">
        <v>123</v>
      </c>
      <c r="B34">
        <v>103</v>
      </c>
      <c r="C34" s="27">
        <v>14147.532395833337</v>
      </c>
      <c r="D34">
        <v>81</v>
      </c>
      <c r="E34" t="s">
        <v>665</v>
      </c>
      <c r="F34" t="s">
        <v>665</v>
      </c>
      <c r="G34" t="s">
        <v>665</v>
      </c>
      <c r="H34" t="s">
        <v>665</v>
      </c>
      <c r="I34" s="88">
        <v>12229.670000000002</v>
      </c>
    </row>
    <row r="35" spans="1:9" x14ac:dyDescent="0.25">
      <c r="A35" t="s">
        <v>124</v>
      </c>
      <c r="B35">
        <v>105</v>
      </c>
      <c r="C35" s="27">
        <v>12758.985270270268</v>
      </c>
      <c r="D35">
        <v>54</v>
      </c>
      <c r="E35" t="s">
        <v>665</v>
      </c>
      <c r="F35" t="s">
        <v>665</v>
      </c>
      <c r="G35" t="s">
        <v>665</v>
      </c>
      <c r="H35" t="s">
        <v>665</v>
      </c>
      <c r="I35" s="88">
        <v>12317.557894736843</v>
      </c>
    </row>
    <row r="36" spans="1:9" x14ac:dyDescent="0.25">
      <c r="A36" t="s">
        <v>125</v>
      </c>
      <c r="B36">
        <v>106</v>
      </c>
      <c r="C36" s="27">
        <v>12775.434722452363</v>
      </c>
      <c r="D36">
        <v>1620</v>
      </c>
      <c r="E36" t="s">
        <v>665</v>
      </c>
      <c r="F36">
        <v>159</v>
      </c>
      <c r="G36">
        <v>156</v>
      </c>
      <c r="H36">
        <v>6</v>
      </c>
      <c r="I36" s="88">
        <v>12067.45917085427</v>
      </c>
    </row>
    <row r="37" spans="1:9" x14ac:dyDescent="0.25">
      <c r="A37" t="s">
        <v>126</v>
      </c>
      <c r="B37">
        <v>108</v>
      </c>
      <c r="C37" s="27">
        <v>13377.994169491523</v>
      </c>
      <c r="D37">
        <v>366</v>
      </c>
      <c r="E37" t="s">
        <v>665</v>
      </c>
      <c r="F37">
        <v>6</v>
      </c>
      <c r="G37" t="s">
        <v>665</v>
      </c>
      <c r="H37">
        <v>90</v>
      </c>
      <c r="I37" s="88">
        <v>11617.190588235295</v>
      </c>
    </row>
    <row r="38" spans="1:9" x14ac:dyDescent="0.25">
      <c r="A38" t="s">
        <v>113</v>
      </c>
      <c r="B38">
        <v>109</v>
      </c>
      <c r="C38" s="27">
        <v>11179.892436440678</v>
      </c>
      <c r="D38">
        <v>1935</v>
      </c>
      <c r="E38" t="s">
        <v>665</v>
      </c>
      <c r="F38">
        <v>60</v>
      </c>
      <c r="G38">
        <v>18</v>
      </c>
      <c r="H38">
        <v>753</v>
      </c>
      <c r="I38" s="88">
        <v>10225.285550847459</v>
      </c>
    </row>
    <row r="39" spans="1:9" x14ac:dyDescent="0.25">
      <c r="A39" t="s">
        <v>128</v>
      </c>
      <c r="B39">
        <v>139</v>
      </c>
      <c r="C39" s="27">
        <v>12512.762164073551</v>
      </c>
      <c r="D39">
        <v>348</v>
      </c>
      <c r="E39" t="s">
        <v>665</v>
      </c>
      <c r="F39" t="s">
        <v>665</v>
      </c>
      <c r="G39" t="s">
        <v>665</v>
      </c>
      <c r="H39">
        <v>156</v>
      </c>
      <c r="I39" s="88">
        <v>11987.256787634409</v>
      </c>
    </row>
    <row r="40" spans="1:9" x14ac:dyDescent="0.25">
      <c r="A40" t="s">
        <v>129</v>
      </c>
      <c r="B40">
        <v>140</v>
      </c>
      <c r="C40" s="27">
        <v>13737.15583160083</v>
      </c>
      <c r="D40">
        <v>423</v>
      </c>
      <c r="E40" t="s">
        <v>665</v>
      </c>
      <c r="F40" t="s">
        <v>665</v>
      </c>
      <c r="G40" t="s">
        <v>665</v>
      </c>
      <c r="H40">
        <v>378</v>
      </c>
      <c r="I40" s="88">
        <v>13143.647716535434</v>
      </c>
    </row>
    <row r="41" spans="1:9" x14ac:dyDescent="0.25">
      <c r="A41" t="s">
        <v>130</v>
      </c>
      <c r="B41">
        <v>142</v>
      </c>
      <c r="C41" s="27">
        <v>11935.061186440676</v>
      </c>
      <c r="D41">
        <v>213</v>
      </c>
      <c r="E41" t="s">
        <v>665</v>
      </c>
      <c r="F41">
        <v>9</v>
      </c>
      <c r="G41" t="s">
        <v>665</v>
      </c>
      <c r="H41" t="s">
        <v>665</v>
      </c>
      <c r="I41" s="88">
        <v>10082.471378205126</v>
      </c>
    </row>
    <row r="42" spans="1:9" x14ac:dyDescent="0.25">
      <c r="A42" t="s">
        <v>131</v>
      </c>
      <c r="B42">
        <v>143</v>
      </c>
      <c r="C42" s="27">
        <v>11960.180777385158</v>
      </c>
      <c r="D42">
        <v>219</v>
      </c>
      <c r="E42" t="s">
        <v>665</v>
      </c>
      <c r="F42" t="s">
        <v>665</v>
      </c>
      <c r="G42" t="s">
        <v>665</v>
      </c>
      <c r="H42" t="s">
        <v>665</v>
      </c>
      <c r="I42" s="88">
        <v>9084.2173578595321</v>
      </c>
    </row>
    <row r="43" spans="1:9" x14ac:dyDescent="0.25">
      <c r="A43" t="s">
        <v>132</v>
      </c>
      <c r="B43">
        <v>145</v>
      </c>
      <c r="C43" s="27">
        <v>12083.278896551725</v>
      </c>
      <c r="D43">
        <v>678</v>
      </c>
      <c r="E43" t="s">
        <v>665</v>
      </c>
      <c r="F43" t="s">
        <v>665</v>
      </c>
      <c r="G43" t="s">
        <v>665</v>
      </c>
      <c r="H43">
        <v>66</v>
      </c>
      <c r="I43" s="88">
        <v>10442.535304740406</v>
      </c>
    </row>
    <row r="44" spans="1:9" x14ac:dyDescent="0.25">
      <c r="A44" t="s">
        <v>134</v>
      </c>
      <c r="B44">
        <v>146</v>
      </c>
      <c r="C44" s="27">
        <v>16065.148771929826</v>
      </c>
      <c r="D44">
        <v>78</v>
      </c>
      <c r="E44" t="s">
        <v>665</v>
      </c>
      <c r="F44" t="s">
        <v>665</v>
      </c>
      <c r="G44" t="s">
        <v>665</v>
      </c>
      <c r="H44" t="s">
        <v>665</v>
      </c>
      <c r="I44" s="88">
        <v>12968.909531249999</v>
      </c>
    </row>
    <row r="45" spans="1:9" x14ac:dyDescent="0.25">
      <c r="A45" t="s">
        <v>135</v>
      </c>
      <c r="B45">
        <v>153</v>
      </c>
      <c r="C45" s="27">
        <v>12493.173123595505</v>
      </c>
      <c r="D45">
        <v>603</v>
      </c>
      <c r="E45" t="s">
        <v>665</v>
      </c>
      <c r="F45">
        <v>2.5</v>
      </c>
      <c r="G45">
        <v>6</v>
      </c>
      <c r="H45" t="s">
        <v>665</v>
      </c>
      <c r="I45" s="88">
        <v>11182.43199360341</v>
      </c>
    </row>
    <row r="46" spans="1:9" x14ac:dyDescent="0.25">
      <c r="A46" t="s">
        <v>136</v>
      </c>
      <c r="B46">
        <v>148</v>
      </c>
      <c r="C46" s="27">
        <v>20154.073986254298</v>
      </c>
      <c r="D46">
        <v>207</v>
      </c>
      <c r="E46" t="s">
        <v>665</v>
      </c>
      <c r="F46" t="s">
        <v>665</v>
      </c>
      <c r="G46" t="s">
        <v>665</v>
      </c>
      <c r="H46" t="s">
        <v>665</v>
      </c>
      <c r="I46" s="88">
        <v>18063.910439189185</v>
      </c>
    </row>
    <row r="47" spans="1:9" x14ac:dyDescent="0.25">
      <c r="A47" t="s">
        <v>137</v>
      </c>
      <c r="B47">
        <v>149</v>
      </c>
      <c r="C47" s="27">
        <v>14158.916212121212</v>
      </c>
      <c r="D47">
        <v>177</v>
      </c>
      <c r="E47" t="s">
        <v>665</v>
      </c>
      <c r="F47" t="s">
        <v>665</v>
      </c>
      <c r="G47" t="s">
        <v>665</v>
      </c>
      <c r="H47" t="s">
        <v>665</v>
      </c>
      <c r="I47" s="88">
        <v>11983.328167938929</v>
      </c>
    </row>
    <row r="48" spans="1:9" x14ac:dyDescent="0.25">
      <c r="A48" t="s">
        <v>138</v>
      </c>
      <c r="B48">
        <v>151</v>
      </c>
      <c r="C48" s="27">
        <v>14438.107903225809</v>
      </c>
      <c r="D48">
        <v>45</v>
      </c>
      <c r="E48" t="s">
        <v>665</v>
      </c>
      <c r="F48" t="s">
        <v>665</v>
      </c>
      <c r="G48" t="s">
        <v>665</v>
      </c>
      <c r="H48" t="s">
        <v>665</v>
      </c>
      <c r="I48" s="88">
        <v>13042.573559322036</v>
      </c>
    </row>
    <row r="49" spans="1:9" x14ac:dyDescent="0.25">
      <c r="A49" t="s">
        <v>139</v>
      </c>
      <c r="B49">
        <v>152</v>
      </c>
      <c r="C49" s="27">
        <v>12975.795161290322</v>
      </c>
      <c r="D49">
        <v>60</v>
      </c>
      <c r="E49" t="s">
        <v>665</v>
      </c>
      <c r="F49" t="s">
        <v>665</v>
      </c>
      <c r="G49" t="s">
        <v>665</v>
      </c>
      <c r="H49">
        <v>66</v>
      </c>
      <c r="I49" s="88">
        <v>11196.160445544556</v>
      </c>
    </row>
    <row r="50" spans="1:9" x14ac:dyDescent="0.25">
      <c r="A50" t="s">
        <v>140</v>
      </c>
      <c r="B50">
        <v>165</v>
      </c>
      <c r="C50" s="27">
        <v>13481.636006944444</v>
      </c>
      <c r="D50">
        <v>555</v>
      </c>
      <c r="E50" t="s">
        <v>665</v>
      </c>
      <c r="F50" t="s">
        <v>665</v>
      </c>
      <c r="G50" t="s">
        <v>665</v>
      </c>
      <c r="H50">
        <v>138</v>
      </c>
      <c r="I50" s="88">
        <v>11988.571928251122</v>
      </c>
    </row>
    <row r="51" spans="1:9" x14ac:dyDescent="0.25">
      <c r="A51" t="s">
        <v>118</v>
      </c>
      <c r="B51">
        <v>167</v>
      </c>
      <c r="C51" s="27">
        <v>13513.718851218828</v>
      </c>
      <c r="D51">
        <v>2307</v>
      </c>
      <c r="E51" t="s">
        <v>665</v>
      </c>
      <c r="F51" t="s">
        <v>665</v>
      </c>
      <c r="G51" t="s">
        <v>665</v>
      </c>
      <c r="H51">
        <v>708</v>
      </c>
      <c r="I51" s="88">
        <v>13491.783471028555</v>
      </c>
    </row>
    <row r="52" spans="1:9" x14ac:dyDescent="0.25">
      <c r="A52" t="s">
        <v>141</v>
      </c>
      <c r="B52">
        <v>169</v>
      </c>
      <c r="C52" s="27">
        <v>15746.709014084507</v>
      </c>
      <c r="D52">
        <v>165</v>
      </c>
      <c r="E52" t="s">
        <v>665</v>
      </c>
      <c r="F52" t="s">
        <v>665</v>
      </c>
      <c r="G52" t="s">
        <v>665</v>
      </c>
      <c r="H52" t="s">
        <v>665</v>
      </c>
      <c r="I52" s="88">
        <v>13776.078863636363</v>
      </c>
    </row>
    <row r="53" spans="1:9" x14ac:dyDescent="0.25">
      <c r="A53" t="s">
        <v>142</v>
      </c>
      <c r="B53">
        <v>171</v>
      </c>
      <c r="C53" s="27">
        <v>12447.21656716418</v>
      </c>
      <c r="D53">
        <v>168</v>
      </c>
      <c r="E53" t="s">
        <v>665</v>
      </c>
      <c r="F53" t="s">
        <v>665</v>
      </c>
      <c r="G53" t="s">
        <v>665</v>
      </c>
      <c r="H53" t="s">
        <v>665</v>
      </c>
      <c r="I53" s="88">
        <v>10768.641970443352</v>
      </c>
    </row>
    <row r="54" spans="1:9" x14ac:dyDescent="0.25">
      <c r="A54" t="s">
        <v>144</v>
      </c>
      <c r="B54">
        <v>172</v>
      </c>
      <c r="C54" s="27">
        <v>10768.767829457365</v>
      </c>
      <c r="D54">
        <v>99</v>
      </c>
      <c r="E54" t="s">
        <v>665</v>
      </c>
      <c r="F54" t="s">
        <v>665</v>
      </c>
      <c r="G54" t="s">
        <v>665</v>
      </c>
      <c r="H54" t="s">
        <v>665</v>
      </c>
      <c r="I54" s="88">
        <v>10616.213983050848</v>
      </c>
    </row>
    <row r="55" spans="1:9" x14ac:dyDescent="0.25">
      <c r="A55" t="s">
        <v>145</v>
      </c>
      <c r="B55">
        <v>176</v>
      </c>
      <c r="C55" s="27">
        <v>14448.251166666665</v>
      </c>
      <c r="D55">
        <v>84</v>
      </c>
      <c r="E55" t="s">
        <v>665</v>
      </c>
      <c r="F55" t="s">
        <v>665</v>
      </c>
      <c r="G55" t="s">
        <v>665</v>
      </c>
      <c r="H55" t="s">
        <v>665</v>
      </c>
      <c r="I55" s="88">
        <v>12108.150735294117</v>
      </c>
    </row>
    <row r="56" spans="1:9" x14ac:dyDescent="0.25">
      <c r="A56" t="s">
        <v>146</v>
      </c>
      <c r="B56">
        <v>177</v>
      </c>
      <c r="C56" s="27">
        <v>11958.819558823528</v>
      </c>
      <c r="D56">
        <v>45</v>
      </c>
      <c r="E56" t="s">
        <v>665</v>
      </c>
      <c r="F56" t="s">
        <v>665</v>
      </c>
      <c r="G56" t="s">
        <v>665</v>
      </c>
      <c r="H56" t="s">
        <v>665</v>
      </c>
      <c r="I56" s="88">
        <v>11117.904929577464</v>
      </c>
    </row>
    <row r="57" spans="1:9" x14ac:dyDescent="0.25">
      <c r="A57" t="s">
        <v>147</v>
      </c>
      <c r="B57">
        <v>178</v>
      </c>
      <c r="C57" s="27">
        <v>14900.659863636363</v>
      </c>
      <c r="D57">
        <v>168</v>
      </c>
      <c r="E57" t="s">
        <v>665</v>
      </c>
      <c r="F57" t="s">
        <v>665</v>
      </c>
      <c r="G57" t="s">
        <v>665</v>
      </c>
      <c r="H57" t="s">
        <v>665</v>
      </c>
      <c r="I57" s="88">
        <v>12946.125575221238</v>
      </c>
    </row>
    <row r="58" spans="1:9" x14ac:dyDescent="0.25">
      <c r="A58" t="s">
        <v>106</v>
      </c>
      <c r="B58">
        <v>179</v>
      </c>
      <c r="C58" s="27">
        <v>13316.514104437949</v>
      </c>
      <c r="D58">
        <v>5193</v>
      </c>
      <c r="E58">
        <v>2.5</v>
      </c>
      <c r="F58" t="s">
        <v>665</v>
      </c>
      <c r="G58" t="s">
        <v>665</v>
      </c>
      <c r="H58">
        <v>1209</v>
      </c>
      <c r="I58" s="88">
        <v>11342.662110019646</v>
      </c>
    </row>
    <row r="59" spans="1:9" x14ac:dyDescent="0.25">
      <c r="A59" t="s">
        <v>149</v>
      </c>
      <c r="B59">
        <v>181</v>
      </c>
      <c r="C59" s="27">
        <v>11082.800422535209</v>
      </c>
      <c r="D59">
        <v>45</v>
      </c>
      <c r="E59" t="s">
        <v>665</v>
      </c>
      <c r="F59">
        <v>2.5</v>
      </c>
      <c r="G59" t="s">
        <v>665</v>
      </c>
      <c r="H59" t="s">
        <v>665</v>
      </c>
      <c r="I59" s="88">
        <v>12658.847272727271</v>
      </c>
    </row>
    <row r="60" spans="1:9" x14ac:dyDescent="0.25">
      <c r="A60" t="s">
        <v>150</v>
      </c>
      <c r="B60">
        <v>182</v>
      </c>
      <c r="C60" s="27">
        <v>17855.051220285259</v>
      </c>
      <c r="D60">
        <v>483</v>
      </c>
      <c r="E60">
        <v>2.5</v>
      </c>
      <c r="F60">
        <v>2.5</v>
      </c>
      <c r="G60" t="s">
        <v>665</v>
      </c>
      <c r="H60" t="s">
        <v>665</v>
      </c>
      <c r="I60" s="88">
        <v>14563.705155096013</v>
      </c>
    </row>
    <row r="61" spans="1:9" x14ac:dyDescent="0.25">
      <c r="A61" t="s">
        <v>151</v>
      </c>
      <c r="B61">
        <v>186</v>
      </c>
      <c r="C61" s="27">
        <v>11731.413628447024</v>
      </c>
      <c r="D61">
        <v>1725</v>
      </c>
      <c r="E61" t="s">
        <v>665</v>
      </c>
      <c r="F61">
        <v>27</v>
      </c>
      <c r="G61">
        <v>51</v>
      </c>
      <c r="H61">
        <v>492</v>
      </c>
      <c r="I61" s="88">
        <v>10926.950912670007</v>
      </c>
    </row>
    <row r="62" spans="1:9" x14ac:dyDescent="0.25">
      <c r="A62" t="s">
        <v>152</v>
      </c>
      <c r="B62">
        <v>202</v>
      </c>
      <c r="C62" s="27">
        <v>14150.056329572926</v>
      </c>
      <c r="D62">
        <v>1221</v>
      </c>
      <c r="E62" t="s">
        <v>665</v>
      </c>
      <c r="F62">
        <v>39</v>
      </c>
      <c r="G62">
        <v>882</v>
      </c>
      <c r="H62">
        <v>33</v>
      </c>
      <c r="I62" s="88">
        <v>12444.173003952568</v>
      </c>
    </row>
    <row r="63" spans="1:9" x14ac:dyDescent="0.25">
      <c r="A63" t="s">
        <v>154</v>
      </c>
      <c r="B63">
        <v>204</v>
      </c>
      <c r="C63" s="27">
        <v>14394.791046511626</v>
      </c>
      <c r="D63">
        <v>51</v>
      </c>
      <c r="E63" t="s">
        <v>665</v>
      </c>
      <c r="F63" t="s">
        <v>665</v>
      </c>
      <c r="G63" t="s">
        <v>665</v>
      </c>
      <c r="H63" t="s">
        <v>665</v>
      </c>
      <c r="I63" s="88">
        <v>12300.143253012047</v>
      </c>
    </row>
    <row r="64" spans="1:9" x14ac:dyDescent="0.25">
      <c r="A64" t="s">
        <v>155</v>
      </c>
      <c r="B64">
        <v>205</v>
      </c>
      <c r="C64" s="27">
        <v>14988.427250821469</v>
      </c>
      <c r="D64">
        <v>1185</v>
      </c>
      <c r="E64" t="s">
        <v>665</v>
      </c>
      <c r="F64" t="s">
        <v>665</v>
      </c>
      <c r="G64">
        <v>2.5</v>
      </c>
      <c r="H64">
        <v>393</v>
      </c>
      <c r="I64" s="88">
        <v>13167.029327377826</v>
      </c>
    </row>
    <row r="65" spans="1:9" x14ac:dyDescent="0.25">
      <c r="A65" t="s">
        <v>156</v>
      </c>
      <c r="B65">
        <v>208</v>
      </c>
      <c r="C65" s="27">
        <v>11512.144738255034</v>
      </c>
      <c r="D65">
        <v>396</v>
      </c>
      <c r="E65" t="s">
        <v>665</v>
      </c>
      <c r="F65" t="s">
        <v>665</v>
      </c>
      <c r="G65" t="s">
        <v>665</v>
      </c>
      <c r="H65">
        <v>201</v>
      </c>
      <c r="I65" s="88">
        <v>9541.3789501312331</v>
      </c>
    </row>
    <row r="66" spans="1:9" x14ac:dyDescent="0.25">
      <c r="A66" t="s">
        <v>157</v>
      </c>
      <c r="B66">
        <v>211</v>
      </c>
      <c r="C66" s="27">
        <v>12524.05722458629</v>
      </c>
      <c r="D66">
        <v>1386</v>
      </c>
      <c r="E66">
        <v>2.5</v>
      </c>
      <c r="F66">
        <v>93</v>
      </c>
      <c r="G66" t="s">
        <v>665</v>
      </c>
      <c r="H66">
        <v>327</v>
      </c>
      <c r="I66" s="88">
        <v>10514.275652372264</v>
      </c>
    </row>
    <row r="67" spans="1:9" x14ac:dyDescent="0.25">
      <c r="A67" t="s">
        <v>158</v>
      </c>
      <c r="B67">
        <v>213</v>
      </c>
      <c r="C67" s="27">
        <v>16100.061299435032</v>
      </c>
      <c r="D67">
        <v>159</v>
      </c>
      <c r="E67" t="s">
        <v>665</v>
      </c>
      <c r="F67" t="s">
        <v>665</v>
      </c>
      <c r="G67" t="s">
        <v>665</v>
      </c>
      <c r="H67" t="s">
        <v>665</v>
      </c>
      <c r="I67" s="88">
        <v>13870.193705882351</v>
      </c>
    </row>
    <row r="68" spans="1:9" x14ac:dyDescent="0.25">
      <c r="A68" t="s">
        <v>159</v>
      </c>
      <c r="B68">
        <v>214</v>
      </c>
      <c r="C68" s="27">
        <v>12131.828344594594</v>
      </c>
      <c r="D68">
        <v>369</v>
      </c>
      <c r="E68" t="s">
        <v>665</v>
      </c>
      <c r="F68" t="s">
        <v>665</v>
      </c>
      <c r="G68" t="s">
        <v>665</v>
      </c>
      <c r="H68">
        <v>90</v>
      </c>
      <c r="I68" s="88">
        <v>9826.902504118616</v>
      </c>
    </row>
    <row r="69" spans="1:9" x14ac:dyDescent="0.25">
      <c r="A69" t="s">
        <v>160</v>
      </c>
      <c r="B69">
        <v>216</v>
      </c>
      <c r="C69" s="27">
        <v>11979.700434782608</v>
      </c>
      <c r="D69">
        <v>33</v>
      </c>
      <c r="E69" t="s">
        <v>665</v>
      </c>
      <c r="F69" t="s">
        <v>665</v>
      </c>
      <c r="G69" t="s">
        <v>665</v>
      </c>
      <c r="H69" t="s">
        <v>665</v>
      </c>
      <c r="I69" s="88">
        <v>9656.4468181818174</v>
      </c>
    </row>
    <row r="70" spans="1:9" x14ac:dyDescent="0.25">
      <c r="A70" t="s">
        <v>161</v>
      </c>
      <c r="B70">
        <v>217</v>
      </c>
      <c r="C70" s="27">
        <v>13929.237156862746</v>
      </c>
      <c r="D70">
        <v>228</v>
      </c>
      <c r="E70" t="s">
        <v>665</v>
      </c>
      <c r="F70" t="s">
        <v>665</v>
      </c>
      <c r="G70">
        <v>6</v>
      </c>
      <c r="H70" t="s">
        <v>665</v>
      </c>
      <c r="I70" s="88">
        <v>10477.03583081571</v>
      </c>
    </row>
    <row r="71" spans="1:9" x14ac:dyDescent="0.25">
      <c r="A71" t="s">
        <v>163</v>
      </c>
      <c r="B71">
        <v>218</v>
      </c>
      <c r="C71" s="27">
        <v>19458.067073170732</v>
      </c>
      <c r="D71">
        <v>24</v>
      </c>
      <c r="E71" t="s">
        <v>665</v>
      </c>
      <c r="F71" t="s">
        <v>665</v>
      </c>
      <c r="G71" t="s">
        <v>665</v>
      </c>
      <c r="H71" t="s">
        <v>665</v>
      </c>
      <c r="I71" s="88">
        <v>15669.323023255814</v>
      </c>
    </row>
    <row r="72" spans="1:9" x14ac:dyDescent="0.25">
      <c r="A72" t="s">
        <v>164</v>
      </c>
      <c r="B72">
        <v>224</v>
      </c>
      <c r="C72" s="27">
        <v>14148.312108262107</v>
      </c>
      <c r="D72">
        <v>213</v>
      </c>
      <c r="E72">
        <v>6</v>
      </c>
      <c r="F72">
        <v>6</v>
      </c>
      <c r="G72" t="s">
        <v>665</v>
      </c>
      <c r="H72">
        <v>54</v>
      </c>
      <c r="I72" s="88">
        <v>12735.317796143254</v>
      </c>
    </row>
    <row r="73" spans="1:9" x14ac:dyDescent="0.25">
      <c r="A73" t="s">
        <v>165</v>
      </c>
      <c r="B73">
        <v>226</v>
      </c>
      <c r="C73" s="27">
        <v>17446.732704918035</v>
      </c>
      <c r="D73">
        <v>96</v>
      </c>
      <c r="E73" t="s">
        <v>665</v>
      </c>
      <c r="F73" t="s">
        <v>665</v>
      </c>
      <c r="G73">
        <v>2.5</v>
      </c>
      <c r="H73" t="s">
        <v>665</v>
      </c>
      <c r="I73" s="88">
        <v>13495.094961240309</v>
      </c>
    </row>
    <row r="74" spans="1:9" x14ac:dyDescent="0.25">
      <c r="A74" t="s">
        <v>166</v>
      </c>
      <c r="B74">
        <v>230</v>
      </c>
      <c r="C74" s="27">
        <v>13221.467326732671</v>
      </c>
      <c r="D74">
        <v>69</v>
      </c>
      <c r="E74" t="s">
        <v>665</v>
      </c>
      <c r="F74" t="s">
        <v>665</v>
      </c>
      <c r="G74" t="s">
        <v>665</v>
      </c>
      <c r="H74" t="s">
        <v>665</v>
      </c>
      <c r="I74" s="88">
        <v>11823.815510204084</v>
      </c>
    </row>
    <row r="75" spans="1:9" x14ac:dyDescent="0.25">
      <c r="A75" t="s">
        <v>167</v>
      </c>
      <c r="B75">
        <v>231</v>
      </c>
      <c r="C75" s="27">
        <v>25515.092608695646</v>
      </c>
      <c r="D75">
        <v>42</v>
      </c>
      <c r="E75" t="s">
        <v>665</v>
      </c>
      <c r="F75" t="s">
        <v>665</v>
      </c>
      <c r="G75" t="s">
        <v>665</v>
      </c>
      <c r="H75" t="s">
        <v>665</v>
      </c>
      <c r="I75" s="88">
        <v>16572.698709677421</v>
      </c>
    </row>
    <row r="76" spans="1:9" x14ac:dyDescent="0.25">
      <c r="A76" t="s">
        <v>168</v>
      </c>
      <c r="B76">
        <v>232</v>
      </c>
      <c r="C76" s="27">
        <v>12457.19097053726</v>
      </c>
      <c r="D76">
        <v>315</v>
      </c>
      <c r="E76" t="s">
        <v>665</v>
      </c>
      <c r="F76" t="s">
        <v>665</v>
      </c>
      <c r="G76" t="s">
        <v>665</v>
      </c>
      <c r="H76">
        <v>54</v>
      </c>
      <c r="I76" s="88">
        <v>11476.108456591639</v>
      </c>
    </row>
    <row r="77" spans="1:9" x14ac:dyDescent="0.25">
      <c r="A77" t="s">
        <v>169</v>
      </c>
      <c r="B77">
        <v>233</v>
      </c>
      <c r="C77" s="27">
        <v>12476.545058479531</v>
      </c>
      <c r="D77">
        <v>492</v>
      </c>
      <c r="E77" t="s">
        <v>665</v>
      </c>
      <c r="F77" t="s">
        <v>665</v>
      </c>
      <c r="G77" t="s">
        <v>665</v>
      </c>
      <c r="H77" t="s">
        <v>665</v>
      </c>
      <c r="I77" s="88">
        <v>11753.575609756099</v>
      </c>
    </row>
    <row r="78" spans="1:9" x14ac:dyDescent="0.25">
      <c r="A78" t="s">
        <v>170</v>
      </c>
      <c r="B78">
        <v>235</v>
      </c>
      <c r="C78" s="27">
        <v>19915.02038720539</v>
      </c>
      <c r="D78">
        <v>363</v>
      </c>
      <c r="E78" t="s">
        <v>665</v>
      </c>
      <c r="F78">
        <v>117</v>
      </c>
      <c r="G78" t="s">
        <v>665</v>
      </c>
      <c r="H78">
        <v>120</v>
      </c>
      <c r="I78" s="88">
        <v>15860.815672131148</v>
      </c>
    </row>
    <row r="79" spans="1:9" x14ac:dyDescent="0.25">
      <c r="A79" t="s">
        <v>103</v>
      </c>
      <c r="B79">
        <v>236</v>
      </c>
      <c r="C79" s="27">
        <v>12333.771359649123</v>
      </c>
      <c r="D79">
        <v>186</v>
      </c>
      <c r="E79" t="s">
        <v>665</v>
      </c>
      <c r="F79" t="s">
        <v>665</v>
      </c>
      <c r="G79" t="s">
        <v>665</v>
      </c>
      <c r="H79" t="s">
        <v>665</v>
      </c>
      <c r="I79" s="88">
        <v>9995.5533469387756</v>
      </c>
    </row>
    <row r="80" spans="1:9" x14ac:dyDescent="0.25">
      <c r="A80" t="s">
        <v>171</v>
      </c>
      <c r="B80">
        <v>239</v>
      </c>
      <c r="C80" s="27">
        <v>14847.569506172838</v>
      </c>
      <c r="D80">
        <v>63</v>
      </c>
      <c r="E80" t="s">
        <v>665</v>
      </c>
      <c r="F80" t="s">
        <v>665</v>
      </c>
      <c r="G80" t="s">
        <v>665</v>
      </c>
      <c r="H80" t="s">
        <v>665</v>
      </c>
      <c r="I80" s="88">
        <v>12496.555</v>
      </c>
    </row>
    <row r="81" spans="1:9" x14ac:dyDescent="0.25">
      <c r="A81" t="s">
        <v>172</v>
      </c>
      <c r="B81">
        <v>240</v>
      </c>
      <c r="C81" s="27">
        <v>12512.485005945302</v>
      </c>
      <c r="D81">
        <v>645</v>
      </c>
      <c r="E81" t="s">
        <v>665</v>
      </c>
      <c r="F81" t="s">
        <v>665</v>
      </c>
      <c r="G81" t="s">
        <v>665</v>
      </c>
      <c r="H81" t="s">
        <v>665</v>
      </c>
      <c r="I81" s="88">
        <v>11879.518256880732</v>
      </c>
    </row>
    <row r="82" spans="1:9" x14ac:dyDescent="0.25">
      <c r="A82" t="s">
        <v>173</v>
      </c>
      <c r="B82">
        <v>320</v>
      </c>
      <c r="C82" s="27">
        <v>16073.133058823531</v>
      </c>
      <c r="D82">
        <v>162</v>
      </c>
      <c r="E82" t="s">
        <v>665</v>
      </c>
      <c r="F82" t="s">
        <v>665</v>
      </c>
      <c r="G82" t="s">
        <v>665</v>
      </c>
      <c r="H82">
        <v>51</v>
      </c>
      <c r="I82" s="88">
        <v>16962.834133333334</v>
      </c>
    </row>
    <row r="83" spans="1:9" x14ac:dyDescent="0.25">
      <c r="A83" t="s">
        <v>174</v>
      </c>
      <c r="B83">
        <v>241</v>
      </c>
      <c r="C83" s="27">
        <v>9772.50897755611</v>
      </c>
      <c r="D83">
        <v>255</v>
      </c>
      <c r="E83" t="s">
        <v>665</v>
      </c>
      <c r="F83" t="s">
        <v>665</v>
      </c>
      <c r="G83" t="s">
        <v>665</v>
      </c>
      <c r="H83">
        <v>54</v>
      </c>
      <c r="I83" s="88">
        <v>8405.9483023255834</v>
      </c>
    </row>
    <row r="84" spans="1:9" x14ac:dyDescent="0.25">
      <c r="A84" t="s">
        <v>175</v>
      </c>
      <c r="B84">
        <v>322</v>
      </c>
      <c r="C84" s="27">
        <v>13851.785289575289</v>
      </c>
      <c r="D84">
        <v>156</v>
      </c>
      <c r="E84" t="s">
        <v>665</v>
      </c>
      <c r="F84">
        <v>2.5</v>
      </c>
      <c r="G84">
        <v>2.5</v>
      </c>
      <c r="H84">
        <v>18</v>
      </c>
      <c r="I84" s="88">
        <v>11960.680807692306</v>
      </c>
    </row>
    <row r="85" spans="1:9" x14ac:dyDescent="0.25">
      <c r="A85" t="s">
        <v>176</v>
      </c>
      <c r="B85">
        <v>244</v>
      </c>
      <c r="C85" s="27">
        <v>12659.916827889447</v>
      </c>
      <c r="D85">
        <v>978</v>
      </c>
      <c r="E85">
        <v>2.5</v>
      </c>
      <c r="F85">
        <v>9</v>
      </c>
      <c r="G85" t="s">
        <v>665</v>
      </c>
      <c r="H85">
        <v>294</v>
      </c>
      <c r="I85" s="88">
        <v>10822.904797001873</v>
      </c>
    </row>
    <row r="86" spans="1:9" x14ac:dyDescent="0.25">
      <c r="A86" t="s">
        <v>177</v>
      </c>
      <c r="B86">
        <v>245</v>
      </c>
      <c r="C86" s="27">
        <v>12996.946071748878</v>
      </c>
      <c r="D86">
        <v>1323</v>
      </c>
      <c r="E86" t="s">
        <v>665</v>
      </c>
      <c r="F86">
        <v>126</v>
      </c>
      <c r="G86">
        <v>54</v>
      </c>
      <c r="H86">
        <v>333</v>
      </c>
      <c r="I86" s="88">
        <v>12490.503400809717</v>
      </c>
    </row>
    <row r="87" spans="1:9" x14ac:dyDescent="0.25">
      <c r="A87" t="s">
        <v>178</v>
      </c>
      <c r="B87">
        <v>249</v>
      </c>
      <c r="C87" s="27">
        <v>13787.753124999999</v>
      </c>
      <c r="D87">
        <v>219</v>
      </c>
      <c r="E87" t="s">
        <v>665</v>
      </c>
      <c r="F87" t="s">
        <v>665</v>
      </c>
      <c r="G87" t="s">
        <v>665</v>
      </c>
      <c r="H87">
        <v>27</v>
      </c>
      <c r="I87" s="88">
        <v>10583.770989010989</v>
      </c>
    </row>
    <row r="88" spans="1:9" x14ac:dyDescent="0.25">
      <c r="A88" t="s">
        <v>179</v>
      </c>
      <c r="B88">
        <v>250</v>
      </c>
      <c r="C88" s="27">
        <v>11015.147666666666</v>
      </c>
      <c r="D88">
        <v>42</v>
      </c>
      <c r="E88" t="s">
        <v>665</v>
      </c>
      <c r="F88" t="s">
        <v>665</v>
      </c>
      <c r="G88" t="s">
        <v>665</v>
      </c>
      <c r="H88" t="s">
        <v>665</v>
      </c>
      <c r="I88" s="88">
        <v>11915.902692307691</v>
      </c>
    </row>
    <row r="89" spans="1:9" x14ac:dyDescent="0.25">
      <c r="A89" t="s">
        <v>180</v>
      </c>
      <c r="B89">
        <v>256</v>
      </c>
      <c r="C89" s="27">
        <v>11138.691111111113</v>
      </c>
      <c r="D89">
        <v>84</v>
      </c>
      <c r="E89" t="s">
        <v>665</v>
      </c>
      <c r="F89" t="s">
        <v>665</v>
      </c>
      <c r="G89" t="s">
        <v>665</v>
      </c>
      <c r="H89" t="s">
        <v>665</v>
      </c>
      <c r="I89" s="88">
        <v>7767.9831304347817</v>
      </c>
    </row>
    <row r="90" spans="1:9" x14ac:dyDescent="0.25">
      <c r="A90" t="s">
        <v>181</v>
      </c>
      <c r="B90">
        <v>257</v>
      </c>
      <c r="C90" s="27">
        <v>13425.871470119522</v>
      </c>
      <c r="D90">
        <v>1623</v>
      </c>
      <c r="E90" t="s">
        <v>665</v>
      </c>
      <c r="F90">
        <v>21</v>
      </c>
      <c r="G90" t="s">
        <v>665</v>
      </c>
      <c r="H90">
        <v>552</v>
      </c>
      <c r="I90" s="88">
        <v>12342.072472310127</v>
      </c>
    </row>
    <row r="91" spans="1:9" x14ac:dyDescent="0.25">
      <c r="A91" t="s">
        <v>182</v>
      </c>
      <c r="B91">
        <v>260</v>
      </c>
      <c r="C91" s="27">
        <v>15040.709374999999</v>
      </c>
      <c r="D91">
        <v>240</v>
      </c>
      <c r="E91" t="s">
        <v>665</v>
      </c>
      <c r="F91" t="s">
        <v>665</v>
      </c>
      <c r="G91">
        <v>15</v>
      </c>
      <c r="H91" t="s">
        <v>665</v>
      </c>
      <c r="I91" s="88">
        <v>12946.099281437126</v>
      </c>
    </row>
    <row r="92" spans="1:9" x14ac:dyDescent="0.25">
      <c r="A92" t="s">
        <v>183</v>
      </c>
      <c r="B92">
        <v>261</v>
      </c>
      <c r="C92" s="27">
        <v>18838.80569444444</v>
      </c>
      <c r="D92">
        <v>303</v>
      </c>
      <c r="E92" t="s">
        <v>665</v>
      </c>
      <c r="F92" t="s">
        <v>665</v>
      </c>
      <c r="G92" t="s">
        <v>665</v>
      </c>
      <c r="H92" t="s">
        <v>665</v>
      </c>
      <c r="I92" s="88">
        <v>16552.938653295128</v>
      </c>
    </row>
    <row r="93" spans="1:9" x14ac:dyDescent="0.25">
      <c r="A93" t="s">
        <v>184</v>
      </c>
      <c r="B93">
        <v>263</v>
      </c>
      <c r="C93" s="27">
        <v>14067.340542635662</v>
      </c>
      <c r="D93">
        <v>165</v>
      </c>
      <c r="E93" t="s">
        <v>665</v>
      </c>
      <c r="F93" t="s">
        <v>665</v>
      </c>
      <c r="G93" t="s">
        <v>665</v>
      </c>
      <c r="H93">
        <v>81</v>
      </c>
      <c r="I93" s="88">
        <v>12803.8193877551</v>
      </c>
    </row>
    <row r="94" spans="1:9" x14ac:dyDescent="0.25">
      <c r="A94" t="s">
        <v>185</v>
      </c>
      <c r="B94">
        <v>265</v>
      </c>
      <c r="C94" s="27">
        <v>8082.1412244897965</v>
      </c>
      <c r="D94">
        <v>27</v>
      </c>
      <c r="E94" t="s">
        <v>665</v>
      </c>
      <c r="F94" t="s">
        <v>665</v>
      </c>
      <c r="G94" t="s">
        <v>665</v>
      </c>
      <c r="H94" t="s">
        <v>665</v>
      </c>
      <c r="I94" s="88">
        <v>11458.883214285714</v>
      </c>
    </row>
    <row r="95" spans="1:9" x14ac:dyDescent="0.25">
      <c r="A95" t="s">
        <v>186</v>
      </c>
      <c r="B95">
        <v>271</v>
      </c>
      <c r="C95" s="27">
        <v>13236.584542372881</v>
      </c>
      <c r="D95">
        <v>240</v>
      </c>
      <c r="E95" t="s">
        <v>665</v>
      </c>
      <c r="F95" t="s">
        <v>665</v>
      </c>
      <c r="G95" t="s">
        <v>665</v>
      </c>
      <c r="H95" t="s">
        <v>665</v>
      </c>
      <c r="I95" s="88">
        <v>12294.978118811881</v>
      </c>
    </row>
    <row r="96" spans="1:9" x14ac:dyDescent="0.25">
      <c r="A96" t="s">
        <v>162</v>
      </c>
      <c r="B96">
        <v>272</v>
      </c>
      <c r="C96" s="27">
        <v>12089.118149224805</v>
      </c>
      <c r="D96">
        <v>2205</v>
      </c>
      <c r="E96">
        <v>2.5</v>
      </c>
      <c r="F96">
        <v>15</v>
      </c>
      <c r="G96" t="s">
        <v>665</v>
      </c>
      <c r="H96">
        <v>165</v>
      </c>
      <c r="I96" s="88">
        <v>10804.822871536524</v>
      </c>
    </row>
    <row r="97" spans="1:9" x14ac:dyDescent="0.25">
      <c r="A97" t="s">
        <v>187</v>
      </c>
      <c r="B97">
        <v>273</v>
      </c>
      <c r="C97" s="27">
        <v>14824.441313131312</v>
      </c>
      <c r="D97">
        <v>183</v>
      </c>
      <c r="E97" t="s">
        <v>665</v>
      </c>
      <c r="F97" t="s">
        <v>665</v>
      </c>
      <c r="G97" t="s">
        <v>665</v>
      </c>
      <c r="H97" t="s">
        <v>665</v>
      </c>
      <c r="I97" s="88">
        <v>10132.816774193549</v>
      </c>
    </row>
    <row r="98" spans="1:9" x14ac:dyDescent="0.25">
      <c r="A98" t="s">
        <v>188</v>
      </c>
      <c r="B98">
        <v>275</v>
      </c>
      <c r="C98" s="27">
        <v>15498.95693069307</v>
      </c>
      <c r="D98">
        <v>51</v>
      </c>
      <c r="E98" t="s">
        <v>665</v>
      </c>
      <c r="F98" t="s">
        <v>665</v>
      </c>
      <c r="G98" t="s">
        <v>665</v>
      </c>
      <c r="H98" t="s">
        <v>665</v>
      </c>
      <c r="I98" s="88">
        <v>12534.212959183673</v>
      </c>
    </row>
    <row r="99" spans="1:9" x14ac:dyDescent="0.25">
      <c r="A99" t="s">
        <v>190</v>
      </c>
      <c r="B99">
        <v>276</v>
      </c>
      <c r="C99" s="27">
        <v>12059.551835564052</v>
      </c>
      <c r="D99">
        <v>666</v>
      </c>
      <c r="E99" t="s">
        <v>665</v>
      </c>
      <c r="F99" t="s">
        <v>665</v>
      </c>
      <c r="G99" t="s">
        <v>665</v>
      </c>
      <c r="H99">
        <v>135</v>
      </c>
      <c r="I99" s="88">
        <v>10460.679031078611</v>
      </c>
    </row>
    <row r="100" spans="1:9" x14ac:dyDescent="0.25">
      <c r="A100" t="s">
        <v>191</v>
      </c>
      <c r="B100">
        <v>280</v>
      </c>
      <c r="C100" s="27">
        <v>19040.766206896555</v>
      </c>
      <c r="D100">
        <v>78</v>
      </c>
      <c r="E100" t="s">
        <v>665</v>
      </c>
      <c r="F100" t="s">
        <v>665</v>
      </c>
      <c r="G100" t="s">
        <v>665</v>
      </c>
      <c r="H100" t="s">
        <v>665</v>
      </c>
      <c r="I100" s="88">
        <v>16114.529333333336</v>
      </c>
    </row>
    <row r="101" spans="1:9" x14ac:dyDescent="0.25">
      <c r="A101" t="s">
        <v>193</v>
      </c>
      <c r="B101">
        <v>284</v>
      </c>
      <c r="C101" s="27">
        <v>12666.604893617023</v>
      </c>
      <c r="D101">
        <v>75</v>
      </c>
      <c r="E101" t="s">
        <v>665</v>
      </c>
      <c r="F101" t="s">
        <v>665</v>
      </c>
      <c r="G101" t="s">
        <v>665</v>
      </c>
      <c r="H101" t="s">
        <v>665</v>
      </c>
      <c r="I101" s="88">
        <v>13212.771304347829</v>
      </c>
    </row>
    <row r="102" spans="1:9" x14ac:dyDescent="0.25">
      <c r="A102" t="s">
        <v>194</v>
      </c>
      <c r="B102">
        <v>285</v>
      </c>
      <c r="C102" s="27">
        <v>15761.278595121952</v>
      </c>
      <c r="D102">
        <v>1476</v>
      </c>
      <c r="E102" t="s">
        <v>665</v>
      </c>
      <c r="F102" t="s">
        <v>665</v>
      </c>
      <c r="G102" t="s">
        <v>665</v>
      </c>
      <c r="H102">
        <v>159</v>
      </c>
      <c r="I102" s="88">
        <v>14146.345523091424</v>
      </c>
    </row>
    <row r="103" spans="1:9" x14ac:dyDescent="0.25">
      <c r="A103" t="s">
        <v>195</v>
      </c>
      <c r="B103">
        <v>286</v>
      </c>
      <c r="C103" s="27">
        <v>14577.253078101074</v>
      </c>
      <c r="D103">
        <v>2061</v>
      </c>
      <c r="E103">
        <v>2.5</v>
      </c>
      <c r="F103">
        <v>42</v>
      </c>
      <c r="G103" t="s">
        <v>665</v>
      </c>
      <c r="H103">
        <v>567</v>
      </c>
      <c r="I103" s="88">
        <v>12634.07182714617</v>
      </c>
    </row>
    <row r="104" spans="1:9" x14ac:dyDescent="0.25">
      <c r="A104" t="s">
        <v>196</v>
      </c>
      <c r="B104">
        <v>287</v>
      </c>
      <c r="C104" s="27">
        <v>14508.931488549617</v>
      </c>
      <c r="D104">
        <v>195</v>
      </c>
      <c r="E104" t="s">
        <v>665</v>
      </c>
      <c r="F104" t="s">
        <v>665</v>
      </c>
      <c r="G104" t="s">
        <v>665</v>
      </c>
      <c r="H104" t="s">
        <v>665</v>
      </c>
      <c r="I104" s="88">
        <v>14814.653284671533</v>
      </c>
    </row>
    <row r="105" spans="1:9" x14ac:dyDescent="0.25">
      <c r="A105" t="s">
        <v>197</v>
      </c>
      <c r="B105">
        <v>288</v>
      </c>
      <c r="C105" s="27">
        <v>12304.452527173913</v>
      </c>
      <c r="D105">
        <v>276</v>
      </c>
      <c r="E105" t="s">
        <v>665</v>
      </c>
      <c r="F105" t="s">
        <v>665</v>
      </c>
      <c r="G105" t="s">
        <v>665</v>
      </c>
      <c r="H105" t="s">
        <v>665</v>
      </c>
      <c r="I105" s="88">
        <v>11207.987355371901</v>
      </c>
    </row>
    <row r="106" spans="1:9" x14ac:dyDescent="0.25">
      <c r="A106" t="s">
        <v>198</v>
      </c>
      <c r="B106">
        <v>290</v>
      </c>
      <c r="C106" s="27">
        <v>17042.878214285713</v>
      </c>
      <c r="D106">
        <v>168</v>
      </c>
      <c r="E106" t="s">
        <v>665</v>
      </c>
      <c r="F106" t="s">
        <v>665</v>
      </c>
      <c r="G106" t="s">
        <v>665</v>
      </c>
      <c r="H106" t="s">
        <v>665</v>
      </c>
      <c r="I106" s="88">
        <v>13766.885854700855</v>
      </c>
    </row>
    <row r="107" spans="1:9" x14ac:dyDescent="0.25">
      <c r="A107" t="s">
        <v>199</v>
      </c>
      <c r="B107">
        <v>291</v>
      </c>
      <c r="C107" s="27">
        <v>17753.64</v>
      </c>
      <c r="D107">
        <v>45</v>
      </c>
      <c r="E107" t="s">
        <v>665</v>
      </c>
      <c r="F107" t="s">
        <v>665</v>
      </c>
      <c r="G107" t="s">
        <v>665</v>
      </c>
      <c r="H107" t="s">
        <v>665</v>
      </c>
      <c r="I107" s="88">
        <v>17606.591754385965</v>
      </c>
    </row>
    <row r="108" spans="1:9" x14ac:dyDescent="0.25">
      <c r="A108" t="s">
        <v>200</v>
      </c>
      <c r="B108">
        <v>297</v>
      </c>
      <c r="C108" s="27">
        <v>16145.15661313179</v>
      </c>
      <c r="D108">
        <v>3972</v>
      </c>
      <c r="E108">
        <v>2.5</v>
      </c>
      <c r="F108" t="s">
        <v>665</v>
      </c>
      <c r="G108" t="s">
        <v>665</v>
      </c>
      <c r="H108">
        <v>1194</v>
      </c>
      <c r="I108" s="88">
        <v>13515.244326638644</v>
      </c>
    </row>
    <row r="109" spans="1:9" x14ac:dyDescent="0.25">
      <c r="A109" t="s">
        <v>201</v>
      </c>
      <c r="B109">
        <v>300</v>
      </c>
      <c r="C109" s="27">
        <v>13843.638124999999</v>
      </c>
      <c r="D109">
        <v>120</v>
      </c>
      <c r="E109" t="s">
        <v>665</v>
      </c>
      <c r="F109" t="s">
        <v>665</v>
      </c>
      <c r="G109" t="s">
        <v>665</v>
      </c>
      <c r="H109" t="s">
        <v>665</v>
      </c>
      <c r="I109" s="88">
        <v>11238.555375</v>
      </c>
    </row>
    <row r="110" spans="1:9" x14ac:dyDescent="0.25">
      <c r="A110" t="s">
        <v>202</v>
      </c>
      <c r="B110">
        <v>301</v>
      </c>
      <c r="C110" s="27">
        <v>13180.646430903156</v>
      </c>
      <c r="D110">
        <v>675</v>
      </c>
      <c r="E110" t="s">
        <v>665</v>
      </c>
      <c r="F110" t="s">
        <v>665</v>
      </c>
      <c r="G110" t="s">
        <v>665</v>
      </c>
      <c r="H110">
        <v>69</v>
      </c>
      <c r="I110" s="88">
        <v>12108.501526315791</v>
      </c>
    </row>
    <row r="111" spans="1:9" x14ac:dyDescent="0.25">
      <c r="A111" t="s">
        <v>203</v>
      </c>
      <c r="B111">
        <v>304</v>
      </c>
      <c r="C111" s="27">
        <v>15514.085454545455</v>
      </c>
      <c r="D111">
        <v>21</v>
      </c>
      <c r="E111" t="s">
        <v>665</v>
      </c>
      <c r="F111" t="s">
        <v>665</v>
      </c>
      <c r="G111" t="s">
        <v>665</v>
      </c>
      <c r="H111" t="s">
        <v>665</v>
      </c>
      <c r="I111" s="88">
        <v>12756.982758620688</v>
      </c>
    </row>
    <row r="112" spans="1:9" x14ac:dyDescent="0.25">
      <c r="A112" t="s">
        <v>204</v>
      </c>
      <c r="B112">
        <v>305</v>
      </c>
      <c r="C112" s="27">
        <v>12819.70907993967</v>
      </c>
      <c r="D112">
        <v>393</v>
      </c>
      <c r="E112" t="s">
        <v>665</v>
      </c>
      <c r="F112" t="s">
        <v>665</v>
      </c>
      <c r="G112" t="s">
        <v>665</v>
      </c>
      <c r="H112">
        <v>108</v>
      </c>
      <c r="I112" s="88">
        <v>10961.324453551913</v>
      </c>
    </row>
    <row r="113" spans="1:9" x14ac:dyDescent="0.25">
      <c r="A113" t="s">
        <v>205</v>
      </c>
      <c r="B113">
        <v>312</v>
      </c>
      <c r="C113" s="27">
        <v>11622.065283018866</v>
      </c>
      <c r="D113">
        <v>33</v>
      </c>
      <c r="E113" t="s">
        <v>665</v>
      </c>
      <c r="F113" t="s">
        <v>665</v>
      </c>
      <c r="G113" t="s">
        <v>665</v>
      </c>
      <c r="H113" t="s">
        <v>665</v>
      </c>
      <c r="I113" s="88">
        <v>10674.198679245284</v>
      </c>
    </row>
    <row r="114" spans="1:9" x14ac:dyDescent="0.25">
      <c r="A114" t="s">
        <v>206</v>
      </c>
      <c r="B114">
        <v>316</v>
      </c>
      <c r="C114" s="27">
        <v>11961.458622754491</v>
      </c>
      <c r="D114">
        <v>108</v>
      </c>
      <c r="E114" t="s">
        <v>665</v>
      </c>
      <c r="F114">
        <v>2.5</v>
      </c>
      <c r="G114" t="s">
        <v>665</v>
      </c>
      <c r="H114" t="s">
        <v>665</v>
      </c>
      <c r="I114" s="88">
        <v>11581.213373493976</v>
      </c>
    </row>
    <row r="115" spans="1:9" x14ac:dyDescent="0.25">
      <c r="A115" t="s">
        <v>207</v>
      </c>
      <c r="B115">
        <v>317</v>
      </c>
      <c r="C115" s="27">
        <v>14609.757462686568</v>
      </c>
      <c r="D115">
        <v>108</v>
      </c>
      <c r="E115" t="s">
        <v>665</v>
      </c>
      <c r="F115" t="s">
        <v>665</v>
      </c>
      <c r="G115" t="s">
        <v>665</v>
      </c>
      <c r="H115" t="s">
        <v>665</v>
      </c>
      <c r="I115" s="88">
        <v>12262.27257352941</v>
      </c>
    </row>
    <row r="116" spans="1:9" x14ac:dyDescent="0.25">
      <c r="A116" t="s">
        <v>83</v>
      </c>
      <c r="B116">
        <v>398</v>
      </c>
      <c r="C116" s="27">
        <v>14480.92175531011</v>
      </c>
      <c r="D116">
        <v>3291</v>
      </c>
      <c r="E116">
        <v>2.5</v>
      </c>
      <c r="F116">
        <v>324</v>
      </c>
      <c r="G116">
        <v>69</v>
      </c>
      <c r="H116">
        <v>1257</v>
      </c>
      <c r="I116" s="88">
        <v>13132.927599866285</v>
      </c>
    </row>
    <row r="117" spans="1:9" x14ac:dyDescent="0.25">
      <c r="A117" t="s">
        <v>208</v>
      </c>
      <c r="B117">
        <v>399</v>
      </c>
      <c r="C117" s="27">
        <v>11856.842293144207</v>
      </c>
      <c r="D117">
        <v>297</v>
      </c>
      <c r="E117">
        <v>6</v>
      </c>
      <c r="F117">
        <v>2.5</v>
      </c>
      <c r="G117" t="s">
        <v>665</v>
      </c>
      <c r="H117" t="s">
        <v>665</v>
      </c>
      <c r="I117" s="88">
        <v>10211.324605263157</v>
      </c>
    </row>
    <row r="118" spans="1:9" x14ac:dyDescent="0.25">
      <c r="A118" t="s">
        <v>209</v>
      </c>
      <c r="B118">
        <v>400</v>
      </c>
      <c r="C118" s="27">
        <v>12905.722505910164</v>
      </c>
      <c r="D118">
        <v>321</v>
      </c>
      <c r="E118" t="s">
        <v>665</v>
      </c>
      <c r="F118" t="s">
        <v>665</v>
      </c>
      <c r="G118" t="s">
        <v>665</v>
      </c>
      <c r="H118" t="s">
        <v>665</v>
      </c>
      <c r="I118" s="88">
        <v>11441.55621076233</v>
      </c>
    </row>
    <row r="119" spans="1:9" x14ac:dyDescent="0.25">
      <c r="A119" t="s">
        <v>210</v>
      </c>
      <c r="B119">
        <v>407</v>
      </c>
      <c r="C119" s="27">
        <v>17084.112436974792</v>
      </c>
      <c r="D119">
        <v>105</v>
      </c>
      <c r="E119" t="s">
        <v>665</v>
      </c>
      <c r="F119" t="s">
        <v>665</v>
      </c>
      <c r="G119" t="s">
        <v>665</v>
      </c>
      <c r="H119" t="s">
        <v>665</v>
      </c>
      <c r="I119" s="88">
        <v>12168.67951388889</v>
      </c>
    </row>
    <row r="120" spans="1:9" x14ac:dyDescent="0.25">
      <c r="A120" t="s">
        <v>212</v>
      </c>
      <c r="B120">
        <v>402</v>
      </c>
      <c r="C120" s="27">
        <v>6493.3302025316452</v>
      </c>
      <c r="D120">
        <v>246</v>
      </c>
      <c r="E120" t="s">
        <v>665</v>
      </c>
      <c r="F120">
        <v>30</v>
      </c>
      <c r="G120" t="s">
        <v>665</v>
      </c>
      <c r="H120" t="s">
        <v>665</v>
      </c>
      <c r="I120" s="88">
        <v>9112.7282352941165</v>
      </c>
    </row>
    <row r="121" spans="1:9" x14ac:dyDescent="0.25">
      <c r="A121" t="s">
        <v>213</v>
      </c>
      <c r="B121">
        <v>403</v>
      </c>
      <c r="C121" s="27">
        <v>15329.647982456141</v>
      </c>
      <c r="E121" t="s">
        <v>665</v>
      </c>
      <c r="F121" t="s">
        <v>665</v>
      </c>
      <c r="G121" t="s">
        <v>665</v>
      </c>
      <c r="H121" t="s">
        <v>665</v>
      </c>
      <c r="I121" s="88">
        <v>12104.152109375002</v>
      </c>
    </row>
    <row r="122" spans="1:9" x14ac:dyDescent="0.25">
      <c r="A122" t="s">
        <v>214</v>
      </c>
      <c r="B122">
        <v>405</v>
      </c>
      <c r="C122" s="27">
        <v>12165.751785936529</v>
      </c>
      <c r="D122">
        <v>2169</v>
      </c>
      <c r="E122" t="s">
        <v>665</v>
      </c>
      <c r="F122">
        <v>39</v>
      </c>
      <c r="G122" t="s">
        <v>665</v>
      </c>
      <c r="H122">
        <v>456</v>
      </c>
      <c r="I122" s="88">
        <v>11321.613674460978</v>
      </c>
    </row>
    <row r="123" spans="1:9" x14ac:dyDescent="0.25">
      <c r="A123" t="s">
        <v>215</v>
      </c>
      <c r="B123">
        <v>408</v>
      </c>
      <c r="C123" s="27">
        <v>13049.356236702126</v>
      </c>
      <c r="D123">
        <v>498</v>
      </c>
      <c r="E123" t="s">
        <v>665</v>
      </c>
      <c r="F123" t="s">
        <v>665</v>
      </c>
      <c r="G123" t="s">
        <v>665</v>
      </c>
      <c r="H123">
        <v>150</v>
      </c>
      <c r="I123" s="88">
        <v>11111.716993865033</v>
      </c>
    </row>
    <row r="124" spans="1:9" x14ac:dyDescent="0.25">
      <c r="A124" t="s">
        <v>216</v>
      </c>
      <c r="B124">
        <v>410</v>
      </c>
      <c r="C124" s="27">
        <v>11077.991924290222</v>
      </c>
      <c r="D124">
        <v>612</v>
      </c>
      <c r="E124" t="s">
        <v>665</v>
      </c>
      <c r="F124">
        <v>2.5</v>
      </c>
      <c r="G124">
        <v>39</v>
      </c>
      <c r="H124">
        <v>354</v>
      </c>
      <c r="I124" s="88">
        <v>9798.4314307116092</v>
      </c>
    </row>
    <row r="125" spans="1:9" x14ac:dyDescent="0.25">
      <c r="A125" t="s">
        <v>217</v>
      </c>
      <c r="B125">
        <v>416</v>
      </c>
      <c r="C125" s="27">
        <v>13747.253877551018</v>
      </c>
      <c r="D125">
        <v>93</v>
      </c>
      <c r="E125" t="s">
        <v>665</v>
      </c>
      <c r="F125" t="s">
        <v>665</v>
      </c>
      <c r="G125" t="s">
        <v>665</v>
      </c>
      <c r="H125" t="s">
        <v>665</v>
      </c>
      <c r="I125" s="88">
        <v>11232.23622754491</v>
      </c>
    </row>
    <row r="126" spans="1:9" x14ac:dyDescent="0.25">
      <c r="A126" t="s">
        <v>218</v>
      </c>
      <c r="B126">
        <v>418</v>
      </c>
      <c r="C126" s="27">
        <v>12786.465186033198</v>
      </c>
      <c r="D126">
        <v>861</v>
      </c>
      <c r="E126" t="s">
        <v>665</v>
      </c>
      <c r="F126">
        <v>45</v>
      </c>
      <c r="G126" t="s">
        <v>665</v>
      </c>
      <c r="H126">
        <v>210</v>
      </c>
      <c r="I126" s="88">
        <v>11093.747982261642</v>
      </c>
    </row>
    <row r="127" spans="1:9" x14ac:dyDescent="0.25">
      <c r="A127" t="s">
        <v>219</v>
      </c>
      <c r="B127">
        <v>420</v>
      </c>
      <c r="C127" s="27">
        <v>10964.40939675174</v>
      </c>
      <c r="D127">
        <v>324</v>
      </c>
      <c r="E127" t="s">
        <v>665</v>
      </c>
      <c r="F127" t="s">
        <v>665</v>
      </c>
      <c r="G127" t="s">
        <v>665</v>
      </c>
      <c r="H127" t="s">
        <v>665</v>
      </c>
      <c r="I127" s="88">
        <v>10412.84496420048</v>
      </c>
    </row>
    <row r="128" spans="1:9" x14ac:dyDescent="0.25">
      <c r="A128" t="s">
        <v>220</v>
      </c>
      <c r="B128">
        <v>421</v>
      </c>
      <c r="C128" s="27">
        <v>10250.111818181818</v>
      </c>
      <c r="D128">
        <v>18</v>
      </c>
      <c r="E128" t="s">
        <v>665</v>
      </c>
      <c r="F128" t="s">
        <v>665</v>
      </c>
      <c r="G128" t="s">
        <v>665</v>
      </c>
      <c r="H128" t="s">
        <v>665</v>
      </c>
      <c r="I128" s="88">
        <v>8589.3425000000007</v>
      </c>
    </row>
    <row r="129" spans="1:9" x14ac:dyDescent="0.25">
      <c r="A129" t="s">
        <v>221</v>
      </c>
      <c r="B129">
        <v>422</v>
      </c>
      <c r="C129" s="27">
        <v>13583.426033898306</v>
      </c>
      <c r="D129">
        <v>231</v>
      </c>
      <c r="E129" t="s">
        <v>665</v>
      </c>
      <c r="F129" t="s">
        <v>665</v>
      </c>
      <c r="G129" t="s">
        <v>665</v>
      </c>
      <c r="H129" t="s">
        <v>665</v>
      </c>
      <c r="I129" s="88">
        <v>11991.961125000002</v>
      </c>
    </row>
    <row r="130" spans="1:9" x14ac:dyDescent="0.25">
      <c r="A130" t="s">
        <v>222</v>
      </c>
      <c r="B130">
        <v>423</v>
      </c>
      <c r="C130" s="27">
        <v>12417.51029476787</v>
      </c>
      <c r="D130">
        <v>807</v>
      </c>
      <c r="E130" t="s">
        <v>665</v>
      </c>
      <c r="F130">
        <v>2.5</v>
      </c>
      <c r="G130">
        <v>24</v>
      </c>
      <c r="H130">
        <v>288</v>
      </c>
      <c r="I130" s="88">
        <v>10662.471462509282</v>
      </c>
    </row>
    <row r="131" spans="1:9" x14ac:dyDescent="0.25">
      <c r="A131" t="s">
        <v>223</v>
      </c>
      <c r="B131">
        <v>425</v>
      </c>
      <c r="C131" s="27">
        <v>9536.0365585054078</v>
      </c>
      <c r="D131">
        <v>498</v>
      </c>
      <c r="E131">
        <v>15</v>
      </c>
      <c r="F131" t="s">
        <v>665</v>
      </c>
      <c r="G131" t="s">
        <v>665</v>
      </c>
      <c r="H131">
        <v>213</v>
      </c>
      <c r="I131" s="88">
        <v>7744.0130776605947</v>
      </c>
    </row>
    <row r="132" spans="1:9" x14ac:dyDescent="0.25">
      <c r="A132" t="s">
        <v>224</v>
      </c>
      <c r="B132">
        <v>426</v>
      </c>
      <c r="C132" s="27">
        <v>11611.780946745563</v>
      </c>
      <c r="D132">
        <v>537</v>
      </c>
      <c r="E132" t="s">
        <v>665</v>
      </c>
      <c r="F132">
        <v>30</v>
      </c>
      <c r="G132" t="s">
        <v>665</v>
      </c>
      <c r="H132" t="s">
        <v>665</v>
      </c>
      <c r="I132" s="88">
        <v>11098.86814447592</v>
      </c>
    </row>
    <row r="133" spans="1:9" x14ac:dyDescent="0.25">
      <c r="A133" t="s">
        <v>225</v>
      </c>
      <c r="B133">
        <v>444</v>
      </c>
      <c r="C133" s="27">
        <v>14613.595610880591</v>
      </c>
      <c r="D133">
        <v>1551</v>
      </c>
      <c r="E133" t="s">
        <v>665</v>
      </c>
      <c r="F133">
        <v>2.5</v>
      </c>
      <c r="G133" t="s">
        <v>665</v>
      </c>
      <c r="H133">
        <v>252</v>
      </c>
      <c r="I133" s="88">
        <v>12907.213166592228</v>
      </c>
    </row>
    <row r="134" spans="1:9" x14ac:dyDescent="0.25">
      <c r="A134" t="s">
        <v>87</v>
      </c>
      <c r="B134">
        <v>430</v>
      </c>
      <c r="C134" s="27">
        <v>13629.898723098995</v>
      </c>
      <c r="D134">
        <v>387</v>
      </c>
      <c r="E134" t="s">
        <v>665</v>
      </c>
      <c r="F134" t="s">
        <v>665</v>
      </c>
      <c r="G134">
        <v>186</v>
      </c>
      <c r="H134" t="s">
        <v>665</v>
      </c>
      <c r="I134" s="88">
        <v>11382.890959885388</v>
      </c>
    </row>
    <row r="135" spans="1:9" x14ac:dyDescent="0.25">
      <c r="A135" t="s">
        <v>226</v>
      </c>
      <c r="B135">
        <v>433</v>
      </c>
      <c r="C135" s="27">
        <v>14384.445984042553</v>
      </c>
      <c r="D135">
        <v>279</v>
      </c>
      <c r="E135" t="s">
        <v>665</v>
      </c>
      <c r="F135">
        <v>9</v>
      </c>
      <c r="G135" t="s">
        <v>665</v>
      </c>
      <c r="H135" t="s">
        <v>665</v>
      </c>
      <c r="I135" s="88">
        <v>12252.637812499999</v>
      </c>
    </row>
    <row r="136" spans="1:9" x14ac:dyDescent="0.25">
      <c r="A136" t="s">
        <v>211</v>
      </c>
      <c r="B136">
        <v>434</v>
      </c>
      <c r="C136" s="27">
        <v>15374.992297520665</v>
      </c>
      <c r="D136">
        <v>462</v>
      </c>
      <c r="E136" t="s">
        <v>665</v>
      </c>
      <c r="F136">
        <v>2.5</v>
      </c>
      <c r="G136">
        <v>6</v>
      </c>
      <c r="H136" t="s">
        <v>665</v>
      </c>
      <c r="I136" s="88">
        <v>13183.519148264984</v>
      </c>
    </row>
    <row r="137" spans="1:9" x14ac:dyDescent="0.25">
      <c r="A137" t="s">
        <v>227</v>
      </c>
      <c r="B137">
        <v>435</v>
      </c>
      <c r="C137" s="27">
        <v>14900.789999999999</v>
      </c>
      <c r="D137">
        <v>9</v>
      </c>
      <c r="E137" t="s">
        <v>665</v>
      </c>
      <c r="F137" t="s">
        <v>665</v>
      </c>
      <c r="G137" t="s">
        <v>665</v>
      </c>
      <c r="H137" t="s">
        <v>665</v>
      </c>
      <c r="I137" s="88">
        <v>19978.402999999998</v>
      </c>
    </row>
    <row r="138" spans="1:9" x14ac:dyDescent="0.25">
      <c r="A138" t="s">
        <v>228</v>
      </c>
      <c r="B138">
        <v>436</v>
      </c>
      <c r="C138" s="27">
        <v>12303.464864864865</v>
      </c>
      <c r="D138">
        <v>93</v>
      </c>
      <c r="E138" t="s">
        <v>665</v>
      </c>
      <c r="F138" t="s">
        <v>665</v>
      </c>
      <c r="G138" t="s">
        <v>665</v>
      </c>
      <c r="H138" t="s">
        <v>665</v>
      </c>
      <c r="I138" s="88">
        <v>9214.2126451612894</v>
      </c>
    </row>
    <row r="139" spans="1:9" x14ac:dyDescent="0.25">
      <c r="A139" t="s">
        <v>229</v>
      </c>
      <c r="B139">
        <v>440</v>
      </c>
      <c r="C139" s="27">
        <v>8394.4553586497896</v>
      </c>
      <c r="D139">
        <v>342</v>
      </c>
      <c r="E139" t="s">
        <v>665</v>
      </c>
      <c r="F139" t="s">
        <v>665</v>
      </c>
      <c r="G139" t="s">
        <v>665</v>
      </c>
      <c r="H139" t="s">
        <v>665</v>
      </c>
      <c r="I139" s="88">
        <v>7324.5207883211679</v>
      </c>
    </row>
    <row r="140" spans="1:9" x14ac:dyDescent="0.25">
      <c r="A140" t="s">
        <v>230</v>
      </c>
      <c r="B140">
        <v>441</v>
      </c>
      <c r="C140" s="27">
        <v>15419.823790849674</v>
      </c>
      <c r="D140">
        <v>153</v>
      </c>
      <c r="E140" t="s">
        <v>665</v>
      </c>
      <c r="F140" t="s">
        <v>665</v>
      </c>
      <c r="G140" t="s">
        <v>665</v>
      </c>
      <c r="H140" t="s">
        <v>665</v>
      </c>
      <c r="I140" s="88">
        <v>14545.004838709678</v>
      </c>
    </row>
    <row r="141" spans="1:9" x14ac:dyDescent="0.25">
      <c r="A141" t="s">
        <v>231</v>
      </c>
      <c r="B141">
        <v>475</v>
      </c>
      <c r="C141" s="27">
        <v>14861.624184615386</v>
      </c>
      <c r="D141">
        <v>282</v>
      </c>
      <c r="E141" t="s">
        <v>665</v>
      </c>
      <c r="F141" t="s">
        <v>665</v>
      </c>
      <c r="G141" t="s">
        <v>665</v>
      </c>
      <c r="H141" t="s">
        <v>665</v>
      </c>
      <c r="I141" s="88">
        <v>12720.376090909092</v>
      </c>
    </row>
    <row r="142" spans="1:9" x14ac:dyDescent="0.25">
      <c r="A142" t="s">
        <v>232</v>
      </c>
      <c r="B142">
        <v>480</v>
      </c>
      <c r="C142" s="27">
        <v>12805.361855670102</v>
      </c>
      <c r="D142">
        <v>69</v>
      </c>
      <c r="E142" t="s">
        <v>665</v>
      </c>
      <c r="F142">
        <v>2.5</v>
      </c>
      <c r="G142" t="s">
        <v>665</v>
      </c>
      <c r="H142" t="s">
        <v>665</v>
      </c>
      <c r="I142" s="88">
        <v>10238.674910714286</v>
      </c>
    </row>
    <row r="143" spans="1:9" x14ac:dyDescent="0.25">
      <c r="A143" t="s">
        <v>233</v>
      </c>
      <c r="B143">
        <v>481</v>
      </c>
      <c r="C143" s="27">
        <v>13312.901442463532</v>
      </c>
      <c r="D143">
        <v>360</v>
      </c>
      <c r="E143" t="s">
        <v>665</v>
      </c>
      <c r="F143">
        <v>27</v>
      </c>
      <c r="G143" t="s">
        <v>665</v>
      </c>
      <c r="H143">
        <v>135</v>
      </c>
      <c r="I143" s="88">
        <v>10977.644292452831</v>
      </c>
    </row>
    <row r="144" spans="1:9" x14ac:dyDescent="0.25">
      <c r="A144" t="s">
        <v>234</v>
      </c>
      <c r="B144">
        <v>483</v>
      </c>
      <c r="C144" s="27">
        <v>10723.093775510204</v>
      </c>
      <c r="D144">
        <v>51</v>
      </c>
      <c r="E144" t="s">
        <v>665</v>
      </c>
      <c r="F144" t="s">
        <v>665</v>
      </c>
      <c r="G144" t="s">
        <v>665</v>
      </c>
      <c r="H144" t="s">
        <v>665</v>
      </c>
      <c r="I144" s="88">
        <v>8831.9336538461539</v>
      </c>
    </row>
    <row r="145" spans="1:9" x14ac:dyDescent="0.25">
      <c r="A145" t="s">
        <v>235</v>
      </c>
      <c r="B145">
        <v>484</v>
      </c>
      <c r="C145" s="27">
        <v>9890.2129054054076</v>
      </c>
      <c r="D145">
        <v>126</v>
      </c>
      <c r="E145" t="s">
        <v>665</v>
      </c>
      <c r="F145" t="s">
        <v>665</v>
      </c>
      <c r="G145" t="s">
        <v>665</v>
      </c>
      <c r="H145" t="s">
        <v>665</v>
      </c>
      <c r="I145" s="88">
        <v>8953.446419753087</v>
      </c>
    </row>
    <row r="146" spans="1:9" x14ac:dyDescent="0.25">
      <c r="A146" t="s">
        <v>236</v>
      </c>
      <c r="B146">
        <v>489</v>
      </c>
      <c r="C146" s="27">
        <v>11872.492340425531</v>
      </c>
      <c r="D146">
        <v>39</v>
      </c>
      <c r="E146" t="s">
        <v>665</v>
      </c>
      <c r="F146" t="s">
        <v>665</v>
      </c>
      <c r="G146" t="s">
        <v>665</v>
      </c>
      <c r="H146" t="s">
        <v>665</v>
      </c>
      <c r="I146" s="88">
        <v>10318.2462</v>
      </c>
    </row>
    <row r="147" spans="1:9" x14ac:dyDescent="0.25">
      <c r="A147" t="s">
        <v>120</v>
      </c>
      <c r="B147">
        <v>491</v>
      </c>
      <c r="C147" s="27">
        <v>13645.733412599084</v>
      </c>
      <c r="D147">
        <v>1365</v>
      </c>
      <c r="E147" t="s">
        <v>665</v>
      </c>
      <c r="F147">
        <v>39</v>
      </c>
      <c r="G147">
        <v>2.5</v>
      </c>
      <c r="H147">
        <v>603</v>
      </c>
      <c r="I147" s="88">
        <v>12456.047450980393</v>
      </c>
    </row>
    <row r="148" spans="1:9" x14ac:dyDescent="0.25">
      <c r="A148" t="s">
        <v>237</v>
      </c>
      <c r="B148">
        <v>494</v>
      </c>
      <c r="C148" s="27">
        <v>8703.4293562874245</v>
      </c>
      <c r="D148">
        <v>414</v>
      </c>
      <c r="E148" t="s">
        <v>665</v>
      </c>
      <c r="F148">
        <v>27</v>
      </c>
      <c r="G148" t="s">
        <v>665</v>
      </c>
      <c r="H148" t="s">
        <v>665</v>
      </c>
      <c r="I148" s="88">
        <v>7696.8698208955211</v>
      </c>
    </row>
    <row r="149" spans="1:9" x14ac:dyDescent="0.25">
      <c r="A149" t="s">
        <v>238</v>
      </c>
      <c r="B149">
        <v>495</v>
      </c>
      <c r="C149" s="27">
        <v>10797.664237288134</v>
      </c>
      <c r="D149">
        <v>36</v>
      </c>
      <c r="E149" t="s">
        <v>665</v>
      </c>
      <c r="F149" t="s">
        <v>665</v>
      </c>
      <c r="G149">
        <v>2.5</v>
      </c>
      <c r="H149" t="s">
        <v>665</v>
      </c>
      <c r="I149" s="88">
        <v>8004.0847619047618</v>
      </c>
    </row>
    <row r="150" spans="1:9" x14ac:dyDescent="0.25">
      <c r="A150" t="s">
        <v>239</v>
      </c>
      <c r="B150">
        <v>498</v>
      </c>
      <c r="C150" s="27">
        <v>12075.289724770642</v>
      </c>
      <c r="D150">
        <v>78</v>
      </c>
      <c r="E150" t="s">
        <v>665</v>
      </c>
      <c r="F150" t="s">
        <v>665</v>
      </c>
      <c r="G150" t="s">
        <v>665</v>
      </c>
      <c r="H150" t="s">
        <v>665</v>
      </c>
      <c r="I150" s="88">
        <v>11661.847941176471</v>
      </c>
    </row>
    <row r="151" spans="1:9" x14ac:dyDescent="0.25">
      <c r="A151" t="s">
        <v>240</v>
      </c>
      <c r="B151">
        <v>499</v>
      </c>
      <c r="C151" s="27">
        <v>13920.082767247914</v>
      </c>
      <c r="D151">
        <v>1119</v>
      </c>
      <c r="E151" t="s">
        <v>665</v>
      </c>
      <c r="F151" t="s">
        <v>665</v>
      </c>
      <c r="G151" t="s">
        <v>665</v>
      </c>
      <c r="H151" t="s">
        <v>665</v>
      </c>
      <c r="I151" s="88">
        <v>12402.436806475347</v>
      </c>
    </row>
    <row r="152" spans="1:9" x14ac:dyDescent="0.25">
      <c r="A152" t="s">
        <v>241</v>
      </c>
      <c r="B152">
        <v>500</v>
      </c>
      <c r="C152" s="27">
        <v>12059.337531556803</v>
      </c>
      <c r="D152">
        <v>420</v>
      </c>
      <c r="E152" t="s">
        <v>665</v>
      </c>
      <c r="F152" t="s">
        <v>665</v>
      </c>
      <c r="G152" t="s">
        <v>665</v>
      </c>
      <c r="H152">
        <v>150</v>
      </c>
      <c r="I152" s="88">
        <v>10090.031363004173</v>
      </c>
    </row>
    <row r="153" spans="1:9" x14ac:dyDescent="0.25">
      <c r="A153" t="s">
        <v>242</v>
      </c>
      <c r="B153">
        <v>503</v>
      </c>
      <c r="C153" s="27">
        <v>12944.919554455446</v>
      </c>
      <c r="D153">
        <v>291</v>
      </c>
      <c r="E153" t="s">
        <v>665</v>
      </c>
      <c r="F153" t="s">
        <v>665</v>
      </c>
      <c r="G153" t="s">
        <v>665</v>
      </c>
      <c r="H153">
        <v>63</v>
      </c>
      <c r="I153" s="88">
        <v>10881.765652173912</v>
      </c>
    </row>
    <row r="154" spans="1:9" x14ac:dyDescent="0.25">
      <c r="A154" t="s">
        <v>243</v>
      </c>
      <c r="B154">
        <v>504</v>
      </c>
      <c r="C154" s="27">
        <v>16273.250540540541</v>
      </c>
      <c r="D154">
        <v>54</v>
      </c>
      <c r="E154" t="s">
        <v>665</v>
      </c>
      <c r="F154" t="s">
        <v>665</v>
      </c>
      <c r="G154" t="s">
        <v>665</v>
      </c>
      <c r="H154" t="s">
        <v>665</v>
      </c>
      <c r="I154" s="88">
        <v>15302.334383561645</v>
      </c>
    </row>
    <row r="155" spans="1:9" x14ac:dyDescent="0.25">
      <c r="A155" t="s">
        <v>244</v>
      </c>
      <c r="B155">
        <v>505</v>
      </c>
      <c r="C155" s="27">
        <v>13341.435897226755</v>
      </c>
      <c r="D155">
        <v>765</v>
      </c>
      <c r="E155" t="s">
        <v>665</v>
      </c>
      <c r="F155">
        <v>183</v>
      </c>
      <c r="G155" t="s">
        <v>665</v>
      </c>
      <c r="H155">
        <v>2.5</v>
      </c>
      <c r="I155" s="88">
        <v>12678.026704545455</v>
      </c>
    </row>
    <row r="156" spans="1:9" x14ac:dyDescent="0.25">
      <c r="A156" t="s">
        <v>245</v>
      </c>
      <c r="B156">
        <v>508</v>
      </c>
      <c r="C156" s="27">
        <v>13383.309642857143</v>
      </c>
      <c r="D156">
        <v>261</v>
      </c>
      <c r="E156">
        <v>2.5</v>
      </c>
      <c r="F156">
        <v>6</v>
      </c>
      <c r="G156" t="s">
        <v>665</v>
      </c>
      <c r="H156" t="s">
        <v>665</v>
      </c>
      <c r="I156" s="88">
        <v>12115.857685714287</v>
      </c>
    </row>
    <row r="157" spans="1:9" x14ac:dyDescent="0.25">
      <c r="A157" t="s">
        <v>246</v>
      </c>
      <c r="B157">
        <v>507</v>
      </c>
      <c r="C157" s="27">
        <v>11472.793519553074</v>
      </c>
      <c r="D157">
        <v>126</v>
      </c>
      <c r="E157" t="s">
        <v>665</v>
      </c>
      <c r="F157" t="s">
        <v>665</v>
      </c>
      <c r="G157" t="s">
        <v>665</v>
      </c>
      <c r="H157" t="s">
        <v>665</v>
      </c>
      <c r="I157" s="88">
        <v>10815.642150537633</v>
      </c>
    </row>
    <row r="158" spans="1:9" x14ac:dyDescent="0.25">
      <c r="A158" t="s">
        <v>247</v>
      </c>
      <c r="B158">
        <v>529</v>
      </c>
      <c r="C158" s="27">
        <v>13002.635970149257</v>
      </c>
      <c r="D158">
        <v>795</v>
      </c>
      <c r="E158" t="s">
        <v>665</v>
      </c>
      <c r="F158">
        <v>2.5</v>
      </c>
      <c r="G158" t="s">
        <v>665</v>
      </c>
      <c r="H158" t="s">
        <v>665</v>
      </c>
      <c r="I158" s="88">
        <v>11895.289764826177</v>
      </c>
    </row>
    <row r="159" spans="1:9" x14ac:dyDescent="0.25">
      <c r="A159" t="s">
        <v>248</v>
      </c>
      <c r="B159">
        <v>531</v>
      </c>
      <c r="C159" s="27">
        <v>14567.855614973259</v>
      </c>
      <c r="D159">
        <v>141</v>
      </c>
      <c r="E159" t="s">
        <v>665</v>
      </c>
      <c r="F159" t="s">
        <v>665</v>
      </c>
      <c r="G159" t="s">
        <v>665</v>
      </c>
      <c r="H159" t="s">
        <v>665</v>
      </c>
      <c r="I159" s="88">
        <v>11532.82495145631</v>
      </c>
    </row>
    <row r="160" spans="1:9" x14ac:dyDescent="0.25">
      <c r="A160" t="s">
        <v>249</v>
      </c>
      <c r="B160">
        <v>535</v>
      </c>
      <c r="C160" s="27">
        <v>9748.9786413043475</v>
      </c>
      <c r="D160">
        <v>426</v>
      </c>
      <c r="E160" t="s">
        <v>665</v>
      </c>
      <c r="F160" t="s">
        <v>665</v>
      </c>
      <c r="G160" t="s">
        <v>665</v>
      </c>
      <c r="H160">
        <v>69</v>
      </c>
      <c r="I160" s="88">
        <v>8616.5919350473614</v>
      </c>
    </row>
    <row r="161" spans="1:9" x14ac:dyDescent="0.25">
      <c r="A161" t="s">
        <v>250</v>
      </c>
      <c r="B161">
        <v>536</v>
      </c>
      <c r="C161" s="27">
        <v>13040.623511195807</v>
      </c>
      <c r="D161">
        <v>1488</v>
      </c>
      <c r="E161" t="s">
        <v>665</v>
      </c>
      <c r="F161">
        <v>54</v>
      </c>
      <c r="G161" t="s">
        <v>665</v>
      </c>
      <c r="H161">
        <v>276</v>
      </c>
      <c r="I161" s="88">
        <v>11408.787009523809</v>
      </c>
    </row>
    <row r="162" spans="1:9" x14ac:dyDescent="0.25">
      <c r="A162" t="s">
        <v>251</v>
      </c>
      <c r="B162">
        <v>538</v>
      </c>
      <c r="C162" s="27">
        <v>13522.187138047138</v>
      </c>
      <c r="D162">
        <v>228</v>
      </c>
      <c r="E162" t="s">
        <v>665</v>
      </c>
      <c r="F162" t="s">
        <v>665</v>
      </c>
      <c r="G162">
        <v>6</v>
      </c>
      <c r="H162" t="s">
        <v>665</v>
      </c>
      <c r="I162" s="88">
        <v>12352.874539007093</v>
      </c>
    </row>
    <row r="163" spans="1:9" x14ac:dyDescent="0.25">
      <c r="A163" t="s">
        <v>252</v>
      </c>
      <c r="B163">
        <v>541</v>
      </c>
      <c r="C163" s="27">
        <v>17961.81279411765</v>
      </c>
      <c r="D163">
        <v>270</v>
      </c>
      <c r="E163" t="s">
        <v>665</v>
      </c>
      <c r="F163" t="s">
        <v>665</v>
      </c>
      <c r="G163" t="s">
        <v>665</v>
      </c>
      <c r="H163" t="s">
        <v>665</v>
      </c>
      <c r="I163" s="88">
        <v>13991.995750000002</v>
      </c>
    </row>
    <row r="164" spans="1:9" x14ac:dyDescent="0.25">
      <c r="A164" t="s">
        <v>253</v>
      </c>
      <c r="B164">
        <v>543</v>
      </c>
      <c r="C164" s="27">
        <v>14073.609938733833</v>
      </c>
      <c r="D164">
        <v>1680</v>
      </c>
      <c r="E164" t="s">
        <v>665</v>
      </c>
      <c r="F164">
        <v>27</v>
      </c>
      <c r="G164" t="s">
        <v>665</v>
      </c>
      <c r="H164">
        <v>492</v>
      </c>
      <c r="I164" s="88">
        <v>12672.094518317504</v>
      </c>
    </row>
    <row r="165" spans="1:9" x14ac:dyDescent="0.25">
      <c r="A165" t="s">
        <v>254</v>
      </c>
      <c r="B165">
        <v>545</v>
      </c>
      <c r="C165" s="27">
        <v>13716.852275132276</v>
      </c>
      <c r="D165">
        <v>390</v>
      </c>
      <c r="E165" t="s">
        <v>665</v>
      </c>
      <c r="F165">
        <v>24</v>
      </c>
      <c r="G165" t="s">
        <v>665</v>
      </c>
      <c r="H165" t="s">
        <v>665</v>
      </c>
      <c r="I165" s="88">
        <v>11893.788538205981</v>
      </c>
    </row>
    <row r="166" spans="1:9" x14ac:dyDescent="0.25">
      <c r="A166" t="s">
        <v>255</v>
      </c>
      <c r="B166">
        <v>560</v>
      </c>
      <c r="C166" s="27">
        <v>13697.268432835821</v>
      </c>
      <c r="D166">
        <v>465</v>
      </c>
      <c r="E166" t="s">
        <v>665</v>
      </c>
      <c r="F166">
        <v>36</v>
      </c>
      <c r="G166">
        <v>2.5</v>
      </c>
      <c r="H166">
        <v>153</v>
      </c>
      <c r="I166" s="88">
        <v>14008.92718527316</v>
      </c>
    </row>
    <row r="167" spans="1:9" x14ac:dyDescent="0.25">
      <c r="A167" t="s">
        <v>256</v>
      </c>
      <c r="B167">
        <v>561</v>
      </c>
      <c r="C167" s="27">
        <v>14839.13917808219</v>
      </c>
      <c r="D167">
        <v>63</v>
      </c>
      <c r="E167" t="s">
        <v>665</v>
      </c>
      <c r="F167" t="s">
        <v>665</v>
      </c>
      <c r="G167" t="s">
        <v>665</v>
      </c>
      <c r="H167" t="s">
        <v>665</v>
      </c>
      <c r="I167" s="88">
        <v>11141.207571428571</v>
      </c>
    </row>
    <row r="168" spans="1:9" x14ac:dyDescent="0.25">
      <c r="A168" t="s">
        <v>257</v>
      </c>
      <c r="B168">
        <v>562</v>
      </c>
      <c r="C168" s="27">
        <v>12836.164385964914</v>
      </c>
      <c r="D168">
        <v>252</v>
      </c>
      <c r="E168" t="s">
        <v>665</v>
      </c>
      <c r="F168">
        <v>9</v>
      </c>
      <c r="G168">
        <v>2.5</v>
      </c>
      <c r="H168">
        <v>66</v>
      </c>
      <c r="I168" s="88">
        <v>11896.60251243781</v>
      </c>
    </row>
    <row r="169" spans="1:9" x14ac:dyDescent="0.25">
      <c r="A169" t="s">
        <v>258</v>
      </c>
      <c r="B169">
        <v>563</v>
      </c>
      <c r="C169" s="27">
        <v>14674.726200000003</v>
      </c>
      <c r="D169">
        <v>210</v>
      </c>
      <c r="E169" t="s">
        <v>665</v>
      </c>
      <c r="F169" t="s">
        <v>665</v>
      </c>
      <c r="G169" t="s">
        <v>665</v>
      </c>
      <c r="H169">
        <v>6</v>
      </c>
      <c r="I169" s="88">
        <v>12336.009175531914</v>
      </c>
    </row>
    <row r="170" spans="1:9" x14ac:dyDescent="0.25">
      <c r="A170" t="s">
        <v>101</v>
      </c>
      <c r="B170">
        <v>564</v>
      </c>
      <c r="C170" s="27">
        <v>14288.712098855611</v>
      </c>
      <c r="D170">
        <v>7557</v>
      </c>
      <c r="E170" t="s">
        <v>665</v>
      </c>
      <c r="F170">
        <v>2.5</v>
      </c>
      <c r="G170">
        <v>399</v>
      </c>
      <c r="H170">
        <v>2535</v>
      </c>
      <c r="I170" s="88">
        <v>11968.988679651953</v>
      </c>
    </row>
    <row r="171" spans="1:9" x14ac:dyDescent="0.25">
      <c r="A171" t="s">
        <v>259</v>
      </c>
      <c r="B171">
        <v>309</v>
      </c>
      <c r="C171" s="27">
        <v>14443.941404255316</v>
      </c>
      <c r="D171">
        <v>186</v>
      </c>
      <c r="E171" t="s">
        <v>665</v>
      </c>
      <c r="F171" t="s">
        <v>665</v>
      </c>
      <c r="G171" t="s">
        <v>665</v>
      </c>
      <c r="H171" t="s">
        <v>665</v>
      </c>
      <c r="I171" s="88">
        <v>12366.261455938698</v>
      </c>
    </row>
    <row r="172" spans="1:9" x14ac:dyDescent="0.25">
      <c r="A172" t="s">
        <v>260</v>
      </c>
      <c r="B172">
        <v>576</v>
      </c>
      <c r="C172" s="27">
        <v>11835.235057471265</v>
      </c>
      <c r="D172">
        <v>69</v>
      </c>
      <c r="E172" t="s">
        <v>665</v>
      </c>
      <c r="F172" t="s">
        <v>665</v>
      </c>
      <c r="G172" t="s">
        <v>665</v>
      </c>
      <c r="H172" t="s">
        <v>665</v>
      </c>
      <c r="I172" s="88">
        <v>11132.736463414632</v>
      </c>
    </row>
    <row r="173" spans="1:9" x14ac:dyDescent="0.25">
      <c r="A173" t="s">
        <v>261</v>
      </c>
      <c r="B173">
        <v>577</v>
      </c>
      <c r="C173" s="27">
        <v>13098.800786666669</v>
      </c>
      <c r="D173">
        <v>402</v>
      </c>
      <c r="E173" t="s">
        <v>665</v>
      </c>
      <c r="F173" t="s">
        <v>665</v>
      </c>
      <c r="G173">
        <v>33</v>
      </c>
      <c r="H173">
        <v>201</v>
      </c>
      <c r="I173" s="88">
        <v>10864.153119383824</v>
      </c>
    </row>
    <row r="174" spans="1:9" x14ac:dyDescent="0.25">
      <c r="A174" t="s">
        <v>262</v>
      </c>
      <c r="B174">
        <v>578</v>
      </c>
      <c r="C174" s="27">
        <v>16574.524000000001</v>
      </c>
      <c r="D174">
        <v>99</v>
      </c>
      <c r="E174" t="s">
        <v>665</v>
      </c>
      <c r="F174" t="s">
        <v>665</v>
      </c>
      <c r="G174">
        <v>6</v>
      </c>
      <c r="H174" t="s">
        <v>665</v>
      </c>
      <c r="I174" s="88">
        <v>13438.688648648651</v>
      </c>
    </row>
    <row r="175" spans="1:9" x14ac:dyDescent="0.25">
      <c r="A175" t="s">
        <v>263</v>
      </c>
      <c r="B175">
        <v>445</v>
      </c>
      <c r="C175" s="27">
        <v>17800.172102189783</v>
      </c>
      <c r="D175">
        <v>459</v>
      </c>
      <c r="E175" t="s">
        <v>665</v>
      </c>
      <c r="F175" t="s">
        <v>665</v>
      </c>
      <c r="G175">
        <v>108</v>
      </c>
      <c r="H175" t="s">
        <v>665</v>
      </c>
      <c r="I175" s="88">
        <v>15751.240558739259</v>
      </c>
    </row>
    <row r="176" spans="1:9" x14ac:dyDescent="0.25">
      <c r="A176" t="s">
        <v>264</v>
      </c>
      <c r="B176">
        <v>580</v>
      </c>
      <c r="C176" s="27">
        <v>14876.48319148936</v>
      </c>
      <c r="D176">
        <v>111</v>
      </c>
      <c r="E176" t="s">
        <v>665</v>
      </c>
      <c r="F176" t="s">
        <v>665</v>
      </c>
      <c r="G176" t="s">
        <v>665</v>
      </c>
      <c r="H176" t="s">
        <v>665</v>
      </c>
      <c r="I176" s="88">
        <v>14001.951200000001</v>
      </c>
    </row>
    <row r="177" spans="1:9" x14ac:dyDescent="0.25">
      <c r="A177" t="s">
        <v>265</v>
      </c>
      <c r="B177">
        <v>581</v>
      </c>
      <c r="C177" s="27">
        <v>13264.566171003718</v>
      </c>
      <c r="D177">
        <v>204</v>
      </c>
      <c r="E177" t="s">
        <v>665</v>
      </c>
      <c r="F177" t="s">
        <v>665</v>
      </c>
      <c r="G177" t="s">
        <v>665</v>
      </c>
      <c r="H177" t="s">
        <v>665</v>
      </c>
      <c r="I177" s="88">
        <v>9634.8994482758608</v>
      </c>
    </row>
    <row r="178" spans="1:9" x14ac:dyDescent="0.25">
      <c r="A178" t="s">
        <v>266</v>
      </c>
      <c r="B178">
        <v>599</v>
      </c>
      <c r="C178" s="27">
        <v>9925.2129989969908</v>
      </c>
      <c r="D178">
        <v>681</v>
      </c>
      <c r="E178" t="s">
        <v>665</v>
      </c>
      <c r="F178" t="s">
        <v>665</v>
      </c>
      <c r="G178" t="s">
        <v>665</v>
      </c>
      <c r="H178" t="s">
        <v>665</v>
      </c>
      <c r="I178" s="88">
        <v>7984.9584954864604</v>
      </c>
    </row>
    <row r="179" spans="1:9" x14ac:dyDescent="0.25">
      <c r="A179" t="s">
        <v>267</v>
      </c>
      <c r="B179">
        <v>583</v>
      </c>
      <c r="C179" s="27">
        <v>26994.635925925926</v>
      </c>
      <c r="D179">
        <v>36</v>
      </c>
      <c r="E179" t="s">
        <v>665</v>
      </c>
      <c r="F179" t="s">
        <v>665</v>
      </c>
      <c r="G179" t="s">
        <v>665</v>
      </c>
      <c r="H179" t="s">
        <v>665</v>
      </c>
      <c r="I179" s="88">
        <v>13504.0975</v>
      </c>
    </row>
    <row r="180" spans="1:9" x14ac:dyDescent="0.25">
      <c r="A180" t="s">
        <v>268</v>
      </c>
      <c r="B180">
        <v>854</v>
      </c>
      <c r="C180" s="27">
        <v>14503.657523809521</v>
      </c>
      <c r="D180">
        <v>87</v>
      </c>
      <c r="E180" t="s">
        <v>665</v>
      </c>
      <c r="F180" t="s">
        <v>665</v>
      </c>
      <c r="G180" t="s">
        <v>665</v>
      </c>
      <c r="H180" t="s">
        <v>665</v>
      </c>
      <c r="I180" s="88">
        <v>12238.288000000002</v>
      </c>
    </row>
    <row r="181" spans="1:9" x14ac:dyDescent="0.25">
      <c r="A181" t="s">
        <v>269</v>
      </c>
      <c r="B181">
        <v>584</v>
      </c>
      <c r="C181" s="27">
        <v>10839.319951690821</v>
      </c>
      <c r="D181">
        <v>132</v>
      </c>
      <c r="E181" t="s">
        <v>665</v>
      </c>
      <c r="F181" t="s">
        <v>665</v>
      </c>
      <c r="G181" t="s">
        <v>665</v>
      </c>
      <c r="H181" t="s">
        <v>665</v>
      </c>
      <c r="I181" s="88">
        <v>9376.9909459459468</v>
      </c>
    </row>
    <row r="182" spans="1:9" x14ac:dyDescent="0.25">
      <c r="A182" t="s">
        <v>270</v>
      </c>
      <c r="B182">
        <v>588</v>
      </c>
      <c r="C182" s="27">
        <v>17795.2032</v>
      </c>
      <c r="D182">
        <v>42</v>
      </c>
      <c r="E182" t="s">
        <v>665</v>
      </c>
      <c r="F182" t="s">
        <v>665</v>
      </c>
      <c r="G182" t="s">
        <v>665</v>
      </c>
      <c r="H182" t="s">
        <v>665</v>
      </c>
      <c r="I182" s="88">
        <v>13523.690181818183</v>
      </c>
    </row>
    <row r="183" spans="1:9" x14ac:dyDescent="0.25">
      <c r="A183" t="s">
        <v>271</v>
      </c>
      <c r="B183">
        <v>592</v>
      </c>
      <c r="C183" s="27">
        <v>16022.424775280899</v>
      </c>
      <c r="D183">
        <v>153</v>
      </c>
      <c r="E183" t="s">
        <v>665</v>
      </c>
      <c r="F183" t="s">
        <v>665</v>
      </c>
      <c r="G183" t="s">
        <v>665</v>
      </c>
      <c r="H183" t="s">
        <v>665</v>
      </c>
      <c r="I183" s="88">
        <v>14013.868235294118</v>
      </c>
    </row>
    <row r="184" spans="1:9" x14ac:dyDescent="0.25">
      <c r="A184" t="s">
        <v>148</v>
      </c>
      <c r="B184">
        <v>593</v>
      </c>
      <c r="C184" s="27">
        <v>15313.442555910544</v>
      </c>
      <c r="D184">
        <v>402</v>
      </c>
      <c r="E184" t="s">
        <v>665</v>
      </c>
      <c r="F184" t="s">
        <v>665</v>
      </c>
      <c r="G184" t="s">
        <v>665</v>
      </c>
      <c r="H184">
        <v>153</v>
      </c>
      <c r="I184" s="88">
        <v>12993.390369799694</v>
      </c>
    </row>
    <row r="185" spans="1:9" x14ac:dyDescent="0.25">
      <c r="A185" t="s">
        <v>272</v>
      </c>
      <c r="B185">
        <v>595</v>
      </c>
      <c r="C185" s="27">
        <v>12868.277006369428</v>
      </c>
      <c r="D185">
        <v>96</v>
      </c>
      <c r="E185" t="s">
        <v>665</v>
      </c>
      <c r="F185" t="s">
        <v>665</v>
      </c>
      <c r="G185" t="s">
        <v>665</v>
      </c>
      <c r="H185" t="s">
        <v>665</v>
      </c>
      <c r="I185" s="88">
        <v>10622.652380952381</v>
      </c>
    </row>
    <row r="186" spans="1:9" x14ac:dyDescent="0.25">
      <c r="A186" t="s">
        <v>273</v>
      </c>
      <c r="B186">
        <v>598</v>
      </c>
      <c r="C186" s="27">
        <v>12882.568412547529</v>
      </c>
      <c r="D186">
        <v>828</v>
      </c>
      <c r="E186">
        <v>9</v>
      </c>
      <c r="F186">
        <v>9</v>
      </c>
      <c r="G186">
        <v>30</v>
      </c>
      <c r="H186" t="s">
        <v>665</v>
      </c>
      <c r="I186" s="88">
        <v>11380.519643861293</v>
      </c>
    </row>
    <row r="187" spans="1:9" x14ac:dyDescent="0.25">
      <c r="A187" t="s">
        <v>274</v>
      </c>
      <c r="B187">
        <v>601</v>
      </c>
      <c r="C187" s="27">
        <v>13005.046756756754</v>
      </c>
      <c r="D187">
        <v>78</v>
      </c>
      <c r="E187" t="s">
        <v>665</v>
      </c>
      <c r="F187" t="s">
        <v>665</v>
      </c>
      <c r="G187">
        <v>2.5</v>
      </c>
      <c r="H187" t="s">
        <v>665</v>
      </c>
      <c r="I187" s="88">
        <v>10217.420933333331</v>
      </c>
    </row>
    <row r="188" spans="1:9" x14ac:dyDescent="0.25">
      <c r="A188" t="s">
        <v>275</v>
      </c>
      <c r="B188">
        <v>604</v>
      </c>
      <c r="C188" s="27">
        <v>13821.933783371473</v>
      </c>
      <c r="D188">
        <v>699</v>
      </c>
      <c r="E188" t="s">
        <v>665</v>
      </c>
      <c r="F188">
        <v>9</v>
      </c>
      <c r="G188" t="s">
        <v>665</v>
      </c>
      <c r="H188">
        <v>207</v>
      </c>
      <c r="I188" s="88">
        <v>11829.012578524469</v>
      </c>
    </row>
    <row r="189" spans="1:9" x14ac:dyDescent="0.25">
      <c r="A189" t="s">
        <v>276</v>
      </c>
      <c r="B189">
        <v>607</v>
      </c>
      <c r="C189" s="27">
        <v>14090.444917127073</v>
      </c>
      <c r="D189">
        <v>135</v>
      </c>
      <c r="E189" t="s">
        <v>665</v>
      </c>
      <c r="F189" t="s">
        <v>665</v>
      </c>
      <c r="G189" t="s">
        <v>665</v>
      </c>
      <c r="H189" t="s">
        <v>665</v>
      </c>
      <c r="I189" s="88">
        <v>11515.005000000001</v>
      </c>
    </row>
    <row r="190" spans="1:9" x14ac:dyDescent="0.25">
      <c r="A190" t="s">
        <v>277</v>
      </c>
      <c r="B190">
        <v>608</v>
      </c>
      <c r="C190" s="27">
        <v>12737.8555</v>
      </c>
      <c r="D190">
        <v>51</v>
      </c>
      <c r="E190" t="s">
        <v>665</v>
      </c>
      <c r="F190" t="s">
        <v>665</v>
      </c>
      <c r="G190" t="s">
        <v>665</v>
      </c>
      <c r="H190" t="s">
        <v>665</v>
      </c>
      <c r="I190" s="88">
        <v>12293.775324675324</v>
      </c>
    </row>
    <row r="191" spans="1:9" x14ac:dyDescent="0.25">
      <c r="A191" t="s">
        <v>110</v>
      </c>
      <c r="B191">
        <v>609</v>
      </c>
      <c r="C191" s="27">
        <v>14207.581121204257</v>
      </c>
      <c r="D191">
        <v>1590</v>
      </c>
      <c r="E191" t="s">
        <v>665</v>
      </c>
      <c r="F191">
        <v>72</v>
      </c>
      <c r="G191" t="s">
        <v>665</v>
      </c>
      <c r="H191">
        <v>678</v>
      </c>
      <c r="I191" s="88">
        <v>11878.222159577146</v>
      </c>
    </row>
    <row r="192" spans="1:9" x14ac:dyDescent="0.25">
      <c r="A192" t="s">
        <v>278</v>
      </c>
      <c r="B192">
        <v>611</v>
      </c>
      <c r="C192" s="27">
        <v>10999.591785714285</v>
      </c>
      <c r="D192">
        <v>225</v>
      </c>
      <c r="E192" t="s">
        <v>665</v>
      </c>
      <c r="F192">
        <v>21</v>
      </c>
      <c r="G192" t="s">
        <v>665</v>
      </c>
      <c r="H192">
        <v>36</v>
      </c>
      <c r="I192" s="88">
        <v>11159.371923076924</v>
      </c>
    </row>
    <row r="193" spans="1:9" x14ac:dyDescent="0.25">
      <c r="A193" t="s">
        <v>85</v>
      </c>
      <c r="B193">
        <v>638</v>
      </c>
      <c r="C193" s="27">
        <v>14363.101365377915</v>
      </c>
      <c r="D193">
        <v>2178</v>
      </c>
      <c r="E193" t="s">
        <v>665</v>
      </c>
      <c r="F193">
        <v>39</v>
      </c>
      <c r="G193" t="s">
        <v>665</v>
      </c>
      <c r="H193">
        <v>312</v>
      </c>
      <c r="I193" s="88">
        <v>12603.707975291694</v>
      </c>
    </row>
    <row r="194" spans="1:9" x14ac:dyDescent="0.25">
      <c r="A194" t="s">
        <v>279</v>
      </c>
      <c r="B194">
        <v>614</v>
      </c>
      <c r="C194" s="27">
        <v>18040.823768115941</v>
      </c>
      <c r="D194">
        <v>27</v>
      </c>
      <c r="E194" t="s">
        <v>665</v>
      </c>
      <c r="F194" t="s">
        <v>665</v>
      </c>
      <c r="G194" t="s">
        <v>665</v>
      </c>
      <c r="H194" t="s">
        <v>665</v>
      </c>
      <c r="I194" s="88">
        <v>13478.032236842104</v>
      </c>
    </row>
    <row r="195" spans="1:9" x14ac:dyDescent="0.25">
      <c r="A195" t="s">
        <v>280</v>
      </c>
      <c r="B195">
        <v>615</v>
      </c>
      <c r="C195" s="27">
        <v>10665.948839285715</v>
      </c>
      <c r="D195">
        <v>195</v>
      </c>
      <c r="E195" t="s">
        <v>665</v>
      </c>
      <c r="F195" t="s">
        <v>665</v>
      </c>
      <c r="G195" t="s">
        <v>665</v>
      </c>
      <c r="H195" t="s">
        <v>665</v>
      </c>
      <c r="I195" s="88">
        <v>9969.621748633881</v>
      </c>
    </row>
    <row r="196" spans="1:9" x14ac:dyDescent="0.25">
      <c r="A196" t="s">
        <v>281</v>
      </c>
      <c r="B196">
        <v>616</v>
      </c>
      <c r="C196" s="27">
        <v>14174.911466666665</v>
      </c>
      <c r="D196">
        <v>51</v>
      </c>
      <c r="E196" t="s">
        <v>665</v>
      </c>
      <c r="F196" t="s">
        <v>665</v>
      </c>
      <c r="G196" t="s">
        <v>665</v>
      </c>
      <c r="H196" t="s">
        <v>665</v>
      </c>
      <c r="I196" s="88">
        <v>11980.84517647059</v>
      </c>
    </row>
    <row r="197" spans="1:9" x14ac:dyDescent="0.25">
      <c r="A197" t="s">
        <v>282</v>
      </c>
      <c r="B197">
        <v>619</v>
      </c>
      <c r="C197" s="27">
        <v>11454.955204081634</v>
      </c>
      <c r="D197">
        <v>63</v>
      </c>
      <c r="E197" t="s">
        <v>665</v>
      </c>
      <c r="F197" t="s">
        <v>665</v>
      </c>
      <c r="G197" t="s">
        <v>665</v>
      </c>
      <c r="H197" t="s">
        <v>665</v>
      </c>
      <c r="I197" s="88">
        <v>10277.998545454544</v>
      </c>
    </row>
    <row r="198" spans="1:9" x14ac:dyDescent="0.25">
      <c r="A198" t="s">
        <v>283</v>
      </c>
      <c r="B198">
        <v>620</v>
      </c>
      <c r="C198" s="27">
        <v>16168.809836065575</v>
      </c>
      <c r="E198" t="s">
        <v>665</v>
      </c>
      <c r="F198" t="s">
        <v>665</v>
      </c>
      <c r="G198">
        <v>48</v>
      </c>
      <c r="H198" t="s">
        <v>665</v>
      </c>
      <c r="I198" s="88">
        <v>12763.39</v>
      </c>
    </row>
    <row r="199" spans="1:9" x14ac:dyDescent="0.25">
      <c r="A199" t="s">
        <v>284</v>
      </c>
      <c r="B199">
        <v>623</v>
      </c>
      <c r="C199" s="27">
        <v>15731.634583333333</v>
      </c>
      <c r="D199">
        <v>30</v>
      </c>
      <c r="E199" t="s">
        <v>665</v>
      </c>
      <c r="F199" t="s">
        <v>665</v>
      </c>
      <c r="G199" t="s">
        <v>665</v>
      </c>
      <c r="H199" t="s">
        <v>665</v>
      </c>
      <c r="I199" s="88">
        <v>16489.71512195122</v>
      </c>
    </row>
    <row r="200" spans="1:9" x14ac:dyDescent="0.25">
      <c r="A200" t="s">
        <v>285</v>
      </c>
      <c r="B200">
        <v>624</v>
      </c>
      <c r="C200" s="27">
        <v>13736.453949579833</v>
      </c>
      <c r="D200">
        <v>117</v>
      </c>
      <c r="E200" t="s">
        <v>665</v>
      </c>
      <c r="F200" t="s">
        <v>665</v>
      </c>
      <c r="G200" t="s">
        <v>665</v>
      </c>
      <c r="H200">
        <v>78</v>
      </c>
      <c r="I200" s="88">
        <v>11266.720613026819</v>
      </c>
    </row>
    <row r="201" spans="1:9" x14ac:dyDescent="0.25">
      <c r="A201" t="s">
        <v>286</v>
      </c>
      <c r="B201">
        <v>625</v>
      </c>
      <c r="C201" s="27">
        <v>13468.759935064936</v>
      </c>
      <c r="D201">
        <v>108</v>
      </c>
      <c r="E201" t="s">
        <v>665</v>
      </c>
      <c r="F201" t="s">
        <v>665</v>
      </c>
      <c r="G201" t="s">
        <v>665</v>
      </c>
      <c r="H201" t="s">
        <v>665</v>
      </c>
      <c r="I201" s="88">
        <v>12399.730955414012</v>
      </c>
    </row>
    <row r="202" spans="1:9" x14ac:dyDescent="0.25">
      <c r="A202" t="s">
        <v>288</v>
      </c>
      <c r="B202">
        <v>626</v>
      </c>
      <c r="C202" s="27">
        <v>16375.39911627907</v>
      </c>
      <c r="D202">
        <v>132</v>
      </c>
      <c r="E202" t="s">
        <v>665</v>
      </c>
      <c r="F202" t="s">
        <v>665</v>
      </c>
      <c r="G202" t="s">
        <v>665</v>
      </c>
      <c r="H202" t="s">
        <v>665</v>
      </c>
      <c r="I202" s="88">
        <v>12458.314621848742</v>
      </c>
    </row>
    <row r="203" spans="1:9" x14ac:dyDescent="0.25">
      <c r="A203" t="s">
        <v>289</v>
      </c>
      <c r="B203">
        <v>630</v>
      </c>
      <c r="C203" s="27">
        <v>7359.3962937062952</v>
      </c>
      <c r="D203">
        <v>90</v>
      </c>
      <c r="E203" t="s">
        <v>665</v>
      </c>
      <c r="F203" t="s">
        <v>665</v>
      </c>
      <c r="G203" t="s">
        <v>665</v>
      </c>
      <c r="H203" t="s">
        <v>665</v>
      </c>
      <c r="I203" s="88">
        <v>6639.3225196850399</v>
      </c>
    </row>
    <row r="204" spans="1:9" x14ac:dyDescent="0.25">
      <c r="A204" t="s">
        <v>290</v>
      </c>
      <c r="B204">
        <v>631</v>
      </c>
      <c r="C204" s="27">
        <v>11806.874854368931</v>
      </c>
      <c r="D204">
        <v>69</v>
      </c>
      <c r="E204" t="s">
        <v>665</v>
      </c>
      <c r="F204" t="s">
        <v>665</v>
      </c>
      <c r="G204" t="s">
        <v>665</v>
      </c>
      <c r="H204" t="s">
        <v>665</v>
      </c>
      <c r="I204" s="88">
        <v>10862.023366336633</v>
      </c>
    </row>
    <row r="205" spans="1:9" x14ac:dyDescent="0.25">
      <c r="A205" t="s">
        <v>291</v>
      </c>
      <c r="B205">
        <v>635</v>
      </c>
      <c r="C205" s="27">
        <v>12331.746415770609</v>
      </c>
      <c r="D205">
        <v>219</v>
      </c>
      <c r="E205">
        <v>2.5</v>
      </c>
      <c r="F205">
        <v>2.5</v>
      </c>
      <c r="G205" t="s">
        <v>665</v>
      </c>
      <c r="H205" t="s">
        <v>665</v>
      </c>
      <c r="I205" s="88">
        <v>10946.787847682121</v>
      </c>
    </row>
    <row r="206" spans="1:9" x14ac:dyDescent="0.25">
      <c r="A206" t="s">
        <v>292</v>
      </c>
      <c r="B206">
        <v>636</v>
      </c>
      <c r="C206" s="27">
        <v>9834.9726164079839</v>
      </c>
      <c r="D206">
        <v>243</v>
      </c>
      <c r="E206" t="s">
        <v>665</v>
      </c>
      <c r="F206" t="s">
        <v>665</v>
      </c>
      <c r="G206" t="s">
        <v>665</v>
      </c>
      <c r="H206">
        <v>69</v>
      </c>
      <c r="I206" s="88">
        <v>8759.3251931330469</v>
      </c>
    </row>
    <row r="207" spans="1:9" x14ac:dyDescent="0.25">
      <c r="A207" t="s">
        <v>287</v>
      </c>
      <c r="B207">
        <v>678</v>
      </c>
      <c r="C207" s="27">
        <v>12707.337249190938</v>
      </c>
      <c r="D207">
        <v>831</v>
      </c>
      <c r="E207">
        <v>2.5</v>
      </c>
      <c r="F207">
        <v>78</v>
      </c>
      <c r="G207">
        <v>45</v>
      </c>
      <c r="H207" t="s">
        <v>665</v>
      </c>
      <c r="I207" s="88">
        <v>10789.541715575619</v>
      </c>
    </row>
    <row r="208" spans="1:9" x14ac:dyDescent="0.25">
      <c r="A208" t="s">
        <v>108</v>
      </c>
      <c r="B208">
        <v>710</v>
      </c>
      <c r="C208" s="27">
        <v>15331.026250917095</v>
      </c>
      <c r="D208">
        <v>1107</v>
      </c>
      <c r="E208" t="s">
        <v>665</v>
      </c>
      <c r="F208">
        <v>33</v>
      </c>
      <c r="G208">
        <v>2.5</v>
      </c>
      <c r="H208" t="s">
        <v>665</v>
      </c>
      <c r="I208" s="88">
        <v>13282.393444940479</v>
      </c>
    </row>
    <row r="209" spans="1:9" x14ac:dyDescent="0.25">
      <c r="A209" t="s">
        <v>293</v>
      </c>
      <c r="B209">
        <v>680</v>
      </c>
      <c r="C209" s="27">
        <v>14335.829266943292</v>
      </c>
      <c r="D209">
        <v>936</v>
      </c>
      <c r="E209">
        <v>2.5</v>
      </c>
      <c r="F209">
        <v>36</v>
      </c>
      <c r="G209" t="s">
        <v>665</v>
      </c>
      <c r="H209">
        <v>81</v>
      </c>
      <c r="I209" s="88">
        <v>12499.794360955055</v>
      </c>
    </row>
    <row r="210" spans="1:9" x14ac:dyDescent="0.25">
      <c r="A210" t="s">
        <v>294</v>
      </c>
      <c r="B210">
        <v>681</v>
      </c>
      <c r="C210" s="27">
        <v>13009.915081967212</v>
      </c>
      <c r="D210">
        <v>69</v>
      </c>
      <c r="E210" t="s">
        <v>665</v>
      </c>
      <c r="F210" t="s">
        <v>665</v>
      </c>
      <c r="G210" t="s">
        <v>665</v>
      </c>
      <c r="H210" t="s">
        <v>665</v>
      </c>
      <c r="I210" s="88">
        <v>12303.466793893129</v>
      </c>
    </row>
    <row r="211" spans="1:9" x14ac:dyDescent="0.25">
      <c r="A211" t="s">
        <v>295</v>
      </c>
      <c r="B211">
        <v>683</v>
      </c>
      <c r="C211" s="27">
        <v>9312.2191279069775</v>
      </c>
      <c r="D211">
        <v>135</v>
      </c>
      <c r="E211" t="s">
        <v>665</v>
      </c>
      <c r="F211" t="s">
        <v>665</v>
      </c>
      <c r="G211" t="s">
        <v>665</v>
      </c>
      <c r="H211" t="s">
        <v>665</v>
      </c>
      <c r="I211" s="88">
        <v>9758.758100558658</v>
      </c>
    </row>
    <row r="212" spans="1:9" x14ac:dyDescent="0.25">
      <c r="A212" t="s">
        <v>94</v>
      </c>
      <c r="B212">
        <v>684</v>
      </c>
      <c r="C212" s="27">
        <v>13569.966315223237</v>
      </c>
      <c r="D212">
        <v>1197</v>
      </c>
      <c r="E212" t="s">
        <v>665</v>
      </c>
      <c r="F212">
        <v>27</v>
      </c>
      <c r="G212" t="s">
        <v>665</v>
      </c>
      <c r="H212">
        <v>318</v>
      </c>
      <c r="I212" s="88">
        <v>11767.047318611987</v>
      </c>
    </row>
    <row r="213" spans="1:9" x14ac:dyDescent="0.25">
      <c r="A213" t="s">
        <v>297</v>
      </c>
      <c r="B213">
        <v>686</v>
      </c>
      <c r="C213" s="27">
        <v>13427.380752688172</v>
      </c>
      <c r="D213">
        <v>63</v>
      </c>
      <c r="E213" t="s">
        <v>665</v>
      </c>
      <c r="F213" t="s">
        <v>665</v>
      </c>
      <c r="G213" t="s">
        <v>665</v>
      </c>
      <c r="H213" t="s">
        <v>1161</v>
      </c>
      <c r="I213" s="88">
        <v>11151.842365591398</v>
      </c>
    </row>
    <row r="214" spans="1:9" x14ac:dyDescent="0.25">
      <c r="A214" t="s">
        <v>298</v>
      </c>
      <c r="B214">
        <v>687</v>
      </c>
      <c r="C214" s="27">
        <v>13049.985384615384</v>
      </c>
      <c r="D214">
        <v>24</v>
      </c>
      <c r="E214" t="s">
        <v>665</v>
      </c>
      <c r="F214" t="s">
        <v>665</v>
      </c>
      <c r="G214" t="s">
        <v>665</v>
      </c>
      <c r="H214" t="s">
        <v>665</v>
      </c>
      <c r="I214" s="88">
        <v>13336.253513513513</v>
      </c>
    </row>
    <row r="215" spans="1:9" x14ac:dyDescent="0.25">
      <c r="A215" t="s">
        <v>299</v>
      </c>
      <c r="B215">
        <v>689</v>
      </c>
      <c r="C215" s="27">
        <v>15193.475750000001</v>
      </c>
      <c r="D215">
        <v>66</v>
      </c>
      <c r="E215" t="s">
        <v>665</v>
      </c>
      <c r="F215" t="s">
        <v>665</v>
      </c>
      <c r="G215" t="s">
        <v>665</v>
      </c>
      <c r="H215" t="s">
        <v>665</v>
      </c>
      <c r="I215" s="88">
        <v>14053.165555555555</v>
      </c>
    </row>
    <row r="216" spans="1:9" x14ac:dyDescent="0.25">
      <c r="A216" t="s">
        <v>300</v>
      </c>
      <c r="B216">
        <v>691</v>
      </c>
      <c r="C216" s="27">
        <v>11316.574437499999</v>
      </c>
      <c r="D216">
        <v>93</v>
      </c>
      <c r="E216" t="s">
        <v>665</v>
      </c>
      <c r="F216" t="s">
        <v>665</v>
      </c>
      <c r="G216" t="s">
        <v>665</v>
      </c>
      <c r="H216" t="s">
        <v>665</v>
      </c>
      <c r="I216" s="88">
        <v>8966.7001648351652</v>
      </c>
    </row>
    <row r="217" spans="1:9" x14ac:dyDescent="0.25">
      <c r="A217" t="s">
        <v>115</v>
      </c>
      <c r="B217">
        <v>694</v>
      </c>
      <c r="C217" s="27">
        <v>13194.158461538462</v>
      </c>
      <c r="D217">
        <v>1017</v>
      </c>
      <c r="E217" t="s">
        <v>665</v>
      </c>
      <c r="F217">
        <v>69</v>
      </c>
      <c r="G217" t="s">
        <v>665</v>
      </c>
      <c r="H217">
        <v>6</v>
      </c>
      <c r="I217" s="88">
        <v>11908.459762760604</v>
      </c>
    </row>
    <row r="218" spans="1:9" x14ac:dyDescent="0.25">
      <c r="A218" t="s">
        <v>301</v>
      </c>
      <c r="B218">
        <v>697</v>
      </c>
      <c r="C218" s="27">
        <v>14736.978372093023</v>
      </c>
      <c r="D218">
        <v>36</v>
      </c>
      <c r="E218" t="s">
        <v>665</v>
      </c>
      <c r="F218" t="s">
        <v>665</v>
      </c>
      <c r="G218" t="s">
        <v>665</v>
      </c>
      <c r="H218" t="s">
        <v>665</v>
      </c>
      <c r="I218" s="88">
        <v>14134.607674418605</v>
      </c>
    </row>
    <row r="219" spans="1:9" x14ac:dyDescent="0.25">
      <c r="A219" t="s">
        <v>296</v>
      </c>
      <c r="B219">
        <v>698</v>
      </c>
      <c r="C219" s="27">
        <v>16116.809691172453</v>
      </c>
      <c r="D219">
        <v>2139</v>
      </c>
      <c r="E219" t="s">
        <v>665</v>
      </c>
      <c r="F219" t="s">
        <v>665</v>
      </c>
      <c r="G219" t="s">
        <v>665</v>
      </c>
      <c r="H219">
        <v>1131</v>
      </c>
      <c r="I219" s="88">
        <v>13298.72915834907</v>
      </c>
    </row>
    <row r="220" spans="1:9" x14ac:dyDescent="0.25">
      <c r="A220" t="s">
        <v>302</v>
      </c>
      <c r="B220">
        <v>700</v>
      </c>
      <c r="C220" s="27">
        <v>12722.251719745223</v>
      </c>
      <c r="D220">
        <v>117</v>
      </c>
      <c r="E220" t="s">
        <v>665</v>
      </c>
      <c r="F220" t="s">
        <v>665</v>
      </c>
      <c r="G220" t="s">
        <v>665</v>
      </c>
      <c r="H220" t="s">
        <v>665</v>
      </c>
      <c r="I220" s="88">
        <v>12990.243719512193</v>
      </c>
    </row>
    <row r="221" spans="1:9" x14ac:dyDescent="0.25">
      <c r="A221" t="s">
        <v>303</v>
      </c>
      <c r="B221">
        <v>702</v>
      </c>
      <c r="C221" s="27">
        <v>11736.231610738254</v>
      </c>
      <c r="D221">
        <v>111</v>
      </c>
      <c r="E221" t="s">
        <v>665</v>
      </c>
      <c r="F221" t="s">
        <v>665</v>
      </c>
      <c r="G221" t="s">
        <v>665</v>
      </c>
      <c r="H221" t="s">
        <v>665</v>
      </c>
      <c r="I221" s="88">
        <v>10812.857199999999</v>
      </c>
    </row>
    <row r="222" spans="1:9" x14ac:dyDescent="0.25">
      <c r="A222" t="s">
        <v>304</v>
      </c>
      <c r="B222">
        <v>704</v>
      </c>
      <c r="C222" s="27">
        <v>13743.033941908714</v>
      </c>
      <c r="D222">
        <v>270</v>
      </c>
      <c r="E222" t="s">
        <v>665</v>
      </c>
      <c r="F222">
        <v>57</v>
      </c>
      <c r="G222" t="s">
        <v>665</v>
      </c>
      <c r="H222">
        <v>129</v>
      </c>
      <c r="I222" s="88">
        <v>11996.409204771371</v>
      </c>
    </row>
    <row r="223" spans="1:9" x14ac:dyDescent="0.25">
      <c r="A223" t="s">
        <v>305</v>
      </c>
      <c r="B223">
        <v>707</v>
      </c>
      <c r="C223" s="27">
        <v>18064.537500000002</v>
      </c>
      <c r="D223">
        <v>12</v>
      </c>
      <c r="E223" t="s">
        <v>665</v>
      </c>
      <c r="F223" t="s">
        <v>665</v>
      </c>
      <c r="G223" t="s">
        <v>665</v>
      </c>
      <c r="H223" t="s">
        <v>665</v>
      </c>
      <c r="I223" s="88">
        <v>16094.288461538461</v>
      </c>
    </row>
    <row r="224" spans="1:9" x14ac:dyDescent="0.25">
      <c r="A224" t="s">
        <v>306</v>
      </c>
      <c r="B224">
        <v>729</v>
      </c>
      <c r="C224" s="27">
        <v>11301.317318435753</v>
      </c>
      <c r="D224">
        <v>216</v>
      </c>
      <c r="E224" t="s">
        <v>665</v>
      </c>
      <c r="F224" t="s">
        <v>665</v>
      </c>
      <c r="G224" t="s">
        <v>665</v>
      </c>
      <c r="H224">
        <v>51</v>
      </c>
      <c r="I224" s="88">
        <v>9934.627585301836</v>
      </c>
    </row>
    <row r="225" spans="1:9" x14ac:dyDescent="0.25">
      <c r="A225" t="s">
        <v>307</v>
      </c>
      <c r="B225">
        <v>732</v>
      </c>
      <c r="C225" s="27">
        <v>18799.167534246575</v>
      </c>
      <c r="D225">
        <v>45</v>
      </c>
      <c r="E225" t="s">
        <v>665</v>
      </c>
      <c r="F225" t="s">
        <v>665</v>
      </c>
      <c r="G225" t="s">
        <v>665</v>
      </c>
      <c r="H225" t="s">
        <v>665</v>
      </c>
      <c r="I225" s="88">
        <v>13499.660476190476</v>
      </c>
    </row>
    <row r="226" spans="1:9" x14ac:dyDescent="0.25">
      <c r="A226" t="s">
        <v>308</v>
      </c>
      <c r="B226">
        <v>734</v>
      </c>
      <c r="C226" s="27">
        <v>15189.958633569739</v>
      </c>
      <c r="D226">
        <v>1440</v>
      </c>
      <c r="E226">
        <v>2.5</v>
      </c>
      <c r="F226">
        <v>21</v>
      </c>
      <c r="G226" t="s">
        <v>665</v>
      </c>
      <c r="H226">
        <v>297</v>
      </c>
      <c r="I226" s="88">
        <v>13652.305930287328</v>
      </c>
    </row>
    <row r="227" spans="1:9" x14ac:dyDescent="0.25">
      <c r="A227" t="s">
        <v>309</v>
      </c>
      <c r="B227">
        <v>790</v>
      </c>
      <c r="C227" s="27">
        <v>12598.254757185332</v>
      </c>
      <c r="D227">
        <v>696</v>
      </c>
      <c r="E227" t="s">
        <v>665</v>
      </c>
      <c r="F227" t="s">
        <v>665</v>
      </c>
      <c r="G227" t="s">
        <v>665</v>
      </c>
      <c r="H227">
        <v>120</v>
      </c>
      <c r="I227" s="88">
        <v>10614.940130841122</v>
      </c>
    </row>
    <row r="228" spans="1:9" x14ac:dyDescent="0.25">
      <c r="A228" t="s">
        <v>310</v>
      </c>
      <c r="B228">
        <v>738</v>
      </c>
      <c r="C228" s="27">
        <v>13481.045333333332</v>
      </c>
      <c r="D228">
        <v>108</v>
      </c>
      <c r="E228" t="s">
        <v>665</v>
      </c>
      <c r="F228" t="s">
        <v>665</v>
      </c>
      <c r="G228" t="s">
        <v>665</v>
      </c>
      <c r="H228" t="s">
        <v>665</v>
      </c>
      <c r="I228" s="88">
        <v>12119.852571428572</v>
      </c>
    </row>
    <row r="229" spans="1:9" x14ac:dyDescent="0.25">
      <c r="A229" t="s">
        <v>311</v>
      </c>
      <c r="B229">
        <v>739</v>
      </c>
      <c r="C229" s="27">
        <v>18175.125217391305</v>
      </c>
      <c r="D229">
        <v>69</v>
      </c>
      <c r="E229" t="s">
        <v>665</v>
      </c>
      <c r="F229" t="s">
        <v>665</v>
      </c>
      <c r="G229" t="s">
        <v>665</v>
      </c>
      <c r="H229" t="s">
        <v>665</v>
      </c>
      <c r="I229" s="88">
        <v>16230.611574074075</v>
      </c>
    </row>
    <row r="230" spans="1:9" x14ac:dyDescent="0.25">
      <c r="A230" t="s">
        <v>89</v>
      </c>
      <c r="B230">
        <v>740</v>
      </c>
      <c r="C230" s="27">
        <v>16039.158729227762</v>
      </c>
      <c r="D230">
        <v>633</v>
      </c>
      <c r="E230" t="s">
        <v>665</v>
      </c>
      <c r="F230">
        <v>27</v>
      </c>
      <c r="G230" t="s">
        <v>665</v>
      </c>
      <c r="H230">
        <v>177</v>
      </c>
      <c r="I230" s="88">
        <v>13591.020531443755</v>
      </c>
    </row>
    <row r="231" spans="1:9" x14ac:dyDescent="0.25">
      <c r="A231" t="s">
        <v>312</v>
      </c>
      <c r="B231">
        <v>742</v>
      </c>
      <c r="C231" s="27">
        <v>12014.360681818182</v>
      </c>
      <c r="D231">
        <v>30</v>
      </c>
      <c r="E231" t="s">
        <v>665</v>
      </c>
      <c r="F231" t="s">
        <v>665</v>
      </c>
      <c r="G231" t="s">
        <v>665</v>
      </c>
      <c r="H231" t="s">
        <v>665</v>
      </c>
      <c r="I231" s="88">
        <v>10435.012439024389</v>
      </c>
    </row>
    <row r="232" spans="1:9" x14ac:dyDescent="0.25">
      <c r="A232" t="s">
        <v>133</v>
      </c>
      <c r="B232">
        <v>743</v>
      </c>
      <c r="C232" s="27">
        <v>14086.319855696202</v>
      </c>
      <c r="D232">
        <v>2889</v>
      </c>
      <c r="E232" t="s">
        <v>665</v>
      </c>
      <c r="F232">
        <v>15</v>
      </c>
      <c r="G232" t="s">
        <v>665</v>
      </c>
      <c r="H232">
        <v>486</v>
      </c>
      <c r="I232" s="88">
        <v>11892.528321240932</v>
      </c>
    </row>
    <row r="233" spans="1:9" x14ac:dyDescent="0.25">
      <c r="A233" t="s">
        <v>313</v>
      </c>
      <c r="B233">
        <v>746</v>
      </c>
      <c r="C233" s="27">
        <v>8590.9249295774644</v>
      </c>
      <c r="D233">
        <v>210</v>
      </c>
      <c r="E233" t="s">
        <v>665</v>
      </c>
      <c r="F233" t="s">
        <v>665</v>
      </c>
      <c r="G233" t="s">
        <v>665</v>
      </c>
      <c r="H233" t="s">
        <v>665</v>
      </c>
      <c r="I233" s="88">
        <v>7956.8970765027325</v>
      </c>
    </row>
    <row r="234" spans="1:9" x14ac:dyDescent="0.25">
      <c r="A234" t="s">
        <v>314</v>
      </c>
      <c r="B234">
        <v>747</v>
      </c>
      <c r="C234" s="27">
        <v>15302.944883720931</v>
      </c>
      <c r="D234">
        <v>21</v>
      </c>
      <c r="E234" t="s">
        <v>665</v>
      </c>
      <c r="F234" t="s">
        <v>665</v>
      </c>
      <c r="G234" t="s">
        <v>665</v>
      </c>
      <c r="H234" t="s">
        <v>665</v>
      </c>
      <c r="I234" s="88">
        <v>14455.681590909091</v>
      </c>
    </row>
    <row r="235" spans="1:9" x14ac:dyDescent="0.25">
      <c r="A235" t="s">
        <v>315</v>
      </c>
      <c r="B235">
        <v>748</v>
      </c>
      <c r="C235" s="27">
        <v>9121.5671826625403</v>
      </c>
      <c r="D235">
        <v>183</v>
      </c>
      <c r="E235" t="s">
        <v>665</v>
      </c>
      <c r="F235" t="s">
        <v>665</v>
      </c>
      <c r="G235" t="s">
        <v>665</v>
      </c>
      <c r="H235" t="s">
        <v>665</v>
      </c>
      <c r="I235" s="88">
        <v>7847.664617737003</v>
      </c>
    </row>
    <row r="236" spans="1:9" x14ac:dyDescent="0.25">
      <c r="A236" t="s">
        <v>316</v>
      </c>
      <c r="B236">
        <v>791</v>
      </c>
      <c r="C236" s="27">
        <v>12087.263248945148</v>
      </c>
      <c r="D236">
        <v>168</v>
      </c>
      <c r="E236" t="s">
        <v>665</v>
      </c>
      <c r="F236" t="s">
        <v>665</v>
      </c>
      <c r="G236" t="s">
        <v>665</v>
      </c>
      <c r="H236" t="s">
        <v>665</v>
      </c>
      <c r="I236" s="88">
        <v>10993.3520083682</v>
      </c>
    </row>
    <row r="237" spans="1:9" x14ac:dyDescent="0.25">
      <c r="A237" t="s">
        <v>317</v>
      </c>
      <c r="B237">
        <v>749</v>
      </c>
      <c r="C237" s="27">
        <v>13911.124294294294</v>
      </c>
      <c r="D237">
        <v>843</v>
      </c>
      <c r="E237" t="s">
        <v>665</v>
      </c>
      <c r="F237">
        <v>12</v>
      </c>
      <c r="G237" t="s">
        <v>665</v>
      </c>
      <c r="H237">
        <v>288</v>
      </c>
      <c r="I237" s="88">
        <v>12092.383155619596</v>
      </c>
    </row>
    <row r="238" spans="1:9" x14ac:dyDescent="0.25">
      <c r="A238" t="s">
        <v>318</v>
      </c>
      <c r="B238">
        <v>751</v>
      </c>
      <c r="C238" s="27">
        <v>13112.182000000001</v>
      </c>
      <c r="D238">
        <v>105</v>
      </c>
      <c r="E238" t="s">
        <v>665</v>
      </c>
      <c r="F238" t="s">
        <v>665</v>
      </c>
      <c r="G238" t="s">
        <v>665</v>
      </c>
      <c r="H238" t="s">
        <v>665</v>
      </c>
      <c r="I238" s="88">
        <v>11014.492222222223</v>
      </c>
    </row>
    <row r="239" spans="1:9" x14ac:dyDescent="0.25">
      <c r="A239" t="s">
        <v>319</v>
      </c>
      <c r="B239">
        <v>753</v>
      </c>
      <c r="C239" s="27">
        <v>14342.482234273319</v>
      </c>
      <c r="D239">
        <v>864</v>
      </c>
      <c r="E239" t="s">
        <v>665</v>
      </c>
      <c r="F239">
        <v>87</v>
      </c>
      <c r="G239" t="s">
        <v>665</v>
      </c>
      <c r="H239">
        <v>102</v>
      </c>
      <c r="I239" s="88">
        <v>12889.354026162791</v>
      </c>
    </row>
    <row r="240" spans="1:9" x14ac:dyDescent="0.25">
      <c r="A240" t="s">
        <v>320</v>
      </c>
      <c r="B240">
        <v>755</v>
      </c>
      <c r="C240" s="27">
        <v>13436.915343750001</v>
      </c>
      <c r="D240">
        <v>225</v>
      </c>
      <c r="E240" t="s">
        <v>665</v>
      </c>
      <c r="F240" t="s">
        <v>665</v>
      </c>
      <c r="G240" t="s">
        <v>665</v>
      </c>
      <c r="H240">
        <v>24</v>
      </c>
      <c r="I240" s="88">
        <v>11069.37191044776</v>
      </c>
    </row>
    <row r="241" spans="1:9" x14ac:dyDescent="0.25">
      <c r="A241" t="s">
        <v>321</v>
      </c>
      <c r="B241">
        <v>758</v>
      </c>
      <c r="C241" s="27">
        <v>14456.001558823531</v>
      </c>
      <c r="D241">
        <v>117</v>
      </c>
      <c r="E241" t="s">
        <v>665</v>
      </c>
      <c r="F241" t="s">
        <v>665</v>
      </c>
      <c r="G241">
        <v>48</v>
      </c>
      <c r="H241" t="s">
        <v>665</v>
      </c>
      <c r="I241" s="88">
        <v>13297.577859154928</v>
      </c>
    </row>
    <row r="242" spans="1:9" x14ac:dyDescent="0.25">
      <c r="A242" t="s">
        <v>322</v>
      </c>
      <c r="B242">
        <v>759</v>
      </c>
      <c r="C242" s="27">
        <v>12789.212688172043</v>
      </c>
      <c r="D242">
        <v>63</v>
      </c>
      <c r="E242" t="s">
        <v>665</v>
      </c>
      <c r="F242" t="s">
        <v>665</v>
      </c>
      <c r="G242">
        <v>2.5</v>
      </c>
      <c r="H242" t="s">
        <v>665</v>
      </c>
      <c r="I242" s="88">
        <v>10069.12523364486</v>
      </c>
    </row>
    <row r="243" spans="1:9" x14ac:dyDescent="0.25">
      <c r="A243" t="s">
        <v>323</v>
      </c>
      <c r="B243">
        <v>761</v>
      </c>
      <c r="C243" s="27">
        <v>15920.720776119402</v>
      </c>
      <c r="D243">
        <v>261</v>
      </c>
      <c r="E243">
        <v>2.5</v>
      </c>
      <c r="F243">
        <v>2.5</v>
      </c>
      <c r="G243">
        <v>2.5</v>
      </c>
      <c r="H243" t="s">
        <v>665</v>
      </c>
      <c r="I243" s="88">
        <v>12242.030367231639</v>
      </c>
    </row>
    <row r="244" spans="1:9" x14ac:dyDescent="0.25">
      <c r="A244" t="s">
        <v>324</v>
      </c>
      <c r="B244">
        <v>762</v>
      </c>
      <c r="C244" s="27">
        <v>14478.343053435116</v>
      </c>
      <c r="D244">
        <v>108</v>
      </c>
      <c r="E244" t="s">
        <v>665</v>
      </c>
      <c r="F244" t="s">
        <v>665</v>
      </c>
      <c r="G244" t="s">
        <v>665</v>
      </c>
      <c r="H244" t="s">
        <v>665</v>
      </c>
      <c r="I244" s="88">
        <v>12203.287753623188</v>
      </c>
    </row>
    <row r="245" spans="1:9" x14ac:dyDescent="0.25">
      <c r="A245" t="s">
        <v>325</v>
      </c>
      <c r="B245">
        <v>765</v>
      </c>
      <c r="C245" s="27">
        <v>16574.369921259844</v>
      </c>
      <c r="D245">
        <v>372</v>
      </c>
      <c r="E245" t="s">
        <v>665</v>
      </c>
      <c r="F245" t="s">
        <v>665</v>
      </c>
      <c r="G245">
        <v>2.5</v>
      </c>
      <c r="H245">
        <v>78</v>
      </c>
      <c r="I245" s="88">
        <v>13480.932293233083</v>
      </c>
    </row>
    <row r="246" spans="1:9" x14ac:dyDescent="0.25">
      <c r="A246" t="s">
        <v>326</v>
      </c>
      <c r="B246">
        <v>768</v>
      </c>
      <c r="C246" s="27">
        <v>14018.588750000001</v>
      </c>
      <c r="D246">
        <v>60</v>
      </c>
      <c r="E246" t="s">
        <v>665</v>
      </c>
      <c r="F246" t="s">
        <v>665</v>
      </c>
      <c r="G246" t="s">
        <v>665</v>
      </c>
      <c r="H246" t="s">
        <v>665</v>
      </c>
      <c r="I246" s="88">
        <v>13083.459014084507</v>
      </c>
    </row>
    <row r="247" spans="1:9" x14ac:dyDescent="0.25">
      <c r="A247" t="s">
        <v>327</v>
      </c>
      <c r="B247">
        <v>777</v>
      </c>
      <c r="C247" s="27">
        <v>16738.562975609755</v>
      </c>
      <c r="D247">
        <v>159</v>
      </c>
      <c r="E247" t="s">
        <v>665</v>
      </c>
      <c r="F247" t="s">
        <v>665</v>
      </c>
      <c r="G247" t="s">
        <v>665</v>
      </c>
      <c r="H247" t="s">
        <v>665</v>
      </c>
      <c r="I247" s="88">
        <v>14374.901885964911</v>
      </c>
    </row>
    <row r="248" spans="1:9" x14ac:dyDescent="0.25">
      <c r="A248" t="s">
        <v>328</v>
      </c>
      <c r="B248">
        <v>778</v>
      </c>
      <c r="C248" s="27">
        <v>14413.294179104478</v>
      </c>
      <c r="D248">
        <v>120</v>
      </c>
      <c r="E248" t="s">
        <v>665</v>
      </c>
      <c r="F248" t="s">
        <v>665</v>
      </c>
      <c r="G248" t="s">
        <v>665</v>
      </c>
      <c r="H248">
        <v>57</v>
      </c>
      <c r="I248" s="88">
        <v>11653.198648648649</v>
      </c>
    </row>
    <row r="249" spans="1:9" x14ac:dyDescent="0.25">
      <c r="A249" t="s">
        <v>329</v>
      </c>
      <c r="B249">
        <v>781</v>
      </c>
      <c r="C249" s="27">
        <v>13928.811395348836</v>
      </c>
      <c r="D249">
        <v>63</v>
      </c>
      <c r="E249" t="s">
        <v>665</v>
      </c>
      <c r="F249" t="s">
        <v>665</v>
      </c>
      <c r="G249" t="s">
        <v>665</v>
      </c>
      <c r="H249" t="s">
        <v>665</v>
      </c>
      <c r="I249" s="88">
        <v>13872.545384615383</v>
      </c>
    </row>
    <row r="250" spans="1:9" x14ac:dyDescent="0.25">
      <c r="A250" t="s">
        <v>330</v>
      </c>
      <c r="B250">
        <v>783</v>
      </c>
      <c r="C250" s="27">
        <v>14232.448408163265</v>
      </c>
      <c r="D250">
        <v>114</v>
      </c>
      <c r="E250" t="s">
        <v>665</v>
      </c>
      <c r="F250" t="s">
        <v>665</v>
      </c>
      <c r="G250" t="s">
        <v>665</v>
      </c>
      <c r="H250" t="s">
        <v>665</v>
      </c>
      <c r="I250" s="88">
        <v>11889.620912408758</v>
      </c>
    </row>
    <row r="251" spans="1:9" x14ac:dyDescent="0.25">
      <c r="A251" t="s">
        <v>331</v>
      </c>
      <c r="B251">
        <v>831</v>
      </c>
      <c r="C251" s="27">
        <v>11417.81540084388</v>
      </c>
      <c r="D251">
        <v>132</v>
      </c>
      <c r="E251" t="s">
        <v>665</v>
      </c>
      <c r="F251" t="s">
        <v>665</v>
      </c>
      <c r="G251" t="s">
        <v>665</v>
      </c>
      <c r="H251" t="s">
        <v>665</v>
      </c>
      <c r="I251" s="88">
        <v>12916.171071428571</v>
      </c>
    </row>
    <row r="252" spans="1:9" x14ac:dyDescent="0.25">
      <c r="A252" t="s">
        <v>332</v>
      </c>
      <c r="B252">
        <v>832</v>
      </c>
      <c r="C252" s="27">
        <v>12602.29279329609</v>
      </c>
      <c r="D252">
        <v>126</v>
      </c>
      <c r="E252" t="s">
        <v>665</v>
      </c>
      <c r="F252" t="s">
        <v>665</v>
      </c>
      <c r="G252" t="s">
        <v>665</v>
      </c>
      <c r="H252" t="s">
        <v>665</v>
      </c>
      <c r="I252" s="88">
        <v>10176.888360655737</v>
      </c>
    </row>
    <row r="253" spans="1:9" x14ac:dyDescent="0.25">
      <c r="A253" t="s">
        <v>333</v>
      </c>
      <c r="B253">
        <v>833</v>
      </c>
      <c r="C253" s="27">
        <v>16268.578552631581</v>
      </c>
      <c r="D253">
        <v>60</v>
      </c>
      <c r="E253" t="s">
        <v>665</v>
      </c>
      <c r="F253" t="s">
        <v>665</v>
      </c>
      <c r="G253" t="s">
        <v>665</v>
      </c>
      <c r="H253" t="s">
        <v>665</v>
      </c>
      <c r="I253" s="88">
        <v>11976.854197530865</v>
      </c>
    </row>
    <row r="254" spans="1:9" x14ac:dyDescent="0.25">
      <c r="A254" t="s">
        <v>334</v>
      </c>
      <c r="B254">
        <v>834</v>
      </c>
      <c r="C254" s="27">
        <v>15028.678603773584</v>
      </c>
      <c r="D254">
        <v>225</v>
      </c>
      <c r="E254" t="s">
        <v>665</v>
      </c>
      <c r="F254" t="s">
        <v>665</v>
      </c>
      <c r="G254" t="s">
        <v>665</v>
      </c>
      <c r="H254" t="s">
        <v>665</v>
      </c>
      <c r="I254" s="88">
        <v>11676.546223021584</v>
      </c>
    </row>
    <row r="255" spans="1:9" x14ac:dyDescent="0.25">
      <c r="A255" t="s">
        <v>127</v>
      </c>
      <c r="B255">
        <v>837</v>
      </c>
      <c r="C255" s="27">
        <v>13701.212312566868</v>
      </c>
      <c r="D255">
        <v>6372</v>
      </c>
      <c r="E255" t="s">
        <v>665</v>
      </c>
      <c r="F255">
        <v>309</v>
      </c>
      <c r="G255">
        <v>96</v>
      </c>
      <c r="H255">
        <v>1815</v>
      </c>
      <c r="I255" s="88">
        <v>11858.148344804711</v>
      </c>
    </row>
    <row r="256" spans="1:9" x14ac:dyDescent="0.25">
      <c r="A256" t="s">
        <v>335</v>
      </c>
      <c r="B256">
        <v>844</v>
      </c>
      <c r="C256" s="27">
        <v>14399.746585365854</v>
      </c>
      <c r="D256">
        <v>21</v>
      </c>
      <c r="E256" t="s">
        <v>665</v>
      </c>
      <c r="F256" t="s">
        <v>665</v>
      </c>
      <c r="G256" t="s">
        <v>665</v>
      </c>
      <c r="H256" t="s">
        <v>665</v>
      </c>
      <c r="I256" s="88">
        <v>12195.2211627907</v>
      </c>
    </row>
    <row r="257" spans="1:9" x14ac:dyDescent="0.25">
      <c r="A257" t="s">
        <v>336</v>
      </c>
      <c r="B257">
        <v>845</v>
      </c>
      <c r="C257" s="27">
        <v>11034.069133333334</v>
      </c>
      <c r="D257">
        <v>93</v>
      </c>
      <c r="E257" t="s">
        <v>665</v>
      </c>
      <c r="F257" t="s">
        <v>665</v>
      </c>
      <c r="G257" t="s">
        <v>665</v>
      </c>
      <c r="H257">
        <v>18</v>
      </c>
      <c r="I257" s="88">
        <v>10928.893486842106</v>
      </c>
    </row>
    <row r="258" spans="1:9" x14ac:dyDescent="0.25">
      <c r="A258" t="s">
        <v>337</v>
      </c>
      <c r="B258">
        <v>846</v>
      </c>
      <c r="C258" s="27">
        <v>15426.74419512195</v>
      </c>
      <c r="D258">
        <v>153</v>
      </c>
      <c r="E258" t="s">
        <v>665</v>
      </c>
      <c r="F258" t="s">
        <v>665</v>
      </c>
      <c r="G258" t="s">
        <v>665</v>
      </c>
      <c r="H258" t="s">
        <v>665</v>
      </c>
      <c r="I258" s="88">
        <v>12846.805357142855</v>
      </c>
    </row>
    <row r="259" spans="1:9" x14ac:dyDescent="0.25">
      <c r="A259" t="s">
        <v>338</v>
      </c>
      <c r="B259">
        <v>848</v>
      </c>
      <c r="C259" s="27">
        <v>11566.113605442179</v>
      </c>
      <c r="D259">
        <v>108</v>
      </c>
      <c r="E259" t="s">
        <v>665</v>
      </c>
      <c r="F259" t="s">
        <v>665</v>
      </c>
      <c r="G259" t="s">
        <v>665</v>
      </c>
      <c r="H259" t="s">
        <v>665</v>
      </c>
      <c r="I259" s="88">
        <v>10110.476280487805</v>
      </c>
    </row>
    <row r="260" spans="1:9" x14ac:dyDescent="0.25">
      <c r="A260" t="s">
        <v>339</v>
      </c>
      <c r="B260">
        <v>849</v>
      </c>
      <c r="C260" s="27">
        <v>12692.330268456375</v>
      </c>
      <c r="D260">
        <v>102</v>
      </c>
      <c r="E260" t="s">
        <v>665</v>
      </c>
      <c r="F260" t="s">
        <v>665</v>
      </c>
      <c r="G260" t="s">
        <v>665</v>
      </c>
      <c r="H260" t="s">
        <v>665</v>
      </c>
      <c r="I260" s="88">
        <v>10473.540802469133</v>
      </c>
    </row>
    <row r="261" spans="1:9" x14ac:dyDescent="0.25">
      <c r="A261" t="s">
        <v>340</v>
      </c>
      <c r="B261">
        <v>850</v>
      </c>
      <c r="C261" s="27">
        <v>12731.566260162599</v>
      </c>
      <c r="D261">
        <v>75</v>
      </c>
      <c r="E261" t="s">
        <v>665</v>
      </c>
      <c r="F261" t="s">
        <v>665</v>
      </c>
      <c r="G261" t="s">
        <v>665</v>
      </c>
      <c r="H261">
        <v>2.5</v>
      </c>
      <c r="I261" s="88">
        <v>11525.951102362205</v>
      </c>
    </row>
    <row r="262" spans="1:9" x14ac:dyDescent="0.25">
      <c r="A262" t="s">
        <v>341</v>
      </c>
      <c r="B262">
        <v>851</v>
      </c>
      <c r="C262" s="27">
        <v>10784.481720524018</v>
      </c>
      <c r="D262">
        <v>777</v>
      </c>
      <c r="E262" t="s">
        <v>665</v>
      </c>
      <c r="F262" t="s">
        <v>665</v>
      </c>
      <c r="G262" t="s">
        <v>665</v>
      </c>
      <c r="H262">
        <v>150</v>
      </c>
      <c r="I262" s="88">
        <v>9411.5240131578939</v>
      </c>
    </row>
    <row r="263" spans="1:9" x14ac:dyDescent="0.25">
      <c r="A263" t="s">
        <v>153</v>
      </c>
      <c r="B263">
        <v>853</v>
      </c>
      <c r="C263" s="27">
        <v>14646.050782948192</v>
      </c>
      <c r="D263">
        <v>5346</v>
      </c>
      <c r="E263" t="s">
        <v>665</v>
      </c>
      <c r="F263">
        <v>150</v>
      </c>
      <c r="G263">
        <v>54</v>
      </c>
      <c r="H263">
        <v>2487</v>
      </c>
      <c r="I263" s="88">
        <v>12636.522428481279</v>
      </c>
    </row>
    <row r="264" spans="1:9" x14ac:dyDescent="0.25">
      <c r="A264" t="s">
        <v>342</v>
      </c>
      <c r="B264">
        <v>857</v>
      </c>
      <c r="C264" s="27">
        <v>14272.071029411762</v>
      </c>
      <c r="D264">
        <v>45</v>
      </c>
      <c r="E264" t="s">
        <v>665</v>
      </c>
      <c r="F264" t="s">
        <v>665</v>
      </c>
      <c r="G264" t="s">
        <v>665</v>
      </c>
      <c r="H264" t="s">
        <v>665</v>
      </c>
      <c r="I264" s="88">
        <v>10193.910869565218</v>
      </c>
    </row>
    <row r="265" spans="1:9" x14ac:dyDescent="0.25">
      <c r="A265" t="s">
        <v>343</v>
      </c>
      <c r="B265">
        <v>858</v>
      </c>
      <c r="C265" s="27">
        <v>13846.701204527082</v>
      </c>
      <c r="D265">
        <v>1521</v>
      </c>
      <c r="E265" t="s">
        <v>665</v>
      </c>
      <c r="F265">
        <v>246</v>
      </c>
      <c r="G265" t="s">
        <v>665</v>
      </c>
      <c r="H265">
        <v>318</v>
      </c>
      <c r="I265" s="88">
        <v>11899.347186985171</v>
      </c>
    </row>
    <row r="266" spans="1:9" x14ac:dyDescent="0.25">
      <c r="A266" t="s">
        <v>344</v>
      </c>
      <c r="B266">
        <v>859</v>
      </c>
      <c r="C266" s="27">
        <v>8259.4628298887128</v>
      </c>
      <c r="D266">
        <v>327</v>
      </c>
      <c r="E266" t="s">
        <v>665</v>
      </c>
      <c r="F266">
        <v>2.5</v>
      </c>
      <c r="G266" t="s">
        <v>665</v>
      </c>
      <c r="H266">
        <v>102</v>
      </c>
      <c r="I266" s="88">
        <v>7230.9866563944524</v>
      </c>
    </row>
    <row r="267" spans="1:9" x14ac:dyDescent="0.25">
      <c r="A267" t="s">
        <v>345</v>
      </c>
      <c r="B267">
        <v>886</v>
      </c>
      <c r="C267" s="27">
        <v>11717.470194029851</v>
      </c>
      <c r="D267">
        <v>387</v>
      </c>
      <c r="E267">
        <v>6</v>
      </c>
      <c r="F267">
        <v>9</v>
      </c>
      <c r="G267" t="s">
        <v>665</v>
      </c>
      <c r="H267">
        <v>114</v>
      </c>
      <c r="I267" s="88">
        <v>11004.082724550897</v>
      </c>
    </row>
    <row r="268" spans="1:9" x14ac:dyDescent="0.25">
      <c r="A268" t="s">
        <v>346</v>
      </c>
      <c r="B268">
        <v>887</v>
      </c>
      <c r="C268" s="27">
        <v>12079.29027027027</v>
      </c>
      <c r="D268">
        <v>132</v>
      </c>
      <c r="E268" t="s">
        <v>665</v>
      </c>
      <c r="F268" t="s">
        <v>665</v>
      </c>
      <c r="G268" t="s">
        <v>665</v>
      </c>
      <c r="H268" t="s">
        <v>665</v>
      </c>
      <c r="I268" s="88">
        <v>10460.975077720208</v>
      </c>
    </row>
    <row r="269" spans="1:9" x14ac:dyDescent="0.25">
      <c r="A269" t="s">
        <v>347</v>
      </c>
      <c r="B269">
        <v>889</v>
      </c>
      <c r="C269" s="27">
        <v>17217.916538461541</v>
      </c>
      <c r="D269">
        <v>81</v>
      </c>
      <c r="E269" t="s">
        <v>665</v>
      </c>
      <c r="F269" t="s">
        <v>665</v>
      </c>
      <c r="G269" t="s">
        <v>665</v>
      </c>
      <c r="H269" t="s">
        <v>665</v>
      </c>
      <c r="I269" s="88">
        <v>15585.275740740743</v>
      </c>
    </row>
    <row r="270" spans="1:9" x14ac:dyDescent="0.25">
      <c r="A270" t="s">
        <v>348</v>
      </c>
      <c r="B270">
        <v>890</v>
      </c>
      <c r="C270" s="27">
        <v>18448.327499999999</v>
      </c>
      <c r="D270">
        <v>36</v>
      </c>
      <c r="E270" t="s">
        <v>665</v>
      </c>
      <c r="F270" t="s">
        <v>665</v>
      </c>
      <c r="G270" t="s">
        <v>665</v>
      </c>
      <c r="H270" t="s">
        <v>665</v>
      </c>
      <c r="I270" s="88">
        <v>14757.517894736842</v>
      </c>
    </row>
    <row r="271" spans="1:9" x14ac:dyDescent="0.25">
      <c r="A271" t="s">
        <v>349</v>
      </c>
      <c r="B271">
        <v>892</v>
      </c>
      <c r="C271" s="27">
        <v>10474.800349650348</v>
      </c>
      <c r="D271">
        <v>237</v>
      </c>
      <c r="E271" t="s">
        <v>665</v>
      </c>
      <c r="F271" t="s">
        <v>665</v>
      </c>
      <c r="G271" t="s">
        <v>665</v>
      </c>
      <c r="H271">
        <v>2.5</v>
      </c>
      <c r="I271" s="88">
        <v>8268.9469551282054</v>
      </c>
    </row>
    <row r="272" spans="1:9" x14ac:dyDescent="0.25">
      <c r="A272" t="s">
        <v>350</v>
      </c>
      <c r="B272">
        <v>893</v>
      </c>
      <c r="C272" s="27">
        <v>12814.662004504506</v>
      </c>
      <c r="D272">
        <v>297</v>
      </c>
      <c r="E272" t="s">
        <v>665</v>
      </c>
      <c r="F272" t="s">
        <v>665</v>
      </c>
      <c r="G272" t="s">
        <v>665</v>
      </c>
      <c r="H272" t="s">
        <v>665</v>
      </c>
      <c r="I272" s="88">
        <v>11246.848082788672</v>
      </c>
    </row>
    <row r="273" spans="1:9" x14ac:dyDescent="0.25">
      <c r="A273" t="s">
        <v>351</v>
      </c>
      <c r="B273">
        <v>895</v>
      </c>
      <c r="C273" s="27">
        <v>15982.465727699529</v>
      </c>
      <c r="D273">
        <v>465</v>
      </c>
      <c r="E273" t="s">
        <v>665</v>
      </c>
      <c r="F273">
        <v>6</v>
      </c>
      <c r="G273" t="s">
        <v>665</v>
      </c>
      <c r="H273">
        <v>30</v>
      </c>
      <c r="I273" s="88">
        <v>13855.691714285718</v>
      </c>
    </row>
    <row r="274" spans="1:9" x14ac:dyDescent="0.25">
      <c r="A274" t="s">
        <v>352</v>
      </c>
      <c r="B274">
        <v>785</v>
      </c>
      <c r="C274" s="27">
        <v>12865.294736842105</v>
      </c>
      <c r="D274">
        <v>72</v>
      </c>
      <c r="E274" t="s">
        <v>665</v>
      </c>
      <c r="F274" t="s">
        <v>665</v>
      </c>
      <c r="G274" t="s">
        <v>665</v>
      </c>
      <c r="H274" t="s">
        <v>665</v>
      </c>
      <c r="I274" s="88">
        <v>10941.294711538463</v>
      </c>
    </row>
    <row r="275" spans="1:9" x14ac:dyDescent="0.25">
      <c r="A275" t="s">
        <v>192</v>
      </c>
      <c r="B275">
        <v>905</v>
      </c>
      <c r="C275" s="27">
        <v>14953.538949359719</v>
      </c>
      <c r="D275">
        <v>2391</v>
      </c>
      <c r="E275" t="s">
        <v>665</v>
      </c>
      <c r="F275" t="s">
        <v>665</v>
      </c>
      <c r="G275" t="s">
        <v>665</v>
      </c>
      <c r="H275">
        <v>567</v>
      </c>
      <c r="I275" s="88">
        <v>13304.118216596342</v>
      </c>
    </row>
    <row r="276" spans="1:9" x14ac:dyDescent="0.25">
      <c r="A276" t="s">
        <v>353</v>
      </c>
      <c r="B276">
        <v>908</v>
      </c>
      <c r="C276" s="27">
        <v>14551.729630010277</v>
      </c>
      <c r="D276">
        <v>780</v>
      </c>
      <c r="E276" t="s">
        <v>665</v>
      </c>
      <c r="F276">
        <v>15</v>
      </c>
      <c r="G276" t="s">
        <v>665</v>
      </c>
      <c r="H276" t="s">
        <v>665</v>
      </c>
      <c r="I276" s="88">
        <v>12774.556988188975</v>
      </c>
    </row>
    <row r="277" spans="1:9" x14ac:dyDescent="0.25">
      <c r="A277" t="s">
        <v>354</v>
      </c>
      <c r="B277">
        <v>92</v>
      </c>
      <c r="C277" s="27">
        <v>13547.84189030678</v>
      </c>
      <c r="D277">
        <v>10374</v>
      </c>
      <c r="E277">
        <v>21</v>
      </c>
      <c r="F277">
        <v>114</v>
      </c>
      <c r="G277" t="s">
        <v>665</v>
      </c>
      <c r="H277">
        <v>1689</v>
      </c>
      <c r="I277" s="88">
        <v>12050.151238310222</v>
      </c>
    </row>
    <row r="278" spans="1:9" x14ac:dyDescent="0.25">
      <c r="A278" t="s">
        <v>143</v>
      </c>
      <c r="B278">
        <v>915</v>
      </c>
      <c r="C278" s="27">
        <v>14532.736957087125</v>
      </c>
      <c r="D278">
        <v>426</v>
      </c>
      <c r="E278" t="s">
        <v>665</v>
      </c>
      <c r="F278" t="s">
        <v>665</v>
      </c>
      <c r="G278" t="s">
        <v>665</v>
      </c>
      <c r="H278">
        <v>207</v>
      </c>
      <c r="I278" s="88">
        <v>13538.421041388518</v>
      </c>
    </row>
    <row r="279" spans="1:9" x14ac:dyDescent="0.25">
      <c r="A279" t="s">
        <v>355</v>
      </c>
      <c r="B279">
        <v>918</v>
      </c>
      <c r="C279" s="27">
        <v>11915.437499999998</v>
      </c>
      <c r="D279">
        <v>78</v>
      </c>
      <c r="E279" t="s">
        <v>665</v>
      </c>
      <c r="F279" t="s">
        <v>665</v>
      </c>
      <c r="G279" t="s">
        <v>665</v>
      </c>
      <c r="H279" t="s">
        <v>665</v>
      </c>
      <c r="I279" s="88">
        <v>11796.566972477065</v>
      </c>
    </row>
    <row r="280" spans="1:9" x14ac:dyDescent="0.25">
      <c r="A280" t="s">
        <v>356</v>
      </c>
      <c r="B280">
        <v>921</v>
      </c>
      <c r="C280" s="27">
        <v>15818.884130434784</v>
      </c>
      <c r="D280">
        <v>42</v>
      </c>
      <c r="E280" t="s">
        <v>665</v>
      </c>
      <c r="F280" t="s">
        <v>665</v>
      </c>
      <c r="G280" t="s">
        <v>665</v>
      </c>
      <c r="H280" t="s">
        <v>665</v>
      </c>
      <c r="I280" s="88">
        <v>16336.880652173913</v>
      </c>
    </row>
    <row r="281" spans="1:9" x14ac:dyDescent="0.25">
      <c r="A281" t="s">
        <v>357</v>
      </c>
      <c r="B281">
        <v>922</v>
      </c>
      <c r="C281" s="27">
        <v>15445.089094202898</v>
      </c>
      <c r="D281">
        <v>234</v>
      </c>
      <c r="E281" t="s">
        <v>665</v>
      </c>
      <c r="F281">
        <v>6</v>
      </c>
      <c r="G281" t="s">
        <v>665</v>
      </c>
      <c r="H281" t="s">
        <v>665</v>
      </c>
      <c r="I281" s="88">
        <v>9145.6168904593651</v>
      </c>
    </row>
    <row r="282" spans="1:9" x14ac:dyDescent="0.25">
      <c r="A282" t="s">
        <v>358</v>
      </c>
      <c r="B282">
        <v>924</v>
      </c>
      <c r="C282" s="27">
        <v>12475.555999999999</v>
      </c>
      <c r="D282">
        <v>87</v>
      </c>
      <c r="E282" t="s">
        <v>665</v>
      </c>
      <c r="F282" t="s">
        <v>665</v>
      </c>
      <c r="G282" t="s">
        <v>665</v>
      </c>
      <c r="H282" t="s">
        <v>665</v>
      </c>
      <c r="I282" s="88">
        <v>11649.390703125002</v>
      </c>
    </row>
    <row r="283" spans="1:9" x14ac:dyDescent="0.25">
      <c r="A283" t="s">
        <v>359</v>
      </c>
      <c r="B283">
        <v>925</v>
      </c>
      <c r="C283" s="27">
        <v>13679.061167883208</v>
      </c>
      <c r="D283">
        <v>90</v>
      </c>
      <c r="E283" t="s">
        <v>665</v>
      </c>
      <c r="F283" t="s">
        <v>665</v>
      </c>
      <c r="G283" t="s">
        <v>665</v>
      </c>
      <c r="H283" t="s">
        <v>665</v>
      </c>
      <c r="I283" s="88">
        <v>11168.028291139244</v>
      </c>
    </row>
    <row r="284" spans="1:9" x14ac:dyDescent="0.25">
      <c r="A284" t="s">
        <v>360</v>
      </c>
      <c r="B284">
        <v>927</v>
      </c>
      <c r="C284" s="27">
        <v>13505.963489230769</v>
      </c>
      <c r="D284">
        <v>1209</v>
      </c>
      <c r="E284" t="s">
        <v>665</v>
      </c>
      <c r="F284">
        <v>6</v>
      </c>
      <c r="G284" t="s">
        <v>665</v>
      </c>
      <c r="H284">
        <v>129</v>
      </c>
      <c r="I284" s="88">
        <v>11885.610457516341</v>
      </c>
    </row>
    <row r="285" spans="1:9" x14ac:dyDescent="0.25">
      <c r="A285" t="s">
        <v>361</v>
      </c>
      <c r="B285">
        <v>931</v>
      </c>
      <c r="C285" s="27">
        <v>16826.5118061674</v>
      </c>
      <c r="D285">
        <v>147</v>
      </c>
      <c r="E285" t="s">
        <v>665</v>
      </c>
      <c r="F285" t="s">
        <v>665</v>
      </c>
      <c r="G285" t="s">
        <v>665</v>
      </c>
      <c r="H285" t="s">
        <v>665</v>
      </c>
      <c r="I285" s="88">
        <v>11547.533043478261</v>
      </c>
    </row>
    <row r="286" spans="1:9" x14ac:dyDescent="0.25">
      <c r="A286" t="s">
        <v>362</v>
      </c>
      <c r="B286">
        <v>934</v>
      </c>
      <c r="C286" s="27">
        <v>10445.426265060241</v>
      </c>
      <c r="E286" t="s">
        <v>665</v>
      </c>
      <c r="F286" t="s">
        <v>665</v>
      </c>
      <c r="G286" t="s">
        <v>665</v>
      </c>
      <c r="H286" t="s">
        <v>665</v>
      </c>
      <c r="I286" s="88">
        <v>9728.6152631578952</v>
      </c>
    </row>
    <row r="287" spans="1:9" x14ac:dyDescent="0.25">
      <c r="A287" t="s">
        <v>363</v>
      </c>
      <c r="B287">
        <v>935</v>
      </c>
      <c r="C287" s="27">
        <v>20148.271521739134</v>
      </c>
      <c r="D287">
        <v>90</v>
      </c>
      <c r="E287" t="s">
        <v>665</v>
      </c>
      <c r="F287" t="s">
        <v>665</v>
      </c>
      <c r="G287" t="s">
        <v>665</v>
      </c>
      <c r="H287" t="s">
        <v>665</v>
      </c>
      <c r="I287" s="88">
        <v>16423.521616161615</v>
      </c>
    </row>
    <row r="288" spans="1:9" x14ac:dyDescent="0.25">
      <c r="A288" t="s">
        <v>364</v>
      </c>
      <c r="B288">
        <v>936</v>
      </c>
      <c r="C288" s="27">
        <v>14387.6726122449</v>
      </c>
      <c r="D288">
        <v>195</v>
      </c>
      <c r="E288" t="s">
        <v>665</v>
      </c>
      <c r="F288" t="s">
        <v>665</v>
      </c>
      <c r="G288" t="s">
        <v>665</v>
      </c>
      <c r="H288" t="s">
        <v>665</v>
      </c>
      <c r="I288" s="88">
        <v>12032.647663934424</v>
      </c>
    </row>
    <row r="289" spans="1:9" x14ac:dyDescent="0.25">
      <c r="A289" t="s">
        <v>365</v>
      </c>
      <c r="B289">
        <v>946</v>
      </c>
      <c r="C289" s="27">
        <v>13489.665685279186</v>
      </c>
      <c r="D289">
        <v>282</v>
      </c>
      <c r="E289" t="s">
        <v>665</v>
      </c>
      <c r="F289" t="s">
        <v>665</v>
      </c>
      <c r="G289" t="s">
        <v>665</v>
      </c>
      <c r="H289" t="s">
        <v>665</v>
      </c>
      <c r="I289" s="88">
        <v>9996.6378406169661</v>
      </c>
    </row>
    <row r="290" spans="1:9" x14ac:dyDescent="0.25">
      <c r="A290" t="s">
        <v>366</v>
      </c>
      <c r="B290">
        <v>976</v>
      </c>
      <c r="C290" s="27">
        <v>14696.786440677966</v>
      </c>
      <c r="D290">
        <v>84</v>
      </c>
      <c r="E290" t="s">
        <v>665</v>
      </c>
      <c r="F290" t="s">
        <v>665</v>
      </c>
      <c r="G290" t="s">
        <v>665</v>
      </c>
      <c r="H290" t="s">
        <v>665</v>
      </c>
      <c r="I290" s="88">
        <v>14970.283577981651</v>
      </c>
    </row>
    <row r="291" spans="1:9" x14ac:dyDescent="0.25">
      <c r="A291" t="s">
        <v>80</v>
      </c>
      <c r="B291">
        <v>977</v>
      </c>
      <c r="C291" s="27">
        <v>12677.471287512099</v>
      </c>
      <c r="D291">
        <v>486</v>
      </c>
      <c r="E291" t="s">
        <v>665</v>
      </c>
      <c r="F291" t="s">
        <v>665</v>
      </c>
      <c r="G291" t="s">
        <v>665</v>
      </c>
      <c r="H291">
        <v>342</v>
      </c>
      <c r="I291" s="88">
        <v>11257.271080835604</v>
      </c>
    </row>
    <row r="292" spans="1:9" x14ac:dyDescent="0.25">
      <c r="A292" t="s">
        <v>367</v>
      </c>
      <c r="B292">
        <v>980</v>
      </c>
      <c r="C292" s="27">
        <v>13100.012020026123</v>
      </c>
      <c r="D292">
        <v>1539</v>
      </c>
      <c r="E292">
        <v>2.5</v>
      </c>
      <c r="F292">
        <v>36</v>
      </c>
      <c r="G292" t="s">
        <v>665</v>
      </c>
      <c r="H292">
        <v>312</v>
      </c>
      <c r="I292" s="88">
        <v>11479.280278833967</v>
      </c>
    </row>
    <row r="293" spans="1:9" x14ac:dyDescent="0.25">
      <c r="A293" t="s">
        <v>368</v>
      </c>
      <c r="B293">
        <v>981</v>
      </c>
      <c r="C293" s="27">
        <v>12197.641973684213</v>
      </c>
      <c r="D293">
        <v>51</v>
      </c>
      <c r="E293" t="s">
        <v>665</v>
      </c>
      <c r="F293" t="s">
        <v>665</v>
      </c>
      <c r="G293" t="s">
        <v>665</v>
      </c>
      <c r="H293" t="s">
        <v>665</v>
      </c>
      <c r="I293" s="88">
        <v>11170.447499999998</v>
      </c>
    </row>
    <row r="294" spans="1:9" x14ac:dyDescent="0.25">
      <c r="A294" t="s">
        <v>369</v>
      </c>
      <c r="B294">
        <v>989</v>
      </c>
      <c r="C294" s="27">
        <v>12295.33445887446</v>
      </c>
      <c r="D294">
        <v>183</v>
      </c>
      <c r="E294" t="s">
        <v>665</v>
      </c>
      <c r="F294" t="s">
        <v>665</v>
      </c>
      <c r="G294" t="s">
        <v>665</v>
      </c>
      <c r="H294" t="s">
        <v>665</v>
      </c>
      <c r="I294" s="88">
        <v>10505.526416666666</v>
      </c>
    </row>
    <row r="295" spans="1:9" x14ac:dyDescent="0.25">
      <c r="A295" t="s">
        <v>189</v>
      </c>
      <c r="B295">
        <v>992</v>
      </c>
      <c r="C295" s="27">
        <v>14040.989057971015</v>
      </c>
      <c r="D295">
        <v>582</v>
      </c>
      <c r="E295" t="s">
        <v>665</v>
      </c>
      <c r="F295" t="s">
        <v>665</v>
      </c>
      <c r="G295" t="s">
        <v>665</v>
      </c>
      <c r="H295" t="s">
        <v>665</v>
      </c>
      <c r="I295" s="88">
        <v>12363.985529685682</v>
      </c>
    </row>
  </sheetData>
  <sortState xmlns:xlrd2="http://schemas.microsoft.com/office/spreadsheetml/2017/richdata2" ref="A3:I295">
    <sortCondition ref="A3:A295"/>
  </sortState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2914F-D74F-4C16-8363-F6AE8219B82B}">
  <dimension ref="A2:AM552"/>
  <sheetViews>
    <sheetView topLeftCell="Q1" zoomScale="70" zoomScaleNormal="70" workbookViewId="0">
      <selection activeCell="G38" sqref="G38"/>
    </sheetView>
  </sheetViews>
  <sheetFormatPr defaultRowHeight="11.5" x14ac:dyDescent="0.25"/>
  <cols>
    <col min="2" max="2" width="16" bestFit="1" customWidth="1"/>
    <col min="9" max="9" width="20.36328125" customWidth="1"/>
    <col min="15" max="15" width="10.6328125" bestFit="1" customWidth="1"/>
    <col min="17" max="17" width="10.90625" customWidth="1"/>
    <col min="18" max="18" width="29.90625" customWidth="1"/>
    <col min="19" max="19" width="13.90625" customWidth="1"/>
    <col min="20" max="20" width="13" customWidth="1"/>
    <col min="24" max="24" width="21.6328125" bestFit="1" customWidth="1"/>
    <col min="25" max="26" width="19.6328125" customWidth="1"/>
    <col min="29" max="29" width="21.6328125" bestFit="1" customWidth="1"/>
    <col min="35" max="35" width="10.90625" bestFit="1" customWidth="1"/>
    <col min="36" max="36" width="13.08984375" customWidth="1"/>
  </cols>
  <sheetData>
    <row r="2" spans="1:38" ht="33.75" customHeight="1" x14ac:dyDescent="0.25">
      <c r="B2" s="1" t="s">
        <v>654</v>
      </c>
      <c r="D2" s="1"/>
      <c r="E2" s="1"/>
      <c r="F2" s="1" t="s">
        <v>655</v>
      </c>
      <c r="R2" s="58" t="s">
        <v>673</v>
      </c>
      <c r="S2" s="59" t="s">
        <v>665</v>
      </c>
      <c r="U2">
        <f>MEDIAN(U4:U297)</f>
        <v>0.76087870506621824</v>
      </c>
      <c r="W2" s="65" t="s">
        <v>665</v>
      </c>
      <c r="X2" s="65" t="s">
        <v>677</v>
      </c>
      <c r="Y2" s="65" t="s">
        <v>678</v>
      </c>
      <c r="Z2" s="65" t="s">
        <v>679</v>
      </c>
      <c r="AB2" s="65" t="s">
        <v>665</v>
      </c>
      <c r="AC2" s="65" t="s">
        <v>673</v>
      </c>
      <c r="AE2" t="s">
        <v>682</v>
      </c>
      <c r="AI2" s="1" t="s">
        <v>683</v>
      </c>
      <c r="AK2" s="1" t="s">
        <v>684</v>
      </c>
    </row>
    <row r="3" spans="1:38" ht="14.5" x14ac:dyDescent="0.35">
      <c r="A3" s="56" t="s">
        <v>77</v>
      </c>
      <c r="B3" s="57">
        <v>137.4</v>
      </c>
      <c r="D3" s="1"/>
      <c r="E3" s="1"/>
      <c r="F3" s="1" t="s">
        <v>656</v>
      </c>
      <c r="R3" s="60" t="s">
        <v>665</v>
      </c>
      <c r="S3" s="60" t="s">
        <v>674</v>
      </c>
      <c r="T3" s="1" t="s">
        <v>676</v>
      </c>
      <c r="U3" s="1" t="s">
        <v>376</v>
      </c>
      <c r="W3" s="61" t="s">
        <v>77</v>
      </c>
      <c r="X3" s="62">
        <v>426</v>
      </c>
      <c r="Y3">
        <v>108</v>
      </c>
      <c r="Z3" s="66">
        <f>X3/(X3+Y3)</f>
        <v>0.797752808988764</v>
      </c>
      <c r="AB3" s="61" t="s">
        <v>77</v>
      </c>
      <c r="AC3" s="62">
        <v>531</v>
      </c>
      <c r="AE3" s="71" t="s">
        <v>668</v>
      </c>
      <c r="AF3" s="71" t="s">
        <v>669</v>
      </c>
      <c r="AG3" s="71" t="s">
        <v>680</v>
      </c>
      <c r="AH3" s="71" t="s">
        <v>674</v>
      </c>
      <c r="AI3" s="71" t="s">
        <v>680</v>
      </c>
      <c r="AJ3" s="71" t="s">
        <v>674</v>
      </c>
      <c r="AK3" s="71" t="s">
        <v>680</v>
      </c>
      <c r="AL3" s="71" t="s">
        <v>674</v>
      </c>
    </row>
    <row r="4" spans="1:38" ht="14.5" x14ac:dyDescent="0.35">
      <c r="A4" s="56" t="s">
        <v>78</v>
      </c>
      <c r="B4" s="57">
        <v>174.4</v>
      </c>
      <c r="D4" s="1"/>
      <c r="E4" s="1"/>
      <c r="F4" s="1" t="s">
        <v>657</v>
      </c>
      <c r="R4" s="61" t="s">
        <v>77</v>
      </c>
      <c r="S4" s="62">
        <v>531</v>
      </c>
      <c r="T4">
        <v>832</v>
      </c>
      <c r="U4">
        <f>S4/T4</f>
        <v>0.63822115384615385</v>
      </c>
      <c r="W4" s="61" t="s">
        <v>78</v>
      </c>
      <c r="X4" s="62">
        <v>282</v>
      </c>
      <c r="Y4">
        <v>2.5</v>
      </c>
      <c r="Z4" s="66">
        <f t="shared" ref="Z4:Z67" si="0">X4/(X4+Y4)</f>
        <v>0.99121265377855883</v>
      </c>
      <c r="AB4" s="61" t="s">
        <v>78</v>
      </c>
      <c r="AC4" s="62">
        <v>282</v>
      </c>
      <c r="AE4" s="78">
        <v>5</v>
      </c>
      <c r="AF4" t="s">
        <v>78</v>
      </c>
      <c r="AG4" s="27">
        <v>5331.6264599999986</v>
      </c>
      <c r="AH4" s="27">
        <v>6075.7341799999995</v>
      </c>
      <c r="AI4">
        <v>541</v>
      </c>
      <c r="AJ4">
        <v>497</v>
      </c>
      <c r="AK4" s="27">
        <f>AG4/AI4*1000</f>
        <v>9855.1320887245802</v>
      </c>
      <c r="AL4" s="27">
        <f>AH4/AJ4*1000</f>
        <v>12224.817263581486</v>
      </c>
    </row>
    <row r="5" spans="1:38" ht="14.5" x14ac:dyDescent="0.35">
      <c r="A5" s="56" t="s">
        <v>79</v>
      </c>
      <c r="B5" s="57">
        <v>153.9</v>
      </c>
      <c r="D5" s="1"/>
      <c r="E5" s="1"/>
      <c r="F5" s="1" t="s">
        <v>658</v>
      </c>
      <c r="L5" s="1" t="s">
        <v>671</v>
      </c>
      <c r="R5" s="61" t="s">
        <v>78</v>
      </c>
      <c r="S5" s="62">
        <v>282</v>
      </c>
      <c r="T5">
        <v>497</v>
      </c>
      <c r="U5">
        <f t="shared" ref="U5:U68" si="1">S5/T5</f>
        <v>0.56740442655935619</v>
      </c>
      <c r="W5" s="61" t="s">
        <v>79</v>
      </c>
      <c r="X5" s="62">
        <v>87</v>
      </c>
      <c r="Y5">
        <v>18</v>
      </c>
      <c r="Z5" s="66">
        <f t="shared" si="0"/>
        <v>0.82857142857142863</v>
      </c>
      <c r="AB5" s="61" t="s">
        <v>79</v>
      </c>
      <c r="AC5" s="62">
        <v>105</v>
      </c>
      <c r="AE5" s="78">
        <v>9</v>
      </c>
      <c r="AF5" t="s">
        <v>79</v>
      </c>
      <c r="AG5" s="27">
        <v>1379.3592000000001</v>
      </c>
      <c r="AH5" s="27">
        <v>1621.22774</v>
      </c>
      <c r="AI5" s="74">
        <v>160</v>
      </c>
      <c r="AJ5" s="74">
        <v>146</v>
      </c>
      <c r="AK5" s="27">
        <f t="shared" ref="AK5:AK68" si="2">AG5/AI5*1000</f>
        <v>8620.9950000000008</v>
      </c>
      <c r="AL5" s="27">
        <f t="shared" ref="AL5:AL68" si="3">AH5/AJ5*1000</f>
        <v>11104.299589041097</v>
      </c>
    </row>
    <row r="6" spans="1:38" ht="14.5" x14ac:dyDescent="0.35">
      <c r="A6" s="56" t="s">
        <v>81</v>
      </c>
      <c r="B6" s="57">
        <v>165.6</v>
      </c>
      <c r="D6" s="1" t="s">
        <v>659</v>
      </c>
      <c r="E6" s="1" t="s">
        <v>660</v>
      </c>
      <c r="F6" s="1" t="s">
        <v>661</v>
      </c>
      <c r="J6" s="1" t="s">
        <v>667</v>
      </c>
      <c r="L6" s="1" t="s">
        <v>668</v>
      </c>
      <c r="M6" s="1" t="s">
        <v>669</v>
      </c>
      <c r="N6" s="1" t="s">
        <v>670</v>
      </c>
      <c r="P6" s="1" t="s">
        <v>672</v>
      </c>
      <c r="R6" s="61" t="s">
        <v>79</v>
      </c>
      <c r="S6" s="62">
        <v>105</v>
      </c>
      <c r="T6">
        <v>146</v>
      </c>
      <c r="U6">
        <f t="shared" si="1"/>
        <v>0.71917808219178081</v>
      </c>
      <c r="W6" s="61" t="s">
        <v>81</v>
      </c>
      <c r="X6" s="62">
        <v>504</v>
      </c>
      <c r="Z6" s="66">
        <f t="shared" si="0"/>
        <v>1</v>
      </c>
      <c r="AB6" s="61" t="s">
        <v>81</v>
      </c>
      <c r="AC6" s="62">
        <v>504</v>
      </c>
      <c r="AE6" s="78">
        <v>10</v>
      </c>
      <c r="AF6" t="s">
        <v>81</v>
      </c>
      <c r="AG6" s="27">
        <v>6310.7307799999999</v>
      </c>
      <c r="AH6" s="27">
        <v>6729.8328499999998</v>
      </c>
      <c r="AI6">
        <v>674</v>
      </c>
      <c r="AJ6">
        <v>654</v>
      </c>
      <c r="AK6" s="27">
        <f t="shared" si="2"/>
        <v>9363.1020474777433</v>
      </c>
      <c r="AL6" s="27">
        <f t="shared" si="3"/>
        <v>10290.264296636085</v>
      </c>
    </row>
    <row r="7" spans="1:38" ht="14.5" x14ac:dyDescent="0.35">
      <c r="A7" s="56" t="s">
        <v>82</v>
      </c>
      <c r="B7" s="57">
        <v>174.6</v>
      </c>
      <c r="D7" t="s">
        <v>77</v>
      </c>
      <c r="E7">
        <v>20</v>
      </c>
      <c r="F7">
        <v>152</v>
      </c>
      <c r="I7" s="1" t="s">
        <v>663</v>
      </c>
      <c r="J7" s="1" t="s">
        <v>664</v>
      </c>
      <c r="L7">
        <v>5</v>
      </c>
      <c r="M7" t="s">
        <v>78</v>
      </c>
      <c r="N7">
        <v>0</v>
      </c>
      <c r="P7">
        <f>IF((N7+O7)=0,0,1)</f>
        <v>0</v>
      </c>
      <c r="R7" s="61" t="s">
        <v>81</v>
      </c>
      <c r="S7" s="62">
        <v>504</v>
      </c>
      <c r="T7">
        <v>654</v>
      </c>
      <c r="U7">
        <f t="shared" si="1"/>
        <v>0.77064220183486243</v>
      </c>
      <c r="W7" s="61" t="s">
        <v>82</v>
      </c>
      <c r="X7" s="62">
        <v>228</v>
      </c>
      <c r="Y7">
        <v>21</v>
      </c>
      <c r="Z7" s="66">
        <f t="shared" si="0"/>
        <v>0.91566265060240959</v>
      </c>
      <c r="AB7" s="61" t="s">
        <v>82</v>
      </c>
      <c r="AC7" s="62">
        <v>249</v>
      </c>
      <c r="AE7" s="78">
        <v>16</v>
      </c>
      <c r="AF7" t="s">
        <v>82</v>
      </c>
      <c r="AG7" s="27">
        <v>3615.9258100000006</v>
      </c>
      <c r="AH7" s="27">
        <v>4164.3477800000001</v>
      </c>
      <c r="AI7" s="74">
        <v>348</v>
      </c>
      <c r="AJ7" s="74">
        <v>340</v>
      </c>
      <c r="AK7" s="27">
        <f t="shared" si="2"/>
        <v>10390.591408045979</v>
      </c>
      <c r="AL7" s="27">
        <f t="shared" si="3"/>
        <v>12248.081705882352</v>
      </c>
    </row>
    <row r="8" spans="1:38" ht="14.5" x14ac:dyDescent="0.35">
      <c r="A8" s="56" t="s">
        <v>84</v>
      </c>
      <c r="B8" s="57">
        <v>120.5</v>
      </c>
      <c r="D8" t="s">
        <v>78</v>
      </c>
      <c r="E8">
        <v>5</v>
      </c>
      <c r="F8">
        <v>342</v>
      </c>
      <c r="I8" t="s">
        <v>77</v>
      </c>
      <c r="J8" t="s">
        <v>665</v>
      </c>
      <c r="L8">
        <v>9</v>
      </c>
      <c r="M8" t="s">
        <v>79</v>
      </c>
      <c r="N8">
        <v>0</v>
      </c>
      <c r="P8">
        <f t="shared" ref="P8:P71" si="4">IF((N8+O8)=0,0,1)</f>
        <v>0</v>
      </c>
      <c r="R8" s="61" t="s">
        <v>82</v>
      </c>
      <c r="S8" s="62">
        <v>249</v>
      </c>
      <c r="T8">
        <v>340</v>
      </c>
      <c r="U8">
        <f t="shared" si="1"/>
        <v>0.73235294117647054</v>
      </c>
      <c r="W8" s="61" t="s">
        <v>84</v>
      </c>
      <c r="X8" s="62">
        <v>234</v>
      </c>
      <c r="Y8">
        <v>15</v>
      </c>
      <c r="Z8" s="66">
        <f t="shared" si="0"/>
        <v>0.93975903614457834</v>
      </c>
      <c r="AB8" s="61" t="s">
        <v>84</v>
      </c>
      <c r="AC8" s="62">
        <v>249</v>
      </c>
      <c r="AE8" s="78">
        <v>18</v>
      </c>
      <c r="AF8" t="s">
        <v>84</v>
      </c>
      <c r="AG8" s="27">
        <v>2544.6984400000001</v>
      </c>
      <c r="AH8" s="27">
        <v>2656.7464200000004</v>
      </c>
      <c r="AI8">
        <v>291</v>
      </c>
      <c r="AJ8">
        <v>263</v>
      </c>
      <c r="AK8" s="27">
        <f t="shared" si="2"/>
        <v>8744.668178694159</v>
      </c>
      <c r="AL8" s="27">
        <f t="shared" si="3"/>
        <v>10101.69741444867</v>
      </c>
    </row>
    <row r="9" spans="1:38" ht="14.5" x14ac:dyDescent="0.35">
      <c r="A9" s="56" t="s">
        <v>86</v>
      </c>
      <c r="B9" s="57">
        <v>120.6</v>
      </c>
      <c r="D9" t="s">
        <v>79</v>
      </c>
      <c r="E9">
        <v>9</v>
      </c>
      <c r="F9">
        <v>114</v>
      </c>
      <c r="I9" t="s">
        <v>84</v>
      </c>
      <c r="J9">
        <v>45824.21</v>
      </c>
      <c r="L9">
        <v>10</v>
      </c>
      <c r="M9" t="s">
        <v>81</v>
      </c>
      <c r="N9">
        <v>0</v>
      </c>
      <c r="P9">
        <f t="shared" si="4"/>
        <v>0</v>
      </c>
      <c r="R9" s="61" t="s">
        <v>84</v>
      </c>
      <c r="S9" s="62">
        <v>249</v>
      </c>
      <c r="T9">
        <v>263</v>
      </c>
      <c r="U9">
        <f t="shared" si="1"/>
        <v>0.94676806083650189</v>
      </c>
      <c r="W9" s="61" t="s">
        <v>86</v>
      </c>
      <c r="X9" s="62">
        <v>126</v>
      </c>
      <c r="Y9">
        <v>90</v>
      </c>
      <c r="Z9" s="66">
        <f t="shared" si="0"/>
        <v>0.58333333333333337</v>
      </c>
      <c r="AB9" s="61" t="s">
        <v>86</v>
      </c>
      <c r="AC9" s="62">
        <v>216</v>
      </c>
      <c r="AE9" s="78">
        <v>19</v>
      </c>
      <c r="AF9" t="s">
        <v>86</v>
      </c>
      <c r="AG9" s="27">
        <v>2468.6508799999997</v>
      </c>
      <c r="AH9" s="27">
        <v>2554.7495400000003</v>
      </c>
      <c r="AI9" s="74">
        <v>279</v>
      </c>
      <c r="AJ9" s="74">
        <v>269</v>
      </c>
      <c r="AK9" s="27">
        <f t="shared" si="2"/>
        <v>8848.2110394265219</v>
      </c>
      <c r="AL9" s="27">
        <f t="shared" si="3"/>
        <v>9497.2101858736078</v>
      </c>
    </row>
    <row r="10" spans="1:38" ht="14.5" x14ac:dyDescent="0.35">
      <c r="A10" s="56" t="s">
        <v>397</v>
      </c>
      <c r="B10" s="57">
        <v>111.8</v>
      </c>
      <c r="D10" t="s">
        <v>81</v>
      </c>
      <c r="E10">
        <v>10</v>
      </c>
      <c r="F10">
        <v>400</v>
      </c>
      <c r="I10" t="s">
        <v>90</v>
      </c>
      <c r="J10">
        <v>12144</v>
      </c>
      <c r="L10">
        <v>16</v>
      </c>
      <c r="M10" t="s">
        <v>82</v>
      </c>
      <c r="N10">
        <v>0</v>
      </c>
      <c r="P10">
        <f t="shared" si="4"/>
        <v>0</v>
      </c>
      <c r="R10" s="61" t="s">
        <v>86</v>
      </c>
      <c r="S10" s="62">
        <v>216</v>
      </c>
      <c r="T10">
        <v>269</v>
      </c>
      <c r="U10">
        <f t="shared" si="1"/>
        <v>0.80297397769516732</v>
      </c>
      <c r="W10" s="61" t="s">
        <v>88</v>
      </c>
      <c r="X10" s="62">
        <v>36</v>
      </c>
      <c r="Z10" s="66">
        <f t="shared" si="0"/>
        <v>1</v>
      </c>
      <c r="AB10" s="61" t="s">
        <v>88</v>
      </c>
      <c r="AC10" s="62">
        <v>36</v>
      </c>
      <c r="AE10" s="78">
        <v>20</v>
      </c>
      <c r="AF10" t="s">
        <v>77</v>
      </c>
      <c r="AG10" s="27">
        <v>7996.7167399999998</v>
      </c>
      <c r="AH10" s="27">
        <v>7824.2685200000005</v>
      </c>
      <c r="AI10">
        <v>845</v>
      </c>
      <c r="AJ10">
        <v>832</v>
      </c>
      <c r="AK10" s="27">
        <f t="shared" si="2"/>
        <v>9463.5701065088761</v>
      </c>
      <c r="AL10" s="27">
        <f t="shared" si="3"/>
        <v>9404.1688942307701</v>
      </c>
    </row>
    <row r="11" spans="1:38" ht="14.5" x14ac:dyDescent="0.35">
      <c r="A11" s="56" t="s">
        <v>398</v>
      </c>
      <c r="B11" s="57">
        <v>127</v>
      </c>
      <c r="D11" t="s">
        <v>82</v>
      </c>
      <c r="E11">
        <v>16</v>
      </c>
      <c r="F11">
        <v>224</v>
      </c>
      <c r="I11" t="s">
        <v>91</v>
      </c>
      <c r="J11">
        <v>3141628.16</v>
      </c>
      <c r="L11">
        <v>18</v>
      </c>
      <c r="M11" t="s">
        <v>84</v>
      </c>
      <c r="N11">
        <v>31465.72</v>
      </c>
      <c r="O11">
        <v>45824.21</v>
      </c>
      <c r="P11">
        <f t="shared" si="4"/>
        <v>1</v>
      </c>
      <c r="R11" s="61" t="s">
        <v>88</v>
      </c>
      <c r="S11" s="62">
        <v>36</v>
      </c>
      <c r="T11">
        <v>59</v>
      </c>
      <c r="U11">
        <f t="shared" si="1"/>
        <v>0.61016949152542377</v>
      </c>
      <c r="W11" s="61" t="s">
        <v>90</v>
      </c>
      <c r="X11" s="62">
        <v>45</v>
      </c>
      <c r="Z11" s="66">
        <f t="shared" si="0"/>
        <v>1</v>
      </c>
      <c r="AB11" s="61" t="s">
        <v>90</v>
      </c>
      <c r="AC11" s="62">
        <v>45</v>
      </c>
      <c r="AE11" s="78">
        <v>46</v>
      </c>
      <c r="AF11" t="s">
        <v>88</v>
      </c>
      <c r="AG11" s="27">
        <v>630.11399000000006</v>
      </c>
      <c r="AH11" s="27">
        <v>648.96004000000005</v>
      </c>
      <c r="AI11" s="74">
        <v>53</v>
      </c>
      <c r="AJ11" s="74">
        <v>59</v>
      </c>
      <c r="AK11" s="27">
        <f t="shared" si="2"/>
        <v>11888.943207547172</v>
      </c>
      <c r="AL11" s="27">
        <f t="shared" si="3"/>
        <v>10999.322711864406</v>
      </c>
    </row>
    <row r="12" spans="1:38" ht="14.5" x14ac:dyDescent="0.35">
      <c r="A12" s="56" t="s">
        <v>88</v>
      </c>
      <c r="B12" s="57">
        <v>192.3</v>
      </c>
      <c r="D12" t="s">
        <v>84</v>
      </c>
      <c r="E12">
        <v>18</v>
      </c>
      <c r="F12">
        <v>120</v>
      </c>
      <c r="I12" t="s">
        <v>95</v>
      </c>
      <c r="J12">
        <v>82848</v>
      </c>
      <c r="L12">
        <v>19</v>
      </c>
      <c r="M12" t="s">
        <v>86</v>
      </c>
      <c r="N12">
        <v>0</v>
      </c>
      <c r="P12">
        <f t="shared" si="4"/>
        <v>0</v>
      </c>
      <c r="R12" s="61" t="s">
        <v>90</v>
      </c>
      <c r="S12" s="62">
        <v>45</v>
      </c>
      <c r="T12">
        <v>59</v>
      </c>
      <c r="U12">
        <f t="shared" si="1"/>
        <v>0.76271186440677963</v>
      </c>
      <c r="W12" s="61" t="s">
        <v>91</v>
      </c>
      <c r="X12" s="62">
        <v>13083</v>
      </c>
      <c r="Y12">
        <v>3393</v>
      </c>
      <c r="Z12" s="66">
        <f t="shared" si="0"/>
        <v>0.79406409322651128</v>
      </c>
      <c r="AB12" s="61" t="s">
        <v>91</v>
      </c>
      <c r="AC12" s="62">
        <v>16419</v>
      </c>
      <c r="AE12" s="78">
        <v>47</v>
      </c>
      <c r="AF12" t="s">
        <v>90</v>
      </c>
      <c r="AG12" s="27">
        <v>964.61255000000006</v>
      </c>
      <c r="AH12" s="27">
        <v>1003.3697300000001</v>
      </c>
      <c r="AI12">
        <v>61</v>
      </c>
      <c r="AJ12">
        <v>59</v>
      </c>
      <c r="AK12" s="27">
        <f t="shared" si="2"/>
        <v>15813.320491803281</v>
      </c>
      <c r="AL12" s="27">
        <f t="shared" si="3"/>
        <v>17006.266610169492</v>
      </c>
    </row>
    <row r="13" spans="1:38" ht="14.5" x14ac:dyDescent="0.35">
      <c r="A13" s="56" t="s">
        <v>90</v>
      </c>
      <c r="B13" s="57">
        <v>141.4</v>
      </c>
      <c r="D13" t="s">
        <v>86</v>
      </c>
      <c r="E13">
        <v>19</v>
      </c>
      <c r="F13">
        <v>57</v>
      </c>
      <c r="I13" t="s">
        <v>112</v>
      </c>
      <c r="J13">
        <v>19335.97</v>
      </c>
      <c r="L13">
        <v>20</v>
      </c>
      <c r="M13" t="s">
        <v>77</v>
      </c>
      <c r="N13">
        <v>0</v>
      </c>
      <c r="P13">
        <f t="shared" si="4"/>
        <v>0</v>
      </c>
      <c r="R13" s="61" t="s">
        <v>91</v>
      </c>
      <c r="S13" s="62">
        <v>16419</v>
      </c>
      <c r="T13">
        <v>20664</v>
      </c>
      <c r="U13">
        <f t="shared" si="1"/>
        <v>0.79457026713124279</v>
      </c>
      <c r="W13" s="61" t="s">
        <v>93</v>
      </c>
      <c r="X13" s="62">
        <v>363</v>
      </c>
      <c r="Y13">
        <v>39</v>
      </c>
      <c r="Z13" s="66">
        <f t="shared" si="0"/>
        <v>0.90298507462686572</v>
      </c>
      <c r="AB13" s="61" t="s">
        <v>93</v>
      </c>
      <c r="AC13" s="62">
        <v>402</v>
      </c>
      <c r="AE13" s="78">
        <v>49</v>
      </c>
      <c r="AF13" t="s">
        <v>91</v>
      </c>
      <c r="AG13" s="27">
        <v>250372.06518000001</v>
      </c>
      <c r="AH13" s="27">
        <v>261021.28450000001</v>
      </c>
      <c r="AI13" s="74">
        <v>20337</v>
      </c>
      <c r="AJ13" s="74">
        <v>20664</v>
      </c>
      <c r="AK13" s="27">
        <f t="shared" si="2"/>
        <v>12311.160209470425</v>
      </c>
      <c r="AL13" s="27">
        <f t="shared" si="3"/>
        <v>12631.692048974061</v>
      </c>
    </row>
    <row r="14" spans="1:38" ht="14.5" x14ac:dyDescent="0.35">
      <c r="A14" s="56" t="s">
        <v>91</v>
      </c>
      <c r="B14" s="57">
        <v>112.2</v>
      </c>
      <c r="D14" t="s">
        <v>397</v>
      </c>
      <c r="E14">
        <v>35</v>
      </c>
      <c r="F14">
        <v>43</v>
      </c>
      <c r="I14" t="s">
        <v>92</v>
      </c>
      <c r="J14">
        <v>3762801.42</v>
      </c>
      <c r="L14">
        <v>35</v>
      </c>
      <c r="M14" t="s">
        <v>397</v>
      </c>
      <c r="N14">
        <v>0</v>
      </c>
      <c r="P14">
        <f t="shared" si="4"/>
        <v>0</v>
      </c>
      <c r="R14" s="61" t="s">
        <v>93</v>
      </c>
      <c r="S14" s="62">
        <v>402</v>
      </c>
      <c r="T14">
        <v>552</v>
      </c>
      <c r="U14">
        <f t="shared" si="1"/>
        <v>0.72826086956521741</v>
      </c>
      <c r="W14" s="61" t="s">
        <v>95</v>
      </c>
      <c r="X14" s="62">
        <v>354</v>
      </c>
      <c r="Y14">
        <v>2.5</v>
      </c>
      <c r="Z14" s="66">
        <f t="shared" si="0"/>
        <v>0.99298737727910236</v>
      </c>
      <c r="AB14" s="61" t="s">
        <v>95</v>
      </c>
      <c r="AC14" s="62">
        <v>357</v>
      </c>
      <c r="AE14" s="78">
        <v>50</v>
      </c>
      <c r="AF14" t="s">
        <v>93</v>
      </c>
      <c r="AG14" s="27">
        <v>5638.7778399999997</v>
      </c>
      <c r="AH14" s="27">
        <v>6034.1448500000006</v>
      </c>
      <c r="AI14">
        <v>578</v>
      </c>
      <c r="AJ14">
        <v>552</v>
      </c>
      <c r="AK14" s="27">
        <f t="shared" si="2"/>
        <v>9755.6710034602074</v>
      </c>
      <c r="AL14" s="27">
        <f t="shared" si="3"/>
        <v>10931.421829710147</v>
      </c>
    </row>
    <row r="15" spans="1:38" ht="14.5" x14ac:dyDescent="0.35">
      <c r="A15" s="56" t="s">
        <v>93</v>
      </c>
      <c r="B15" s="57">
        <v>141.30000000000001</v>
      </c>
      <c r="D15" t="s">
        <v>398</v>
      </c>
      <c r="E15">
        <v>43</v>
      </c>
      <c r="F15">
        <v>28</v>
      </c>
      <c r="I15" t="s">
        <v>119</v>
      </c>
      <c r="J15">
        <v>18672</v>
      </c>
      <c r="L15">
        <v>43</v>
      </c>
      <c r="M15" t="s">
        <v>398</v>
      </c>
      <c r="N15">
        <v>0</v>
      </c>
      <c r="P15">
        <f t="shared" si="4"/>
        <v>0</v>
      </c>
      <c r="R15" s="61" t="s">
        <v>95</v>
      </c>
      <c r="S15" s="62">
        <v>357</v>
      </c>
      <c r="T15">
        <v>487</v>
      </c>
      <c r="U15">
        <f t="shared" si="1"/>
        <v>0.73305954825462016</v>
      </c>
      <c r="W15" s="61" t="s">
        <v>96</v>
      </c>
      <c r="X15" s="62">
        <v>75</v>
      </c>
      <c r="Z15" s="66">
        <f t="shared" si="0"/>
        <v>1</v>
      </c>
      <c r="AB15" s="61" t="s">
        <v>96</v>
      </c>
      <c r="AC15" s="62">
        <v>75</v>
      </c>
      <c r="AE15" s="78">
        <v>51</v>
      </c>
      <c r="AF15" t="s">
        <v>95</v>
      </c>
      <c r="AG15" s="27">
        <v>7465.5682799999995</v>
      </c>
      <c r="AH15" s="27">
        <v>7582.4880300000004</v>
      </c>
      <c r="AI15" s="74">
        <v>537</v>
      </c>
      <c r="AJ15" s="74">
        <v>487</v>
      </c>
      <c r="AK15" s="27">
        <f t="shared" si="2"/>
        <v>13902.361787709497</v>
      </c>
      <c r="AL15" s="27">
        <f t="shared" si="3"/>
        <v>15569.790616016428</v>
      </c>
    </row>
    <row r="16" spans="1:38" ht="14.5" x14ac:dyDescent="0.35">
      <c r="A16" s="56" t="s">
        <v>95</v>
      </c>
      <c r="B16" s="57">
        <v>140.30000000000001</v>
      </c>
      <c r="D16" t="s">
        <v>88</v>
      </c>
      <c r="E16">
        <v>46</v>
      </c>
      <c r="F16">
        <v>100</v>
      </c>
      <c r="I16" t="s">
        <v>124</v>
      </c>
      <c r="J16">
        <v>19105.810000000001</v>
      </c>
      <c r="L16">
        <v>46</v>
      </c>
      <c r="M16" t="s">
        <v>88</v>
      </c>
      <c r="N16">
        <v>0</v>
      </c>
      <c r="P16">
        <f t="shared" si="4"/>
        <v>0</v>
      </c>
      <c r="R16" s="61" t="s">
        <v>96</v>
      </c>
      <c r="S16" s="62">
        <v>75</v>
      </c>
      <c r="T16">
        <v>132</v>
      </c>
      <c r="U16">
        <f t="shared" si="1"/>
        <v>0.56818181818181823</v>
      </c>
      <c r="W16" s="61" t="s">
        <v>97</v>
      </c>
      <c r="X16" s="62">
        <v>540</v>
      </c>
      <c r="Z16" s="66">
        <f t="shared" si="0"/>
        <v>1</v>
      </c>
      <c r="AB16" s="61" t="s">
        <v>97</v>
      </c>
      <c r="AC16" s="62">
        <v>540</v>
      </c>
      <c r="AE16" s="78">
        <v>52</v>
      </c>
      <c r="AF16" t="s">
        <v>96</v>
      </c>
      <c r="AG16" s="27">
        <v>1106.0182199999999</v>
      </c>
      <c r="AH16" s="27">
        <v>1130.2631999999999</v>
      </c>
      <c r="AI16">
        <v>130</v>
      </c>
      <c r="AJ16">
        <v>132</v>
      </c>
      <c r="AK16" s="27">
        <f t="shared" si="2"/>
        <v>8507.8324615384608</v>
      </c>
      <c r="AL16" s="27">
        <f t="shared" si="3"/>
        <v>8562.6</v>
      </c>
    </row>
    <row r="17" spans="1:38" ht="14.5" x14ac:dyDescent="0.35">
      <c r="A17" s="56" t="s">
        <v>96</v>
      </c>
      <c r="B17" s="57">
        <v>152.5</v>
      </c>
      <c r="D17" t="s">
        <v>90</v>
      </c>
      <c r="E17">
        <v>47</v>
      </c>
      <c r="F17">
        <v>379</v>
      </c>
      <c r="I17" t="s">
        <v>113</v>
      </c>
      <c r="J17" t="s">
        <v>665</v>
      </c>
      <c r="L17">
        <v>47</v>
      </c>
      <c r="M17" t="s">
        <v>90</v>
      </c>
      <c r="N17">
        <v>12084</v>
      </c>
      <c r="O17">
        <v>12144</v>
      </c>
      <c r="P17">
        <f t="shared" si="4"/>
        <v>1</v>
      </c>
      <c r="R17" s="61" t="s">
        <v>97</v>
      </c>
      <c r="S17" s="62">
        <v>540</v>
      </c>
      <c r="T17">
        <v>652</v>
      </c>
      <c r="U17">
        <f t="shared" si="1"/>
        <v>0.82822085889570551</v>
      </c>
      <c r="W17" s="61" t="s">
        <v>98</v>
      </c>
      <c r="X17" s="62">
        <v>168</v>
      </c>
      <c r="Z17" s="66">
        <f t="shared" si="0"/>
        <v>1</v>
      </c>
      <c r="AB17" s="61" t="s">
        <v>98</v>
      </c>
      <c r="AC17" s="62">
        <v>168</v>
      </c>
      <c r="AE17" s="78">
        <v>61</v>
      </c>
      <c r="AF17" t="s">
        <v>97</v>
      </c>
      <c r="AG17" s="27">
        <v>7707.8737999999985</v>
      </c>
      <c r="AH17" s="27">
        <v>7158.8672300000007</v>
      </c>
      <c r="AI17" s="74">
        <v>668</v>
      </c>
      <c r="AJ17" s="74">
        <v>652</v>
      </c>
      <c r="AK17" s="27">
        <f t="shared" si="2"/>
        <v>11538.733233532932</v>
      </c>
      <c r="AL17" s="27">
        <f t="shared" si="3"/>
        <v>10979.857714723927</v>
      </c>
    </row>
    <row r="18" spans="1:38" ht="14.5" x14ac:dyDescent="0.35">
      <c r="A18" s="56" t="s">
        <v>399</v>
      </c>
      <c r="B18" s="57">
        <v>117.7</v>
      </c>
      <c r="D18" t="s">
        <v>91</v>
      </c>
      <c r="E18">
        <v>49</v>
      </c>
      <c r="F18">
        <v>162</v>
      </c>
      <c r="I18" t="s">
        <v>161</v>
      </c>
      <c r="J18">
        <v>78954.009999999995</v>
      </c>
      <c r="L18">
        <v>49</v>
      </c>
      <c r="M18" t="s">
        <v>91</v>
      </c>
      <c r="N18">
        <v>3158682.92</v>
      </c>
      <c r="O18">
        <v>3141628.16</v>
      </c>
      <c r="P18">
        <f t="shared" si="4"/>
        <v>1</v>
      </c>
      <c r="R18" s="61" t="s">
        <v>98</v>
      </c>
      <c r="S18" s="62">
        <v>168</v>
      </c>
      <c r="T18">
        <v>413</v>
      </c>
      <c r="U18">
        <f t="shared" si="1"/>
        <v>0.40677966101694918</v>
      </c>
      <c r="W18" s="61" t="s">
        <v>99</v>
      </c>
      <c r="X18" s="62">
        <v>210</v>
      </c>
      <c r="Z18" s="66">
        <f t="shared" si="0"/>
        <v>1</v>
      </c>
      <c r="AB18" s="61" t="s">
        <v>99</v>
      </c>
      <c r="AC18" s="62">
        <v>210</v>
      </c>
      <c r="AE18" s="78">
        <v>69</v>
      </c>
      <c r="AF18" t="s">
        <v>98</v>
      </c>
      <c r="AG18" s="27">
        <v>3377.54088</v>
      </c>
      <c r="AH18" s="27">
        <v>3582.8187300000004</v>
      </c>
      <c r="AI18">
        <v>426</v>
      </c>
      <c r="AJ18">
        <v>413</v>
      </c>
      <c r="AK18" s="27">
        <f t="shared" si="2"/>
        <v>7928.4997183098594</v>
      </c>
      <c r="AL18" s="27">
        <f t="shared" si="3"/>
        <v>8675.1058837772398</v>
      </c>
    </row>
    <row r="19" spans="1:38" ht="14.5" x14ac:dyDescent="0.35">
      <c r="A19" s="56" t="s">
        <v>97</v>
      </c>
      <c r="B19" s="57">
        <v>166.3</v>
      </c>
      <c r="D19" t="s">
        <v>93</v>
      </c>
      <c r="E19">
        <v>50</v>
      </c>
      <c r="F19">
        <v>254</v>
      </c>
      <c r="I19" t="s">
        <v>169</v>
      </c>
      <c r="J19">
        <v>87617.63</v>
      </c>
      <c r="L19">
        <v>50</v>
      </c>
      <c r="M19" t="s">
        <v>93</v>
      </c>
      <c r="N19">
        <v>0</v>
      </c>
      <c r="P19">
        <f t="shared" si="4"/>
        <v>0</v>
      </c>
      <c r="R19" s="61" t="s">
        <v>99</v>
      </c>
      <c r="S19" s="62">
        <v>210</v>
      </c>
      <c r="T19">
        <v>428</v>
      </c>
      <c r="U19">
        <f t="shared" si="1"/>
        <v>0.49065420560747663</v>
      </c>
      <c r="W19" s="61" t="s">
        <v>100</v>
      </c>
      <c r="X19" s="62">
        <v>30</v>
      </c>
      <c r="Z19" s="66">
        <f t="shared" si="0"/>
        <v>1</v>
      </c>
      <c r="AB19" s="61" t="s">
        <v>100</v>
      </c>
      <c r="AC19" s="62">
        <v>30</v>
      </c>
      <c r="AE19" s="78">
        <v>71</v>
      </c>
      <c r="AF19" t="s">
        <v>99</v>
      </c>
      <c r="AG19" s="27">
        <v>3485.7569699999999</v>
      </c>
      <c r="AH19" s="27">
        <v>4261.44146</v>
      </c>
      <c r="AI19" s="74">
        <v>439</v>
      </c>
      <c r="AJ19" s="74">
        <v>428</v>
      </c>
      <c r="AK19" s="27">
        <f t="shared" si="2"/>
        <v>7940.2208883826879</v>
      </c>
      <c r="AL19" s="27">
        <f t="shared" si="3"/>
        <v>9956.6389252336448</v>
      </c>
    </row>
    <row r="20" spans="1:38" ht="14.5" x14ac:dyDescent="0.35">
      <c r="A20" s="56" t="s">
        <v>400</v>
      </c>
      <c r="B20" s="57">
        <v>133</v>
      </c>
      <c r="D20" t="s">
        <v>95</v>
      </c>
      <c r="E20">
        <v>51</v>
      </c>
      <c r="F20">
        <v>208</v>
      </c>
      <c r="I20" t="s">
        <v>170</v>
      </c>
      <c r="J20">
        <v>151714.4</v>
      </c>
      <c r="L20">
        <v>51</v>
      </c>
      <c r="M20" t="s">
        <v>95</v>
      </c>
      <c r="N20">
        <v>0</v>
      </c>
      <c r="O20">
        <v>82848</v>
      </c>
      <c r="P20">
        <f t="shared" si="4"/>
        <v>1</v>
      </c>
      <c r="R20" s="61" t="s">
        <v>100</v>
      </c>
      <c r="S20" s="62">
        <v>30</v>
      </c>
      <c r="T20">
        <v>37</v>
      </c>
      <c r="U20">
        <f t="shared" si="1"/>
        <v>0.81081081081081086</v>
      </c>
      <c r="W20" s="61" t="s">
        <v>102</v>
      </c>
      <c r="X20" s="62">
        <v>30</v>
      </c>
      <c r="Z20" s="66">
        <f t="shared" si="0"/>
        <v>1</v>
      </c>
      <c r="AB20" s="61" t="s">
        <v>102</v>
      </c>
      <c r="AC20" s="62">
        <v>30</v>
      </c>
      <c r="AE20" s="78">
        <v>72</v>
      </c>
      <c r="AF20" t="s">
        <v>100</v>
      </c>
      <c r="AG20" s="27">
        <v>395.50466999999998</v>
      </c>
      <c r="AH20" s="27">
        <v>412.82991999999996</v>
      </c>
      <c r="AI20">
        <v>43</v>
      </c>
      <c r="AJ20">
        <v>37</v>
      </c>
      <c r="AK20" s="27">
        <f t="shared" si="2"/>
        <v>9197.7830232558135</v>
      </c>
      <c r="AL20" s="27">
        <f t="shared" si="3"/>
        <v>11157.565405405403</v>
      </c>
    </row>
    <row r="21" spans="1:38" ht="14.5" x14ac:dyDescent="0.35">
      <c r="A21" s="56" t="s">
        <v>401</v>
      </c>
      <c r="B21" s="57">
        <v>120.5</v>
      </c>
      <c r="D21" t="s">
        <v>96</v>
      </c>
      <c r="E21">
        <v>52</v>
      </c>
      <c r="F21">
        <v>139</v>
      </c>
      <c r="I21" t="s">
        <v>103</v>
      </c>
      <c r="J21">
        <v>45366</v>
      </c>
      <c r="L21">
        <v>52</v>
      </c>
      <c r="M21" t="s">
        <v>96</v>
      </c>
      <c r="N21">
        <v>0</v>
      </c>
      <c r="P21">
        <f t="shared" si="4"/>
        <v>0</v>
      </c>
      <c r="R21" s="61" t="s">
        <v>102</v>
      </c>
      <c r="S21" s="62">
        <v>30</v>
      </c>
      <c r="T21">
        <v>48</v>
      </c>
      <c r="U21">
        <f t="shared" si="1"/>
        <v>0.625</v>
      </c>
      <c r="W21" s="61" t="s">
        <v>104</v>
      </c>
      <c r="X21" s="62">
        <v>402</v>
      </c>
      <c r="Y21">
        <v>111</v>
      </c>
      <c r="Z21" s="66">
        <f t="shared" si="0"/>
        <v>0.783625730994152</v>
      </c>
      <c r="AB21" s="61" t="s">
        <v>104</v>
      </c>
      <c r="AC21" s="62">
        <v>513</v>
      </c>
      <c r="AE21" s="78">
        <v>74</v>
      </c>
      <c r="AF21" t="s">
        <v>102</v>
      </c>
      <c r="AG21" s="27">
        <v>410.73452000000003</v>
      </c>
      <c r="AH21" s="27">
        <v>444.97254000000004</v>
      </c>
      <c r="AI21" s="74">
        <v>50</v>
      </c>
      <c r="AJ21" s="74">
        <v>48</v>
      </c>
      <c r="AK21" s="27">
        <f t="shared" si="2"/>
        <v>8214.6903999999995</v>
      </c>
      <c r="AL21" s="27">
        <f t="shared" si="3"/>
        <v>9270.2612500000014</v>
      </c>
    </row>
    <row r="22" spans="1:38" ht="23" x14ac:dyDescent="0.35">
      <c r="A22" s="56" t="s">
        <v>98</v>
      </c>
      <c r="B22" s="57">
        <v>157.80000000000001</v>
      </c>
      <c r="D22" t="s">
        <v>399</v>
      </c>
      <c r="E22">
        <v>60</v>
      </c>
      <c r="F22">
        <v>75</v>
      </c>
      <c r="I22" t="s">
        <v>171</v>
      </c>
      <c r="J22">
        <v>12940.8</v>
      </c>
      <c r="L22">
        <v>60</v>
      </c>
      <c r="M22" t="s">
        <v>399</v>
      </c>
      <c r="N22">
        <v>0</v>
      </c>
      <c r="P22">
        <f t="shared" si="4"/>
        <v>0</v>
      </c>
      <c r="R22" s="61" t="s">
        <v>104</v>
      </c>
      <c r="S22" s="62">
        <v>513</v>
      </c>
      <c r="T22">
        <v>781</v>
      </c>
      <c r="U22">
        <f t="shared" si="1"/>
        <v>0.65685019206145967</v>
      </c>
      <c r="W22" s="61" t="s">
        <v>105</v>
      </c>
      <c r="X22" s="62">
        <v>123</v>
      </c>
      <c r="Z22" s="66">
        <f t="shared" si="0"/>
        <v>1</v>
      </c>
      <c r="AB22" s="61" t="s">
        <v>105</v>
      </c>
      <c r="AC22" s="62">
        <v>123</v>
      </c>
      <c r="AE22" s="78">
        <v>75</v>
      </c>
      <c r="AF22" t="s">
        <v>104</v>
      </c>
      <c r="AG22" s="27">
        <v>10428.45436</v>
      </c>
      <c r="AH22" s="27">
        <v>10742.996570000001</v>
      </c>
      <c r="AI22">
        <v>802</v>
      </c>
      <c r="AJ22">
        <v>781</v>
      </c>
      <c r="AK22" s="27">
        <f t="shared" si="2"/>
        <v>13003.060299251869</v>
      </c>
      <c r="AL22" s="27">
        <f t="shared" si="3"/>
        <v>13755.437349551858</v>
      </c>
    </row>
    <row r="23" spans="1:38" ht="14.5" x14ac:dyDescent="0.35">
      <c r="A23" s="56" t="s">
        <v>99</v>
      </c>
      <c r="B23" s="57">
        <v>162.6</v>
      </c>
      <c r="D23" t="s">
        <v>97</v>
      </c>
      <c r="E23">
        <v>61</v>
      </c>
      <c r="F23">
        <v>112</v>
      </c>
      <c r="I23" t="s">
        <v>176</v>
      </c>
      <c r="J23">
        <v>123543.49</v>
      </c>
      <c r="L23">
        <v>61</v>
      </c>
      <c r="M23" t="s">
        <v>97</v>
      </c>
      <c r="N23">
        <v>7563</v>
      </c>
      <c r="P23">
        <f t="shared" si="4"/>
        <v>1</v>
      </c>
      <c r="R23" s="61" t="s">
        <v>105</v>
      </c>
      <c r="S23" s="62">
        <v>123</v>
      </c>
      <c r="T23">
        <v>169</v>
      </c>
      <c r="U23">
        <f t="shared" si="1"/>
        <v>0.72781065088757402</v>
      </c>
      <c r="W23" s="61" t="s">
        <v>107</v>
      </c>
      <c r="X23" s="62">
        <v>255</v>
      </c>
      <c r="Z23" s="66">
        <f t="shared" si="0"/>
        <v>1</v>
      </c>
      <c r="AB23" s="61" t="s">
        <v>107</v>
      </c>
      <c r="AC23" s="62">
        <v>255</v>
      </c>
      <c r="AE23" s="78">
        <v>77</v>
      </c>
      <c r="AF23" t="s">
        <v>105</v>
      </c>
      <c r="AG23" s="27">
        <v>2024.42049</v>
      </c>
      <c r="AH23" s="27">
        <v>2071.9827</v>
      </c>
      <c r="AI23" s="74">
        <v>197</v>
      </c>
      <c r="AJ23" s="74">
        <v>169</v>
      </c>
      <c r="AK23" s="27">
        <f t="shared" si="2"/>
        <v>10276.24614213198</v>
      </c>
      <c r="AL23" s="27">
        <f t="shared" si="3"/>
        <v>12260.252662721892</v>
      </c>
    </row>
    <row r="24" spans="1:38" ht="14.5" x14ac:dyDescent="0.35">
      <c r="A24" s="56" t="s">
        <v>100</v>
      </c>
      <c r="B24" s="57">
        <v>181.1</v>
      </c>
      <c r="D24" t="s">
        <v>400</v>
      </c>
      <c r="E24">
        <v>62</v>
      </c>
      <c r="F24">
        <v>37</v>
      </c>
      <c r="I24" t="s">
        <v>181</v>
      </c>
      <c r="J24" t="s">
        <v>665</v>
      </c>
      <c r="L24">
        <v>62</v>
      </c>
      <c r="M24" t="s">
        <v>400</v>
      </c>
      <c r="N24">
        <v>0</v>
      </c>
      <c r="P24">
        <f t="shared" si="4"/>
        <v>0</v>
      </c>
      <c r="R24" s="61" t="s">
        <v>107</v>
      </c>
      <c r="S24" s="62">
        <v>255</v>
      </c>
      <c r="T24">
        <v>282</v>
      </c>
      <c r="U24">
        <f t="shared" si="1"/>
        <v>0.9042553191489362</v>
      </c>
      <c r="W24" s="61" t="s">
        <v>109</v>
      </c>
      <c r="X24" s="62">
        <v>249</v>
      </c>
      <c r="Z24" s="66">
        <f t="shared" si="0"/>
        <v>1</v>
      </c>
      <c r="AB24" s="61" t="s">
        <v>109</v>
      </c>
      <c r="AC24" s="62">
        <v>249</v>
      </c>
      <c r="AE24" s="78">
        <v>78</v>
      </c>
      <c r="AF24" t="s">
        <v>107</v>
      </c>
      <c r="AG24" s="27">
        <v>3926.4815400000002</v>
      </c>
      <c r="AH24" s="27">
        <v>3711.2297899999999</v>
      </c>
      <c r="AI24">
        <v>289</v>
      </c>
      <c r="AJ24">
        <v>282</v>
      </c>
      <c r="AK24" s="27">
        <f t="shared" si="2"/>
        <v>13586.441314878894</v>
      </c>
      <c r="AL24" s="27">
        <f t="shared" si="3"/>
        <v>13160.389326241135</v>
      </c>
    </row>
    <row r="25" spans="1:38" ht="14.5" x14ac:dyDescent="0.35">
      <c r="A25" s="56" t="s">
        <v>102</v>
      </c>
      <c r="B25" s="57">
        <v>172.8</v>
      </c>
      <c r="D25" t="s">
        <v>401</v>
      </c>
      <c r="E25">
        <v>65</v>
      </c>
      <c r="F25">
        <v>25</v>
      </c>
      <c r="I25" t="s">
        <v>183</v>
      </c>
      <c r="J25">
        <v>37643.26</v>
      </c>
      <c r="L25">
        <v>65</v>
      </c>
      <c r="M25" t="s">
        <v>401</v>
      </c>
      <c r="N25">
        <v>0</v>
      </c>
      <c r="P25">
        <f t="shared" si="4"/>
        <v>0</v>
      </c>
      <c r="R25" s="61" t="s">
        <v>109</v>
      </c>
      <c r="S25" s="62">
        <v>249</v>
      </c>
      <c r="T25">
        <v>308</v>
      </c>
      <c r="U25">
        <f t="shared" si="1"/>
        <v>0.80844155844155841</v>
      </c>
      <c r="W25" s="61" t="s">
        <v>111</v>
      </c>
      <c r="X25" s="62">
        <v>57</v>
      </c>
      <c r="Z25" s="66">
        <f t="shared" si="0"/>
        <v>1</v>
      </c>
      <c r="AB25" s="61" t="s">
        <v>111</v>
      </c>
      <c r="AC25" s="62">
        <v>57</v>
      </c>
      <c r="AE25" s="78">
        <v>79</v>
      </c>
      <c r="AF25" t="s">
        <v>109</v>
      </c>
      <c r="AG25" s="27">
        <v>3371.2142599999997</v>
      </c>
      <c r="AH25" s="27">
        <v>3820.4720400000006</v>
      </c>
      <c r="AI25" s="74">
        <v>313</v>
      </c>
      <c r="AJ25" s="74">
        <v>308</v>
      </c>
      <c r="AK25" s="27">
        <f t="shared" si="2"/>
        <v>10770.652587859424</v>
      </c>
      <c r="AL25" s="27">
        <f t="shared" si="3"/>
        <v>12404.130000000003</v>
      </c>
    </row>
    <row r="26" spans="1:38" ht="14.5" x14ac:dyDescent="0.35">
      <c r="A26" s="56" t="s">
        <v>104</v>
      </c>
      <c r="B26" s="57">
        <v>161.1</v>
      </c>
      <c r="D26" t="s">
        <v>98</v>
      </c>
      <c r="E26">
        <v>69</v>
      </c>
      <c r="F26">
        <v>186</v>
      </c>
      <c r="I26" t="s">
        <v>185</v>
      </c>
      <c r="J26" t="s">
        <v>665</v>
      </c>
      <c r="L26">
        <v>69</v>
      </c>
      <c r="M26" t="s">
        <v>98</v>
      </c>
      <c r="N26">
        <v>0</v>
      </c>
      <c r="P26">
        <f t="shared" si="4"/>
        <v>0</v>
      </c>
      <c r="R26" s="61" t="s">
        <v>111</v>
      </c>
      <c r="S26" s="62">
        <v>57</v>
      </c>
      <c r="T26">
        <v>79</v>
      </c>
      <c r="U26">
        <f t="shared" si="1"/>
        <v>0.72151898734177211</v>
      </c>
      <c r="W26" s="61" t="s">
        <v>112</v>
      </c>
      <c r="X26" s="62">
        <v>375</v>
      </c>
      <c r="Y26">
        <v>18</v>
      </c>
      <c r="Z26" s="66">
        <f t="shared" si="0"/>
        <v>0.95419847328244278</v>
      </c>
      <c r="AB26" s="61" t="s">
        <v>112</v>
      </c>
      <c r="AC26" s="62">
        <v>393</v>
      </c>
      <c r="AE26" s="78">
        <v>81</v>
      </c>
      <c r="AF26" t="s">
        <v>111</v>
      </c>
      <c r="AG26" s="27">
        <v>852.44249000000002</v>
      </c>
      <c r="AH26" s="27">
        <v>884.74962999999991</v>
      </c>
      <c r="AI26">
        <v>89</v>
      </c>
      <c r="AJ26">
        <v>79</v>
      </c>
      <c r="AK26" s="27">
        <f t="shared" si="2"/>
        <v>9578.0055056179772</v>
      </c>
      <c r="AL26" s="27">
        <f t="shared" si="3"/>
        <v>11199.36240506329</v>
      </c>
    </row>
    <row r="27" spans="1:38" ht="14.5" x14ac:dyDescent="0.35">
      <c r="A27" s="56" t="s">
        <v>402</v>
      </c>
      <c r="B27" s="57">
        <v>115</v>
      </c>
      <c r="D27" t="s">
        <v>99</v>
      </c>
      <c r="E27">
        <v>71</v>
      </c>
      <c r="F27">
        <v>294</v>
      </c>
      <c r="I27" t="s">
        <v>162</v>
      </c>
      <c r="J27">
        <v>660792.29</v>
      </c>
      <c r="L27">
        <v>71</v>
      </c>
      <c r="M27" t="s">
        <v>99</v>
      </c>
      <c r="N27">
        <v>0</v>
      </c>
      <c r="P27">
        <f t="shared" si="4"/>
        <v>0</v>
      </c>
      <c r="R27" s="61" t="s">
        <v>112</v>
      </c>
      <c r="S27" s="62">
        <v>393</v>
      </c>
      <c r="T27">
        <v>529</v>
      </c>
      <c r="U27">
        <f t="shared" si="1"/>
        <v>0.74291115311909262</v>
      </c>
      <c r="W27" s="61" t="s">
        <v>114</v>
      </c>
      <c r="X27" s="62">
        <v>198</v>
      </c>
      <c r="Y27">
        <v>108</v>
      </c>
      <c r="Z27" s="66">
        <f t="shared" si="0"/>
        <v>0.6470588235294118</v>
      </c>
      <c r="AB27" s="61" t="s">
        <v>114</v>
      </c>
      <c r="AC27" s="62">
        <v>300</v>
      </c>
      <c r="AE27" s="78">
        <v>82</v>
      </c>
      <c r="AF27" t="s">
        <v>112</v>
      </c>
      <c r="AG27" s="27">
        <v>5400.1170200000006</v>
      </c>
      <c r="AH27" s="27">
        <v>5541.7285199999988</v>
      </c>
      <c r="AI27" s="74">
        <v>550</v>
      </c>
      <c r="AJ27" s="74">
        <v>529</v>
      </c>
      <c r="AK27" s="27">
        <f t="shared" si="2"/>
        <v>9818.3945818181819</v>
      </c>
      <c r="AL27" s="27">
        <f t="shared" si="3"/>
        <v>10475.857315689978</v>
      </c>
    </row>
    <row r="28" spans="1:38" ht="14.5" x14ac:dyDescent="0.35">
      <c r="A28" s="56" t="s">
        <v>105</v>
      </c>
      <c r="B28" s="57">
        <v>187.3</v>
      </c>
      <c r="D28" t="s">
        <v>100</v>
      </c>
      <c r="E28">
        <v>72</v>
      </c>
      <c r="F28">
        <v>39</v>
      </c>
      <c r="I28" t="s">
        <v>187</v>
      </c>
      <c r="J28">
        <v>54196</v>
      </c>
      <c r="L28">
        <v>72</v>
      </c>
      <c r="M28" t="s">
        <v>100</v>
      </c>
      <c r="N28">
        <v>0</v>
      </c>
      <c r="P28">
        <f t="shared" si="4"/>
        <v>0</v>
      </c>
      <c r="R28" s="61" t="s">
        <v>114</v>
      </c>
      <c r="S28" s="62">
        <v>300</v>
      </c>
      <c r="T28">
        <v>395</v>
      </c>
      <c r="U28">
        <f t="shared" si="1"/>
        <v>0.759493670886076</v>
      </c>
      <c r="W28" s="61" t="s">
        <v>116</v>
      </c>
      <c r="X28" s="62">
        <v>459</v>
      </c>
      <c r="Z28" s="66">
        <f t="shared" si="0"/>
        <v>1</v>
      </c>
      <c r="AB28" s="61" t="s">
        <v>116</v>
      </c>
      <c r="AC28" s="62">
        <v>459</v>
      </c>
      <c r="AE28" s="78">
        <v>86</v>
      </c>
      <c r="AF28" t="s">
        <v>114</v>
      </c>
      <c r="AG28" s="27">
        <v>4179.3701700000001</v>
      </c>
      <c r="AH28" s="27">
        <v>4219.5111999999999</v>
      </c>
      <c r="AI28">
        <v>436</v>
      </c>
      <c r="AJ28">
        <v>395</v>
      </c>
      <c r="AK28" s="27">
        <f t="shared" si="2"/>
        <v>9585.7113990825692</v>
      </c>
      <c r="AL28" s="27">
        <f t="shared" si="3"/>
        <v>10682.306835443038</v>
      </c>
    </row>
    <row r="29" spans="1:38" ht="14.5" x14ac:dyDescent="0.35">
      <c r="A29" s="56" t="s">
        <v>107</v>
      </c>
      <c r="B29" s="57">
        <v>156.6</v>
      </c>
      <c r="D29" t="s">
        <v>102</v>
      </c>
      <c r="E29">
        <v>74</v>
      </c>
      <c r="F29">
        <v>76</v>
      </c>
      <c r="I29" t="s">
        <v>195</v>
      </c>
      <c r="J29" t="s">
        <v>665</v>
      </c>
      <c r="L29">
        <v>74</v>
      </c>
      <c r="M29" t="s">
        <v>102</v>
      </c>
      <c r="N29">
        <v>0</v>
      </c>
      <c r="P29">
        <f t="shared" si="4"/>
        <v>0</v>
      </c>
      <c r="R29" s="61" t="s">
        <v>116</v>
      </c>
      <c r="S29" s="62">
        <v>459</v>
      </c>
      <c r="T29">
        <v>603</v>
      </c>
      <c r="U29">
        <f t="shared" si="1"/>
        <v>0.76119402985074625</v>
      </c>
      <c r="W29" s="61" t="s">
        <v>117</v>
      </c>
      <c r="X29" s="62">
        <v>66</v>
      </c>
      <c r="Z29" s="66">
        <f t="shared" si="0"/>
        <v>1</v>
      </c>
      <c r="AB29" s="61" t="s">
        <v>117</v>
      </c>
      <c r="AC29" s="62">
        <v>66</v>
      </c>
      <c r="AE29" s="78">
        <v>90</v>
      </c>
      <c r="AF29" t="s">
        <v>117</v>
      </c>
      <c r="AG29" s="27">
        <v>1034.6721200000002</v>
      </c>
      <c r="AH29" s="27">
        <v>1010.08142</v>
      </c>
      <c r="AI29" s="74">
        <v>83</v>
      </c>
      <c r="AJ29" s="74">
        <v>75</v>
      </c>
      <c r="AK29" s="27">
        <f t="shared" si="2"/>
        <v>12465.929156626507</v>
      </c>
      <c r="AL29" s="27">
        <f t="shared" si="3"/>
        <v>13467.752266666666</v>
      </c>
    </row>
    <row r="30" spans="1:38" ht="14.5" x14ac:dyDescent="0.35">
      <c r="A30" s="56" t="s">
        <v>109</v>
      </c>
      <c r="B30" s="57">
        <v>171.4</v>
      </c>
      <c r="D30" t="s">
        <v>104</v>
      </c>
      <c r="E30">
        <v>75</v>
      </c>
      <c r="F30">
        <v>230</v>
      </c>
      <c r="I30" t="s">
        <v>198</v>
      </c>
      <c r="J30">
        <v>38116.400000000001</v>
      </c>
      <c r="L30">
        <v>75</v>
      </c>
      <c r="M30" t="s">
        <v>104</v>
      </c>
      <c r="N30">
        <v>76869</v>
      </c>
      <c r="P30">
        <f t="shared" si="4"/>
        <v>1</v>
      </c>
      <c r="R30" s="61" t="s">
        <v>117</v>
      </c>
      <c r="S30" s="62">
        <v>66</v>
      </c>
      <c r="T30">
        <v>75</v>
      </c>
      <c r="U30">
        <f t="shared" si="1"/>
        <v>0.88</v>
      </c>
      <c r="W30" s="61" t="s">
        <v>92</v>
      </c>
      <c r="X30" s="62">
        <v>27180</v>
      </c>
      <c r="Y30">
        <v>3795</v>
      </c>
      <c r="Z30" s="66">
        <f t="shared" si="0"/>
        <v>0.87748184019370457</v>
      </c>
      <c r="AB30" s="61" t="s">
        <v>92</v>
      </c>
      <c r="AC30" s="62">
        <v>30858</v>
      </c>
      <c r="AE30" s="78">
        <v>91</v>
      </c>
      <c r="AF30" t="s">
        <v>92</v>
      </c>
      <c r="AG30" s="27">
        <v>459700.66126000002</v>
      </c>
      <c r="AH30" s="27">
        <v>478484.55852999998</v>
      </c>
      <c r="AI30">
        <v>37156</v>
      </c>
      <c r="AJ30">
        <v>37153</v>
      </c>
      <c r="AK30" s="27">
        <f t="shared" si="2"/>
        <v>12372.178416944773</v>
      </c>
      <c r="AL30" s="27">
        <f t="shared" si="3"/>
        <v>12878.759683740209</v>
      </c>
    </row>
    <row r="31" spans="1:38" ht="23" x14ac:dyDescent="0.35">
      <c r="A31" s="56" t="s">
        <v>111</v>
      </c>
      <c r="B31" s="57">
        <v>192.5</v>
      </c>
      <c r="D31" t="s">
        <v>402</v>
      </c>
      <c r="E31">
        <v>76</v>
      </c>
      <c r="F31">
        <v>60</v>
      </c>
      <c r="I31" t="s">
        <v>666</v>
      </c>
      <c r="J31">
        <v>12757.11</v>
      </c>
      <c r="L31">
        <v>76</v>
      </c>
      <c r="M31" t="s">
        <v>402</v>
      </c>
      <c r="N31">
        <v>3816.82</v>
      </c>
      <c r="P31">
        <f t="shared" si="4"/>
        <v>1</v>
      </c>
      <c r="R31" s="61" t="s">
        <v>92</v>
      </c>
      <c r="S31" s="62">
        <v>30858</v>
      </c>
      <c r="T31">
        <v>37153</v>
      </c>
      <c r="U31">
        <f t="shared" si="1"/>
        <v>0.83056549942131186</v>
      </c>
      <c r="W31" s="61" t="s">
        <v>119</v>
      </c>
      <c r="X31" s="62">
        <v>51</v>
      </c>
      <c r="Z31" s="66">
        <f t="shared" si="0"/>
        <v>1</v>
      </c>
      <c r="AB31" s="61" t="s">
        <v>119</v>
      </c>
      <c r="AC31" s="62">
        <v>51</v>
      </c>
      <c r="AE31" s="78">
        <v>92</v>
      </c>
      <c r="AF31" t="s">
        <v>354</v>
      </c>
      <c r="AG31" s="27">
        <v>175856.47375</v>
      </c>
      <c r="AH31" s="27">
        <v>186837.59495</v>
      </c>
      <c r="AI31" s="74">
        <v>15499</v>
      </c>
      <c r="AJ31" s="74">
        <v>15505</v>
      </c>
      <c r="AK31" s="27">
        <f t="shared" si="2"/>
        <v>11346.310971675592</v>
      </c>
      <c r="AL31" s="27">
        <f t="shared" si="3"/>
        <v>12050.151238310224</v>
      </c>
    </row>
    <row r="32" spans="1:38" ht="14.5" x14ac:dyDescent="0.35">
      <c r="A32" s="56" t="s">
        <v>112</v>
      </c>
      <c r="B32" s="57">
        <v>127.8</v>
      </c>
      <c r="D32" t="s">
        <v>105</v>
      </c>
      <c r="E32">
        <v>77</v>
      </c>
      <c r="F32">
        <v>233</v>
      </c>
      <c r="I32" t="s">
        <v>202</v>
      </c>
      <c r="J32">
        <v>138326.14000000001</v>
      </c>
      <c r="L32">
        <v>77</v>
      </c>
      <c r="M32" t="s">
        <v>105</v>
      </c>
      <c r="N32">
        <v>0</v>
      </c>
      <c r="P32">
        <f t="shared" si="4"/>
        <v>0</v>
      </c>
      <c r="R32" s="61" t="s">
        <v>119</v>
      </c>
      <c r="S32" s="62">
        <v>51</v>
      </c>
      <c r="T32">
        <v>74</v>
      </c>
      <c r="U32">
        <f t="shared" si="1"/>
        <v>0.68918918918918914</v>
      </c>
      <c r="W32" s="61" t="s">
        <v>121</v>
      </c>
      <c r="X32" s="62">
        <v>807</v>
      </c>
      <c r="Y32">
        <v>174</v>
      </c>
      <c r="Z32" s="66">
        <f t="shared" si="0"/>
        <v>0.82262996941896027</v>
      </c>
      <c r="AB32" s="61" t="s">
        <v>121</v>
      </c>
      <c r="AC32" s="62">
        <v>981</v>
      </c>
      <c r="AE32" s="78">
        <v>97</v>
      </c>
      <c r="AF32" t="s">
        <v>119</v>
      </c>
      <c r="AG32" s="27">
        <v>903.29695000000004</v>
      </c>
      <c r="AH32" s="27">
        <v>960.09732000000008</v>
      </c>
      <c r="AI32">
        <v>79</v>
      </c>
      <c r="AJ32">
        <v>74</v>
      </c>
      <c r="AK32" s="27">
        <f t="shared" si="2"/>
        <v>11434.138607594938</v>
      </c>
      <c r="AL32" s="27">
        <f t="shared" si="3"/>
        <v>12974.288108108109</v>
      </c>
    </row>
    <row r="33" spans="1:38" ht="14.5" x14ac:dyDescent="0.35">
      <c r="A33" s="56" t="s">
        <v>114</v>
      </c>
      <c r="B33" s="57">
        <v>129.4</v>
      </c>
      <c r="D33" t="s">
        <v>107</v>
      </c>
      <c r="E33">
        <v>78</v>
      </c>
      <c r="F33">
        <v>52</v>
      </c>
      <c r="I33" t="s">
        <v>222</v>
      </c>
      <c r="J33" t="s">
        <v>665</v>
      </c>
      <c r="L33">
        <v>78</v>
      </c>
      <c r="M33" t="s">
        <v>107</v>
      </c>
      <c r="N33">
        <v>0</v>
      </c>
      <c r="P33">
        <f t="shared" si="4"/>
        <v>0</v>
      </c>
      <c r="R33" s="61" t="s">
        <v>121</v>
      </c>
      <c r="S33" s="62">
        <v>981</v>
      </c>
      <c r="T33">
        <v>1234</v>
      </c>
      <c r="U33">
        <f t="shared" si="1"/>
        <v>0.79497568881685576</v>
      </c>
      <c r="W33" s="61" t="s">
        <v>122</v>
      </c>
      <c r="X33" s="62">
        <v>321</v>
      </c>
      <c r="Y33">
        <v>66</v>
      </c>
      <c r="Z33" s="66">
        <f t="shared" si="0"/>
        <v>0.8294573643410853</v>
      </c>
      <c r="AB33" s="61" t="s">
        <v>122</v>
      </c>
      <c r="AC33" s="62">
        <v>387</v>
      </c>
      <c r="AE33" s="78">
        <v>98</v>
      </c>
      <c r="AF33" t="s">
        <v>121</v>
      </c>
      <c r="AG33" s="27">
        <v>13621.425899999998</v>
      </c>
      <c r="AH33" s="27">
        <v>14400.776070000002</v>
      </c>
      <c r="AI33" s="74">
        <v>1266</v>
      </c>
      <c r="AJ33" s="74">
        <v>1234</v>
      </c>
      <c r="AK33" s="27">
        <f t="shared" si="2"/>
        <v>10759.420142180094</v>
      </c>
      <c r="AL33" s="27">
        <f t="shared" si="3"/>
        <v>11669.99681523501</v>
      </c>
    </row>
    <row r="34" spans="1:38" ht="14.5" x14ac:dyDescent="0.35">
      <c r="A34" s="56" t="s">
        <v>116</v>
      </c>
      <c r="B34" s="57">
        <v>188.5</v>
      </c>
      <c r="D34" t="s">
        <v>109</v>
      </c>
      <c r="E34">
        <v>79</v>
      </c>
      <c r="F34">
        <v>54</v>
      </c>
      <c r="I34" t="s">
        <v>225</v>
      </c>
      <c r="J34" t="s">
        <v>665</v>
      </c>
      <c r="L34">
        <v>79</v>
      </c>
      <c r="M34" t="s">
        <v>109</v>
      </c>
      <c r="N34">
        <v>0</v>
      </c>
      <c r="P34">
        <f t="shared" si="4"/>
        <v>0</v>
      </c>
      <c r="R34" s="61" t="s">
        <v>122</v>
      </c>
      <c r="S34" s="62">
        <v>387</v>
      </c>
      <c r="T34">
        <v>467</v>
      </c>
      <c r="U34">
        <f t="shared" si="1"/>
        <v>0.82869379014989297</v>
      </c>
      <c r="W34" s="61" t="s">
        <v>123</v>
      </c>
      <c r="X34" s="62">
        <v>81</v>
      </c>
      <c r="Z34" s="66">
        <f t="shared" si="0"/>
        <v>1</v>
      </c>
      <c r="AB34" s="61" t="s">
        <v>123</v>
      </c>
      <c r="AC34" s="62">
        <v>81</v>
      </c>
      <c r="AE34" s="78">
        <v>102</v>
      </c>
      <c r="AF34" t="s">
        <v>122</v>
      </c>
      <c r="AG34" s="27">
        <v>5461.79781</v>
      </c>
      <c r="AH34" s="27">
        <v>5765.2042500000007</v>
      </c>
      <c r="AI34">
        <v>515</v>
      </c>
      <c r="AJ34">
        <v>467</v>
      </c>
      <c r="AK34" s="27">
        <f t="shared" si="2"/>
        <v>10605.4326407767</v>
      </c>
      <c r="AL34" s="27">
        <f t="shared" si="3"/>
        <v>12345.191113490366</v>
      </c>
    </row>
    <row r="35" spans="1:38" ht="23" x14ac:dyDescent="0.35">
      <c r="A35" s="56" t="s">
        <v>117</v>
      </c>
      <c r="B35" s="57">
        <v>209.6</v>
      </c>
      <c r="D35" t="s">
        <v>111</v>
      </c>
      <c r="E35">
        <v>81</v>
      </c>
      <c r="F35">
        <v>213</v>
      </c>
      <c r="I35" t="s">
        <v>226</v>
      </c>
      <c r="J35">
        <v>150496</v>
      </c>
      <c r="L35">
        <v>81</v>
      </c>
      <c r="M35" t="s">
        <v>111</v>
      </c>
      <c r="N35">
        <v>23117.42</v>
      </c>
      <c r="P35">
        <f t="shared" si="4"/>
        <v>1</v>
      </c>
      <c r="R35" s="61" t="s">
        <v>123</v>
      </c>
      <c r="S35" s="62">
        <v>81</v>
      </c>
      <c r="T35">
        <v>95</v>
      </c>
      <c r="U35">
        <f t="shared" si="1"/>
        <v>0.85263157894736841</v>
      </c>
      <c r="W35" s="61" t="s">
        <v>124</v>
      </c>
      <c r="X35" s="62">
        <v>36</v>
      </c>
      <c r="Z35" s="66">
        <f t="shared" si="0"/>
        <v>1</v>
      </c>
      <c r="AB35" s="61" t="s">
        <v>124</v>
      </c>
      <c r="AC35" s="62">
        <v>36</v>
      </c>
      <c r="AE35" s="78">
        <v>103</v>
      </c>
      <c r="AF35" t="s">
        <v>123</v>
      </c>
      <c r="AG35" s="27">
        <v>967.87139999999999</v>
      </c>
      <c r="AH35" s="27">
        <v>1161.8186500000002</v>
      </c>
      <c r="AI35" s="74">
        <v>97</v>
      </c>
      <c r="AJ35" s="74">
        <v>95</v>
      </c>
      <c r="AK35" s="27">
        <f t="shared" si="2"/>
        <v>9978.0556701030928</v>
      </c>
      <c r="AL35" s="27">
        <f t="shared" si="3"/>
        <v>12229.670000000002</v>
      </c>
    </row>
    <row r="36" spans="1:38" ht="14.5" x14ac:dyDescent="0.35">
      <c r="A36" s="56" t="s">
        <v>92</v>
      </c>
      <c r="B36" s="57">
        <v>109.3</v>
      </c>
      <c r="D36" t="s">
        <v>112</v>
      </c>
      <c r="E36">
        <v>82</v>
      </c>
      <c r="F36">
        <v>143</v>
      </c>
      <c r="I36" t="s">
        <v>235</v>
      </c>
      <c r="J36">
        <v>14793</v>
      </c>
      <c r="L36">
        <v>82</v>
      </c>
      <c r="M36" t="s">
        <v>112</v>
      </c>
      <c r="N36">
        <v>19335.97</v>
      </c>
      <c r="O36">
        <v>19335.97</v>
      </c>
      <c r="P36">
        <f t="shared" si="4"/>
        <v>1</v>
      </c>
      <c r="R36" s="61" t="s">
        <v>124</v>
      </c>
      <c r="S36" s="62">
        <v>36</v>
      </c>
      <c r="T36">
        <v>76</v>
      </c>
      <c r="U36">
        <f t="shared" si="1"/>
        <v>0.47368421052631576</v>
      </c>
      <c r="W36" s="61" t="s">
        <v>125</v>
      </c>
      <c r="X36" s="62">
        <v>1641</v>
      </c>
      <c r="Y36">
        <v>225</v>
      </c>
      <c r="Z36" s="66">
        <f t="shared" si="0"/>
        <v>0.87942122186495175</v>
      </c>
      <c r="AB36" s="61" t="s">
        <v>125</v>
      </c>
      <c r="AC36" s="62">
        <v>1860</v>
      </c>
      <c r="AE36" s="78">
        <v>105</v>
      </c>
      <c r="AF36" t="s">
        <v>124</v>
      </c>
      <c r="AG36" s="27">
        <v>940.3501399999999</v>
      </c>
      <c r="AH36" s="27">
        <v>936.13440000000014</v>
      </c>
      <c r="AI36">
        <v>69</v>
      </c>
      <c r="AJ36">
        <v>76</v>
      </c>
      <c r="AK36" s="27">
        <f t="shared" si="2"/>
        <v>13628.262898550724</v>
      </c>
      <c r="AL36" s="27">
        <f t="shared" si="3"/>
        <v>12317.557894736843</v>
      </c>
    </row>
    <row r="37" spans="1:38" ht="23" x14ac:dyDescent="0.35">
      <c r="A37" s="56" t="s">
        <v>119</v>
      </c>
      <c r="B37" s="57">
        <v>185.3</v>
      </c>
      <c r="D37" t="s">
        <v>114</v>
      </c>
      <c r="E37">
        <v>86</v>
      </c>
      <c r="F37">
        <v>175</v>
      </c>
      <c r="I37" t="s">
        <v>239</v>
      </c>
      <c r="J37">
        <v>14744.2</v>
      </c>
      <c r="L37">
        <v>86</v>
      </c>
      <c r="M37" t="s">
        <v>114</v>
      </c>
      <c r="N37">
        <v>0</v>
      </c>
      <c r="P37">
        <f t="shared" si="4"/>
        <v>0</v>
      </c>
      <c r="R37" s="61" t="s">
        <v>125</v>
      </c>
      <c r="S37" s="62">
        <v>1860</v>
      </c>
      <c r="T37">
        <v>2388</v>
      </c>
      <c r="U37">
        <f t="shared" si="1"/>
        <v>0.77889447236180909</v>
      </c>
      <c r="W37" s="61" t="s">
        <v>126</v>
      </c>
      <c r="X37" s="62">
        <v>369</v>
      </c>
      <c r="Y37">
        <v>102</v>
      </c>
      <c r="Z37" s="66">
        <f t="shared" si="0"/>
        <v>0.78343949044585992</v>
      </c>
      <c r="AB37" s="61" t="s">
        <v>126</v>
      </c>
      <c r="AC37" s="62">
        <v>471</v>
      </c>
      <c r="AE37" s="78">
        <v>106</v>
      </c>
      <c r="AF37" t="s">
        <v>125</v>
      </c>
      <c r="AG37" s="27">
        <v>24689.660349999998</v>
      </c>
      <c r="AH37" s="27">
        <v>28817.092499999999</v>
      </c>
      <c r="AI37" s="74">
        <v>2430</v>
      </c>
      <c r="AJ37" s="74">
        <v>2388</v>
      </c>
      <c r="AK37" s="27">
        <f t="shared" si="2"/>
        <v>10160.354053497942</v>
      </c>
      <c r="AL37" s="27">
        <f t="shared" si="3"/>
        <v>12067.45917085427</v>
      </c>
    </row>
    <row r="38" spans="1:38" ht="23" x14ac:dyDescent="0.35">
      <c r="A38" s="56" t="s">
        <v>121</v>
      </c>
      <c r="B38" s="57">
        <v>142.6</v>
      </c>
      <c r="D38" t="s">
        <v>116</v>
      </c>
      <c r="E38">
        <v>111</v>
      </c>
      <c r="F38">
        <v>261</v>
      </c>
      <c r="I38" t="s">
        <v>244</v>
      </c>
      <c r="J38">
        <v>266186.28000000003</v>
      </c>
      <c r="L38">
        <v>90</v>
      </c>
      <c r="M38" t="s">
        <v>117</v>
      </c>
      <c r="N38">
        <v>0</v>
      </c>
      <c r="P38">
        <f t="shared" si="4"/>
        <v>0</v>
      </c>
      <c r="R38" s="61" t="s">
        <v>126</v>
      </c>
      <c r="S38" s="62">
        <v>471</v>
      </c>
      <c r="T38">
        <v>595</v>
      </c>
      <c r="U38">
        <f t="shared" si="1"/>
        <v>0.79159663865546215</v>
      </c>
      <c r="W38" s="61" t="s">
        <v>113</v>
      </c>
      <c r="X38" s="62">
        <v>1851</v>
      </c>
      <c r="Y38">
        <v>858</v>
      </c>
      <c r="Z38" s="66">
        <f t="shared" si="0"/>
        <v>0.68327796234772975</v>
      </c>
      <c r="AB38" s="61" t="s">
        <v>113</v>
      </c>
      <c r="AC38" s="62">
        <v>2700</v>
      </c>
      <c r="AE38" s="78">
        <v>108</v>
      </c>
      <c r="AF38" t="s">
        <v>126</v>
      </c>
      <c r="AG38" s="27">
        <v>7013.9905899999994</v>
      </c>
      <c r="AH38" s="27">
        <v>6912.2284</v>
      </c>
      <c r="AI38">
        <v>599</v>
      </c>
      <c r="AJ38">
        <v>595</v>
      </c>
      <c r="AK38" s="27">
        <f t="shared" si="2"/>
        <v>11709.500150250416</v>
      </c>
      <c r="AL38" s="27">
        <f t="shared" si="3"/>
        <v>11617.190588235295</v>
      </c>
    </row>
    <row r="39" spans="1:38" ht="14.5" x14ac:dyDescent="0.35">
      <c r="A39" s="56" t="s">
        <v>122</v>
      </c>
      <c r="B39" s="57">
        <v>146</v>
      </c>
      <c r="D39" t="s">
        <v>117</v>
      </c>
      <c r="E39">
        <v>90</v>
      </c>
      <c r="F39">
        <v>325</v>
      </c>
      <c r="I39" t="s">
        <v>246</v>
      </c>
      <c r="J39">
        <v>59288</v>
      </c>
      <c r="L39">
        <v>91</v>
      </c>
      <c r="M39" t="s">
        <v>92</v>
      </c>
      <c r="N39">
        <v>3762833.39</v>
      </c>
      <c r="O39">
        <v>3762801.42</v>
      </c>
      <c r="P39">
        <f t="shared" si="4"/>
        <v>1</v>
      </c>
      <c r="R39" s="61" t="s">
        <v>113</v>
      </c>
      <c r="S39" s="62">
        <v>2700</v>
      </c>
      <c r="T39">
        <v>3304</v>
      </c>
      <c r="U39">
        <f t="shared" si="1"/>
        <v>0.81719128329297819</v>
      </c>
      <c r="W39" s="61" t="s">
        <v>128</v>
      </c>
      <c r="X39" s="62">
        <v>390</v>
      </c>
      <c r="Y39">
        <v>120</v>
      </c>
      <c r="Z39" s="66">
        <f t="shared" si="0"/>
        <v>0.76470588235294112</v>
      </c>
      <c r="AB39" s="61" t="s">
        <v>128</v>
      </c>
      <c r="AC39" s="62">
        <v>507</v>
      </c>
      <c r="AE39" s="78">
        <v>109</v>
      </c>
      <c r="AF39" t="s">
        <v>113</v>
      </c>
      <c r="AG39" s="27">
        <v>34602.060530000002</v>
      </c>
      <c r="AH39" s="27">
        <v>33784.343460000004</v>
      </c>
      <c r="AI39" s="74">
        <v>3386</v>
      </c>
      <c r="AJ39" s="74">
        <v>3304</v>
      </c>
      <c r="AK39" s="27">
        <f t="shared" si="2"/>
        <v>10219.155502067337</v>
      </c>
      <c r="AL39" s="27">
        <f t="shared" si="3"/>
        <v>10225.28555084746</v>
      </c>
    </row>
    <row r="40" spans="1:38" ht="14.5" x14ac:dyDescent="0.35">
      <c r="A40" s="56" t="s">
        <v>123</v>
      </c>
      <c r="B40" s="57">
        <v>158.19999999999999</v>
      </c>
      <c r="D40" t="s">
        <v>92</v>
      </c>
      <c r="E40">
        <v>91</v>
      </c>
      <c r="F40">
        <v>79</v>
      </c>
      <c r="I40" t="s">
        <v>247</v>
      </c>
      <c r="J40">
        <v>208884.13</v>
      </c>
      <c r="L40">
        <v>92</v>
      </c>
      <c r="M40" t="s">
        <v>354</v>
      </c>
      <c r="N40">
        <v>1062884.18</v>
      </c>
      <c r="O40">
        <v>1064032.22</v>
      </c>
      <c r="P40">
        <f t="shared" si="4"/>
        <v>1</v>
      </c>
      <c r="R40" s="61" t="s">
        <v>128</v>
      </c>
      <c r="S40" s="62">
        <v>507</v>
      </c>
      <c r="T40">
        <v>744</v>
      </c>
      <c r="U40">
        <f t="shared" si="1"/>
        <v>0.68145161290322576</v>
      </c>
      <c r="W40" s="61" t="s">
        <v>129</v>
      </c>
      <c r="X40" s="62">
        <v>423</v>
      </c>
      <c r="Y40">
        <v>363</v>
      </c>
      <c r="Z40" s="66">
        <f t="shared" si="0"/>
        <v>0.53816793893129766</v>
      </c>
      <c r="AB40" s="61" t="s">
        <v>129</v>
      </c>
      <c r="AC40" s="62">
        <v>786</v>
      </c>
      <c r="AE40" s="78">
        <v>111</v>
      </c>
      <c r="AF40" t="s">
        <v>116</v>
      </c>
      <c r="AG40" s="27">
        <v>7558.2433800000008</v>
      </c>
      <c r="AH40" s="27">
        <v>7588.8230999999996</v>
      </c>
      <c r="AI40">
        <v>644</v>
      </c>
      <c r="AJ40">
        <v>603</v>
      </c>
      <c r="AK40" s="27">
        <f t="shared" si="2"/>
        <v>11736.402763975157</v>
      </c>
      <c r="AL40" s="27">
        <f t="shared" si="3"/>
        <v>12585.112935323383</v>
      </c>
    </row>
    <row r="41" spans="1:38" ht="14.5" x14ac:dyDescent="0.35">
      <c r="A41" s="56" t="s">
        <v>124</v>
      </c>
      <c r="B41" s="57">
        <v>221.7</v>
      </c>
      <c r="D41" t="s">
        <v>119</v>
      </c>
      <c r="E41">
        <v>97</v>
      </c>
      <c r="F41">
        <v>181</v>
      </c>
      <c r="I41" t="s">
        <v>249</v>
      </c>
      <c r="J41">
        <v>62160</v>
      </c>
      <c r="L41">
        <v>97</v>
      </c>
      <c r="M41" t="s">
        <v>119</v>
      </c>
      <c r="N41">
        <v>19304.810000000001</v>
      </c>
      <c r="O41">
        <v>18672</v>
      </c>
      <c r="P41">
        <f t="shared" si="4"/>
        <v>1</v>
      </c>
      <c r="R41" s="61" t="s">
        <v>129</v>
      </c>
      <c r="S41" s="62">
        <v>786</v>
      </c>
      <c r="T41">
        <v>1016</v>
      </c>
      <c r="U41">
        <f t="shared" si="1"/>
        <v>0.77362204724409445</v>
      </c>
      <c r="W41" s="61" t="s">
        <v>130</v>
      </c>
      <c r="X41" s="62">
        <v>138</v>
      </c>
      <c r="Y41">
        <v>9</v>
      </c>
      <c r="Z41" s="66">
        <f t="shared" si="0"/>
        <v>0.93877551020408168</v>
      </c>
      <c r="AB41" s="61" t="s">
        <v>130</v>
      </c>
      <c r="AC41" s="62">
        <v>144</v>
      </c>
      <c r="AE41" s="78">
        <v>139</v>
      </c>
      <c r="AF41" t="s">
        <v>128</v>
      </c>
      <c r="AG41" s="27">
        <v>8173.2041800000006</v>
      </c>
      <c r="AH41" s="27">
        <v>8918.5190500000026</v>
      </c>
      <c r="AI41" s="74">
        <v>761</v>
      </c>
      <c r="AJ41" s="74">
        <v>744</v>
      </c>
      <c r="AK41" s="27">
        <f t="shared" si="2"/>
        <v>10740.084336399475</v>
      </c>
      <c r="AL41" s="27">
        <f t="shared" si="3"/>
        <v>11987.256787634411</v>
      </c>
    </row>
    <row r="42" spans="1:38" ht="14.5" x14ac:dyDescent="0.35">
      <c r="A42" s="56" t="s">
        <v>125</v>
      </c>
      <c r="B42" s="57">
        <v>125.9</v>
      </c>
      <c r="D42" t="s">
        <v>121</v>
      </c>
      <c r="E42">
        <v>98</v>
      </c>
      <c r="F42">
        <v>370</v>
      </c>
      <c r="I42" t="s">
        <v>252</v>
      </c>
      <c r="J42">
        <v>58812</v>
      </c>
      <c r="L42">
        <v>98</v>
      </c>
      <c r="M42" t="s">
        <v>121</v>
      </c>
      <c r="N42">
        <v>0</v>
      </c>
      <c r="P42">
        <f t="shared" si="4"/>
        <v>0</v>
      </c>
      <c r="R42" s="61" t="s">
        <v>130</v>
      </c>
      <c r="S42" s="62">
        <v>144</v>
      </c>
      <c r="T42">
        <v>312</v>
      </c>
      <c r="U42">
        <f t="shared" si="1"/>
        <v>0.46153846153846156</v>
      </c>
      <c r="W42" s="61" t="s">
        <v>131</v>
      </c>
      <c r="X42" s="62">
        <v>231</v>
      </c>
      <c r="Z42" s="66">
        <f t="shared" si="0"/>
        <v>1</v>
      </c>
      <c r="AB42" s="61" t="s">
        <v>131</v>
      </c>
      <c r="AC42" s="62">
        <v>231</v>
      </c>
      <c r="AE42" s="78">
        <v>140</v>
      </c>
      <c r="AF42" t="s">
        <v>129</v>
      </c>
      <c r="AG42" s="27">
        <v>13027.16532</v>
      </c>
      <c r="AH42" s="27">
        <v>13353.946079999998</v>
      </c>
      <c r="AI42">
        <v>1063</v>
      </c>
      <c r="AJ42">
        <v>1016</v>
      </c>
      <c r="AK42" s="27">
        <f t="shared" si="2"/>
        <v>12255.094374412041</v>
      </c>
      <c r="AL42" s="27">
        <f t="shared" si="3"/>
        <v>13143.647716535432</v>
      </c>
    </row>
    <row r="43" spans="1:38" ht="14.5" x14ac:dyDescent="0.35">
      <c r="A43" s="56" t="s">
        <v>126</v>
      </c>
      <c r="B43" s="57">
        <v>143.80000000000001</v>
      </c>
      <c r="D43" t="s">
        <v>122</v>
      </c>
      <c r="E43">
        <v>102</v>
      </c>
      <c r="F43">
        <v>299</v>
      </c>
      <c r="I43" t="s">
        <v>253</v>
      </c>
      <c r="J43" t="s">
        <v>665</v>
      </c>
      <c r="L43">
        <v>102</v>
      </c>
      <c r="M43" t="s">
        <v>122</v>
      </c>
      <c r="N43">
        <v>0</v>
      </c>
      <c r="P43">
        <f t="shared" si="4"/>
        <v>0</v>
      </c>
      <c r="R43" s="61" t="s">
        <v>131</v>
      </c>
      <c r="S43" s="62">
        <v>231</v>
      </c>
      <c r="T43">
        <v>299</v>
      </c>
      <c r="U43">
        <f t="shared" si="1"/>
        <v>0.77257525083612044</v>
      </c>
      <c r="W43" s="61" t="s">
        <v>132</v>
      </c>
      <c r="X43" s="62">
        <v>684</v>
      </c>
      <c r="Y43">
        <v>48</v>
      </c>
      <c r="Z43" s="66">
        <f t="shared" si="0"/>
        <v>0.93442622950819676</v>
      </c>
      <c r="AB43" s="61" t="s">
        <v>132</v>
      </c>
      <c r="AC43" s="62">
        <v>732</v>
      </c>
      <c r="AE43" s="78">
        <v>142</v>
      </c>
      <c r="AF43" t="s">
        <v>130</v>
      </c>
      <c r="AG43" s="27">
        <v>2939.50747</v>
      </c>
      <c r="AH43" s="27">
        <v>3145.7310699999998</v>
      </c>
      <c r="AI43" s="74">
        <v>321</v>
      </c>
      <c r="AJ43" s="74">
        <v>312</v>
      </c>
      <c r="AK43" s="27">
        <f t="shared" si="2"/>
        <v>9157.3441433021817</v>
      </c>
      <c r="AL43" s="27">
        <f t="shared" si="3"/>
        <v>10082.471378205128</v>
      </c>
    </row>
    <row r="44" spans="1:38" ht="14.5" x14ac:dyDescent="0.35">
      <c r="A44" s="56" t="s">
        <v>113</v>
      </c>
      <c r="B44" s="57">
        <v>144</v>
      </c>
      <c r="D44" t="s">
        <v>123</v>
      </c>
      <c r="E44">
        <v>103</v>
      </c>
      <c r="F44">
        <v>71</v>
      </c>
      <c r="I44" t="s">
        <v>101</v>
      </c>
      <c r="J44" t="s">
        <v>665</v>
      </c>
      <c r="L44">
        <v>103</v>
      </c>
      <c r="M44" t="s">
        <v>123</v>
      </c>
      <c r="N44">
        <v>0</v>
      </c>
      <c r="P44">
        <f t="shared" si="4"/>
        <v>0</v>
      </c>
      <c r="R44" s="61" t="s">
        <v>132</v>
      </c>
      <c r="S44" s="62">
        <v>732</v>
      </c>
      <c r="T44">
        <v>886</v>
      </c>
      <c r="U44">
        <f t="shared" si="1"/>
        <v>0.82618510158013547</v>
      </c>
      <c r="W44" s="61" t="s">
        <v>134</v>
      </c>
      <c r="X44" s="62">
        <v>78</v>
      </c>
      <c r="Y44">
        <v>2.5</v>
      </c>
      <c r="Z44" s="66">
        <f t="shared" si="0"/>
        <v>0.96894409937888204</v>
      </c>
      <c r="AB44" s="61" t="s">
        <v>134</v>
      </c>
      <c r="AC44" s="62">
        <v>81</v>
      </c>
      <c r="AE44" s="78">
        <v>143</v>
      </c>
      <c r="AF44" t="s">
        <v>131</v>
      </c>
      <c r="AG44" s="27">
        <v>2931.9925600000001</v>
      </c>
      <c r="AH44" s="27">
        <v>2716.1809899999998</v>
      </c>
      <c r="AI44">
        <v>299</v>
      </c>
      <c r="AJ44">
        <v>299</v>
      </c>
      <c r="AK44" s="27">
        <f t="shared" si="2"/>
        <v>9805.9951839464902</v>
      </c>
      <c r="AL44" s="27">
        <f t="shared" si="3"/>
        <v>9084.2173578595302</v>
      </c>
    </row>
    <row r="45" spans="1:38" ht="14.5" x14ac:dyDescent="0.35">
      <c r="A45" s="56" t="s">
        <v>128</v>
      </c>
      <c r="B45" s="57">
        <v>167.9</v>
      </c>
      <c r="D45" t="s">
        <v>124</v>
      </c>
      <c r="E45">
        <v>105</v>
      </c>
      <c r="F45">
        <v>308</v>
      </c>
      <c r="I45" t="s">
        <v>264</v>
      </c>
      <c r="J45">
        <v>42392</v>
      </c>
      <c r="L45">
        <v>105</v>
      </c>
      <c r="M45" t="s">
        <v>124</v>
      </c>
      <c r="N45">
        <v>19105.810000000001</v>
      </c>
      <c r="O45">
        <v>19105.810000000001</v>
      </c>
      <c r="P45">
        <f t="shared" si="4"/>
        <v>1</v>
      </c>
      <c r="R45" s="61" t="s">
        <v>134</v>
      </c>
      <c r="S45" s="62">
        <v>81</v>
      </c>
      <c r="T45">
        <v>128</v>
      </c>
      <c r="U45">
        <f t="shared" si="1"/>
        <v>0.6328125</v>
      </c>
      <c r="W45" s="61" t="s">
        <v>135</v>
      </c>
      <c r="X45" s="62">
        <v>684</v>
      </c>
      <c r="Y45">
        <v>30</v>
      </c>
      <c r="Z45" s="66">
        <f t="shared" si="0"/>
        <v>0.95798319327731096</v>
      </c>
      <c r="AB45" s="61" t="s">
        <v>135</v>
      </c>
      <c r="AC45" s="62">
        <v>717</v>
      </c>
      <c r="AE45" s="78">
        <v>145</v>
      </c>
      <c r="AF45" t="s">
        <v>132</v>
      </c>
      <c r="AG45" s="27">
        <v>7507.2824500000006</v>
      </c>
      <c r="AH45" s="27">
        <v>9252.0862799999995</v>
      </c>
      <c r="AI45" s="74">
        <v>878</v>
      </c>
      <c r="AJ45" s="74">
        <v>886</v>
      </c>
      <c r="AK45" s="27">
        <f t="shared" si="2"/>
        <v>8550.4355922551258</v>
      </c>
      <c r="AL45" s="27">
        <f t="shared" si="3"/>
        <v>10442.535304740406</v>
      </c>
    </row>
    <row r="46" spans="1:38" ht="14.5" x14ac:dyDescent="0.35">
      <c r="A46" s="56" t="s">
        <v>129</v>
      </c>
      <c r="B46" s="57">
        <v>155.5</v>
      </c>
      <c r="D46" t="s">
        <v>125</v>
      </c>
      <c r="E46">
        <v>106</v>
      </c>
      <c r="F46">
        <v>168</v>
      </c>
      <c r="I46" t="s">
        <v>268</v>
      </c>
      <c r="J46">
        <v>28154</v>
      </c>
      <c r="L46">
        <v>106</v>
      </c>
      <c r="M46" t="s">
        <v>125</v>
      </c>
      <c r="N46">
        <v>0</v>
      </c>
      <c r="P46">
        <f t="shared" si="4"/>
        <v>0</v>
      </c>
      <c r="R46" s="61" t="s">
        <v>135</v>
      </c>
      <c r="S46" s="62">
        <v>717</v>
      </c>
      <c r="T46">
        <v>938</v>
      </c>
      <c r="U46">
        <f t="shared" si="1"/>
        <v>0.76439232409381663</v>
      </c>
      <c r="W46" s="61" t="s">
        <v>136</v>
      </c>
      <c r="X46" s="62">
        <v>225</v>
      </c>
      <c r="Z46" s="66">
        <f t="shared" si="0"/>
        <v>1</v>
      </c>
      <c r="AB46" s="61" t="s">
        <v>136</v>
      </c>
      <c r="AC46" s="62">
        <v>225</v>
      </c>
      <c r="AE46" s="78">
        <v>146</v>
      </c>
      <c r="AF46" t="s">
        <v>134</v>
      </c>
      <c r="AG46" s="27">
        <v>1608.3220100000003</v>
      </c>
      <c r="AH46" s="27">
        <v>1660.0204199999998</v>
      </c>
      <c r="AI46">
        <v>137</v>
      </c>
      <c r="AJ46">
        <v>128</v>
      </c>
      <c r="AK46" s="27">
        <f t="shared" si="2"/>
        <v>11739.576715328471</v>
      </c>
      <c r="AL46" s="27">
        <f t="shared" si="3"/>
        <v>12968.909531249999</v>
      </c>
    </row>
    <row r="47" spans="1:38" ht="14.5" x14ac:dyDescent="0.35">
      <c r="A47" s="56" t="s">
        <v>130</v>
      </c>
      <c r="B47" s="57">
        <v>163.5</v>
      </c>
      <c r="D47" t="s">
        <v>126</v>
      </c>
      <c r="E47">
        <v>108</v>
      </c>
      <c r="F47">
        <v>249</v>
      </c>
      <c r="I47" t="s">
        <v>270</v>
      </c>
      <c r="J47">
        <v>24898</v>
      </c>
      <c r="L47">
        <v>108</v>
      </c>
      <c r="M47" t="s">
        <v>126</v>
      </c>
      <c r="N47">
        <v>0</v>
      </c>
      <c r="P47">
        <f t="shared" si="4"/>
        <v>0</v>
      </c>
      <c r="R47" s="61" t="s">
        <v>136</v>
      </c>
      <c r="S47" s="62">
        <v>225</v>
      </c>
      <c r="T47">
        <v>296</v>
      </c>
      <c r="U47">
        <f t="shared" si="1"/>
        <v>0.76013513513513509</v>
      </c>
      <c r="W47" s="61" t="s">
        <v>137</v>
      </c>
      <c r="X47" s="62">
        <v>171</v>
      </c>
      <c r="Z47" s="66">
        <f t="shared" si="0"/>
        <v>1</v>
      </c>
      <c r="AB47" s="61" t="s">
        <v>137</v>
      </c>
      <c r="AC47" s="62">
        <v>171</v>
      </c>
      <c r="AE47" s="78">
        <v>148</v>
      </c>
      <c r="AF47" t="s">
        <v>136</v>
      </c>
      <c r="AG47" s="27">
        <v>4614.6284900000001</v>
      </c>
      <c r="AH47" s="27">
        <v>5346.9174899999989</v>
      </c>
      <c r="AI47" s="74">
        <v>291</v>
      </c>
      <c r="AJ47" s="74">
        <v>296</v>
      </c>
      <c r="AK47" s="27">
        <f t="shared" si="2"/>
        <v>15857.829862542954</v>
      </c>
      <c r="AL47" s="27">
        <f t="shared" si="3"/>
        <v>18063.910439189185</v>
      </c>
    </row>
    <row r="48" spans="1:38" ht="14.5" x14ac:dyDescent="0.35">
      <c r="A48" s="56" t="s">
        <v>131</v>
      </c>
      <c r="B48" s="57">
        <v>180.2</v>
      </c>
      <c r="D48" t="s">
        <v>113</v>
      </c>
      <c r="E48">
        <v>109</v>
      </c>
      <c r="F48">
        <v>720</v>
      </c>
      <c r="I48" t="s">
        <v>110</v>
      </c>
      <c r="J48">
        <v>472337.73</v>
      </c>
      <c r="L48">
        <v>109</v>
      </c>
      <c r="M48" t="s">
        <v>113</v>
      </c>
      <c r="N48">
        <v>0</v>
      </c>
      <c r="P48">
        <f t="shared" si="4"/>
        <v>0</v>
      </c>
      <c r="R48" s="61" t="s">
        <v>137</v>
      </c>
      <c r="S48" s="62">
        <v>171</v>
      </c>
      <c r="T48">
        <v>262</v>
      </c>
      <c r="U48">
        <f t="shared" si="1"/>
        <v>0.65267175572519087</v>
      </c>
      <c r="W48" s="61" t="s">
        <v>138</v>
      </c>
      <c r="X48" s="62">
        <v>39</v>
      </c>
      <c r="Z48" s="66">
        <f t="shared" si="0"/>
        <v>1</v>
      </c>
      <c r="AB48" s="61" t="s">
        <v>138</v>
      </c>
      <c r="AC48" s="62">
        <v>39</v>
      </c>
      <c r="AE48" s="78">
        <v>149</v>
      </c>
      <c r="AF48" t="s">
        <v>137</v>
      </c>
      <c r="AG48" s="27">
        <v>2763.2870899999998</v>
      </c>
      <c r="AH48" s="27">
        <v>3139.6319799999997</v>
      </c>
      <c r="AI48">
        <v>241</v>
      </c>
      <c r="AJ48">
        <v>262</v>
      </c>
      <c r="AK48" s="27">
        <f t="shared" si="2"/>
        <v>11465.92153526971</v>
      </c>
      <c r="AL48" s="27">
        <f t="shared" si="3"/>
        <v>11983.328167938931</v>
      </c>
    </row>
    <row r="49" spans="1:38" ht="14.5" x14ac:dyDescent="0.35">
      <c r="A49" s="56" t="s">
        <v>132</v>
      </c>
      <c r="B49" s="57">
        <v>129.1</v>
      </c>
      <c r="D49" t="s">
        <v>128</v>
      </c>
      <c r="E49">
        <v>139</v>
      </c>
      <c r="F49">
        <v>349</v>
      </c>
      <c r="I49" t="s">
        <v>278</v>
      </c>
      <c r="J49" t="s">
        <v>665</v>
      </c>
      <c r="L49">
        <v>111</v>
      </c>
      <c r="M49" t="s">
        <v>116</v>
      </c>
      <c r="N49">
        <v>0</v>
      </c>
      <c r="P49">
        <f t="shared" si="4"/>
        <v>0</v>
      </c>
      <c r="R49" s="61" t="s">
        <v>138</v>
      </c>
      <c r="S49" s="62">
        <v>39</v>
      </c>
      <c r="T49">
        <v>59</v>
      </c>
      <c r="U49">
        <f t="shared" si="1"/>
        <v>0.66101694915254239</v>
      </c>
      <c r="W49" s="61" t="s">
        <v>139</v>
      </c>
      <c r="X49" s="62">
        <v>66</v>
      </c>
      <c r="Y49">
        <v>66</v>
      </c>
      <c r="Z49" s="66">
        <f t="shared" si="0"/>
        <v>0.5</v>
      </c>
      <c r="AB49" s="61" t="s">
        <v>139</v>
      </c>
      <c r="AC49" s="62">
        <v>132</v>
      </c>
      <c r="AE49" s="78">
        <v>151</v>
      </c>
      <c r="AF49" t="s">
        <v>138</v>
      </c>
      <c r="AG49" s="27">
        <v>744.23938999999996</v>
      </c>
      <c r="AH49" s="27">
        <v>769.51184000000012</v>
      </c>
      <c r="AI49" s="74">
        <v>68</v>
      </c>
      <c r="AJ49" s="74">
        <v>59</v>
      </c>
      <c r="AK49" s="27">
        <f t="shared" si="2"/>
        <v>10944.696911764706</v>
      </c>
      <c r="AL49" s="27">
        <f t="shared" si="3"/>
        <v>13042.573559322036</v>
      </c>
    </row>
    <row r="50" spans="1:38" ht="14.5" x14ac:dyDescent="0.35">
      <c r="A50" s="56" t="s">
        <v>134</v>
      </c>
      <c r="B50" s="57">
        <v>227.9</v>
      </c>
      <c r="D50" t="s">
        <v>129</v>
      </c>
      <c r="E50">
        <v>140</v>
      </c>
      <c r="F50">
        <v>372</v>
      </c>
      <c r="I50" t="s">
        <v>85</v>
      </c>
      <c r="J50" t="s">
        <v>665</v>
      </c>
      <c r="L50">
        <v>139</v>
      </c>
      <c r="M50" t="s">
        <v>128</v>
      </c>
      <c r="N50">
        <v>0</v>
      </c>
      <c r="P50">
        <f t="shared" si="4"/>
        <v>0</v>
      </c>
      <c r="R50" s="61" t="s">
        <v>139</v>
      </c>
      <c r="S50" s="62">
        <v>132</v>
      </c>
      <c r="T50">
        <v>202</v>
      </c>
      <c r="U50">
        <f t="shared" si="1"/>
        <v>0.65346534653465349</v>
      </c>
      <c r="W50" s="61" t="s">
        <v>140</v>
      </c>
      <c r="X50" s="62">
        <v>534</v>
      </c>
      <c r="Y50">
        <v>177</v>
      </c>
      <c r="Z50" s="66">
        <f t="shared" si="0"/>
        <v>0.75105485232067515</v>
      </c>
      <c r="AB50" s="61" t="s">
        <v>140</v>
      </c>
      <c r="AC50" s="62">
        <v>711</v>
      </c>
      <c r="AE50" s="78">
        <v>152</v>
      </c>
      <c r="AF50" t="s">
        <v>139</v>
      </c>
      <c r="AG50" s="27">
        <v>2220.5316800000001</v>
      </c>
      <c r="AH50" s="27">
        <v>2261.6244100000004</v>
      </c>
      <c r="AI50">
        <v>215</v>
      </c>
      <c r="AJ50">
        <v>202</v>
      </c>
      <c r="AK50" s="27">
        <f t="shared" si="2"/>
        <v>10328.054325581395</v>
      </c>
      <c r="AL50" s="27">
        <f t="shared" si="3"/>
        <v>11196.160445544556</v>
      </c>
    </row>
    <row r="51" spans="1:38" ht="14.5" x14ac:dyDescent="0.35">
      <c r="A51" s="56" t="s">
        <v>135</v>
      </c>
      <c r="B51" s="57">
        <v>177.1</v>
      </c>
      <c r="D51" t="s">
        <v>130</v>
      </c>
      <c r="E51">
        <v>142</v>
      </c>
      <c r="F51">
        <v>241</v>
      </c>
      <c r="I51" t="s">
        <v>283</v>
      </c>
      <c r="J51">
        <v>33064</v>
      </c>
      <c r="L51">
        <v>140</v>
      </c>
      <c r="M51" t="s">
        <v>129</v>
      </c>
      <c r="N51">
        <v>0</v>
      </c>
      <c r="P51">
        <f t="shared" si="4"/>
        <v>0</v>
      </c>
      <c r="R51" s="61" t="s">
        <v>140</v>
      </c>
      <c r="S51" s="62">
        <v>711</v>
      </c>
      <c r="T51">
        <v>892</v>
      </c>
      <c r="U51">
        <f t="shared" si="1"/>
        <v>0.797085201793722</v>
      </c>
      <c r="W51" s="61" t="s">
        <v>118</v>
      </c>
      <c r="X51" s="62">
        <v>2268</v>
      </c>
      <c r="Y51">
        <v>765</v>
      </c>
      <c r="Z51" s="66">
        <f t="shared" si="0"/>
        <v>0.74777448071216612</v>
      </c>
      <c r="AB51" s="61" t="s">
        <v>118</v>
      </c>
      <c r="AC51" s="62">
        <v>3033</v>
      </c>
      <c r="AE51" s="78">
        <v>153</v>
      </c>
      <c r="AF51" t="s">
        <v>135</v>
      </c>
      <c r="AG51" s="27">
        <v>10976.147000000001</v>
      </c>
      <c r="AH51" s="27">
        <v>10489.121209999999</v>
      </c>
      <c r="AI51" s="74">
        <v>1028</v>
      </c>
      <c r="AJ51" s="74">
        <v>938</v>
      </c>
      <c r="AK51" s="27">
        <f t="shared" si="2"/>
        <v>10677.18579766537</v>
      </c>
      <c r="AL51" s="27">
        <f t="shared" si="3"/>
        <v>11182.43199360341</v>
      </c>
    </row>
    <row r="52" spans="1:38" ht="14.5" x14ac:dyDescent="0.35">
      <c r="A52" s="56" t="s">
        <v>136</v>
      </c>
      <c r="B52" s="57">
        <v>124.9</v>
      </c>
      <c r="D52" t="s">
        <v>131</v>
      </c>
      <c r="E52">
        <v>143</v>
      </c>
      <c r="F52">
        <v>239</v>
      </c>
      <c r="I52" t="s">
        <v>288</v>
      </c>
      <c r="J52">
        <v>46560</v>
      </c>
      <c r="L52">
        <v>142</v>
      </c>
      <c r="M52" t="s">
        <v>130</v>
      </c>
      <c r="N52">
        <v>0</v>
      </c>
      <c r="P52">
        <f t="shared" si="4"/>
        <v>0</v>
      </c>
      <c r="R52" s="61" t="s">
        <v>118</v>
      </c>
      <c r="S52" s="62">
        <v>3033</v>
      </c>
      <c r="T52">
        <v>3607</v>
      </c>
      <c r="U52">
        <f t="shared" si="1"/>
        <v>0.84086498475187132</v>
      </c>
      <c r="W52" s="61" t="s">
        <v>141</v>
      </c>
      <c r="X52" s="62">
        <v>171</v>
      </c>
      <c r="Z52" s="66">
        <f t="shared" si="0"/>
        <v>1</v>
      </c>
      <c r="AB52" s="61" t="s">
        <v>141</v>
      </c>
      <c r="AC52" s="62">
        <v>171</v>
      </c>
      <c r="AE52" s="78">
        <v>165</v>
      </c>
      <c r="AF52" t="s">
        <v>140</v>
      </c>
      <c r="AG52" s="27">
        <v>9493.3812400000006</v>
      </c>
      <c r="AH52" s="27">
        <v>10693.80616</v>
      </c>
      <c r="AI52">
        <v>927</v>
      </c>
      <c r="AJ52">
        <v>892</v>
      </c>
      <c r="AK52" s="27">
        <f t="shared" si="2"/>
        <v>10240.972211434735</v>
      </c>
      <c r="AL52" s="27">
        <f t="shared" si="3"/>
        <v>11988.57192825112</v>
      </c>
    </row>
    <row r="53" spans="1:38" ht="14.5" x14ac:dyDescent="0.35">
      <c r="A53" s="56" t="s">
        <v>137</v>
      </c>
      <c r="B53" s="57">
        <v>123.3</v>
      </c>
      <c r="D53" t="s">
        <v>132</v>
      </c>
      <c r="E53">
        <v>145</v>
      </c>
      <c r="F53">
        <v>257</v>
      </c>
      <c r="I53" t="s">
        <v>294</v>
      </c>
      <c r="J53">
        <v>17240</v>
      </c>
      <c r="L53">
        <v>143</v>
      </c>
      <c r="M53" t="s">
        <v>131</v>
      </c>
      <c r="N53">
        <v>0</v>
      </c>
      <c r="P53">
        <f t="shared" si="4"/>
        <v>0</v>
      </c>
      <c r="R53" s="61" t="s">
        <v>141</v>
      </c>
      <c r="S53" s="62">
        <v>171</v>
      </c>
      <c r="T53">
        <v>220</v>
      </c>
      <c r="U53">
        <f t="shared" si="1"/>
        <v>0.77727272727272723</v>
      </c>
      <c r="W53" s="61" t="s">
        <v>142</v>
      </c>
      <c r="X53" s="62">
        <v>171</v>
      </c>
      <c r="Z53" s="66">
        <f t="shared" si="0"/>
        <v>1</v>
      </c>
      <c r="AB53" s="61" t="s">
        <v>142</v>
      </c>
      <c r="AC53" s="62">
        <v>171</v>
      </c>
      <c r="AE53" s="78">
        <v>167</v>
      </c>
      <c r="AF53" t="s">
        <v>118</v>
      </c>
      <c r="AG53" s="27">
        <v>46778.497760000006</v>
      </c>
      <c r="AH53" s="27">
        <v>48664.862979999998</v>
      </c>
      <c r="AI53" s="74">
        <v>3733</v>
      </c>
      <c r="AJ53" s="74">
        <v>3607</v>
      </c>
      <c r="AK53" s="27">
        <f t="shared" si="2"/>
        <v>12531.07360300027</v>
      </c>
      <c r="AL53" s="27">
        <f t="shared" si="3"/>
        <v>13491.783471028555</v>
      </c>
    </row>
    <row r="54" spans="1:38" ht="14.5" x14ac:dyDescent="0.35">
      <c r="A54" s="56" t="s">
        <v>138</v>
      </c>
      <c r="B54" s="57">
        <v>151.1</v>
      </c>
      <c r="D54" t="s">
        <v>134</v>
      </c>
      <c r="E54">
        <v>146</v>
      </c>
      <c r="F54">
        <v>490</v>
      </c>
      <c r="I54" t="s">
        <v>301</v>
      </c>
      <c r="J54">
        <v>4142.6000000000004</v>
      </c>
      <c r="L54">
        <v>145</v>
      </c>
      <c r="M54" t="s">
        <v>132</v>
      </c>
      <c r="N54">
        <v>0</v>
      </c>
      <c r="P54">
        <f t="shared" si="4"/>
        <v>0</v>
      </c>
      <c r="R54" s="61" t="s">
        <v>142</v>
      </c>
      <c r="S54" s="62">
        <v>171</v>
      </c>
      <c r="T54">
        <v>203</v>
      </c>
      <c r="U54">
        <f t="shared" si="1"/>
        <v>0.8423645320197044</v>
      </c>
      <c r="W54" s="61" t="s">
        <v>144</v>
      </c>
      <c r="X54" s="62">
        <v>87</v>
      </c>
      <c r="Z54" s="66">
        <f t="shared" si="0"/>
        <v>1</v>
      </c>
      <c r="AB54" s="61" t="s">
        <v>144</v>
      </c>
      <c r="AC54" s="62">
        <v>87</v>
      </c>
      <c r="AE54" s="78">
        <v>169</v>
      </c>
      <c r="AF54" t="s">
        <v>141</v>
      </c>
      <c r="AG54" s="27">
        <v>2760.2935600000001</v>
      </c>
      <c r="AH54" s="27">
        <v>3030.7373499999999</v>
      </c>
      <c r="AI54">
        <v>221</v>
      </c>
      <c r="AJ54">
        <v>220</v>
      </c>
      <c r="AK54" s="27">
        <f t="shared" si="2"/>
        <v>12490.016108597285</v>
      </c>
      <c r="AL54" s="27">
        <f t="shared" si="3"/>
        <v>13776.078863636363</v>
      </c>
    </row>
    <row r="55" spans="1:38" ht="14.5" x14ac:dyDescent="0.35">
      <c r="A55" s="56" t="s">
        <v>139</v>
      </c>
      <c r="B55" s="57">
        <v>152.69999999999999</v>
      </c>
      <c r="D55" t="s">
        <v>135</v>
      </c>
      <c r="E55">
        <v>153</v>
      </c>
      <c r="F55">
        <v>66</v>
      </c>
      <c r="I55" t="s">
        <v>302</v>
      </c>
      <c r="J55" t="s">
        <v>665</v>
      </c>
      <c r="L55">
        <v>146</v>
      </c>
      <c r="M55" t="s">
        <v>134</v>
      </c>
      <c r="N55">
        <v>0</v>
      </c>
      <c r="P55">
        <f t="shared" si="4"/>
        <v>0</v>
      </c>
      <c r="R55" s="61" t="s">
        <v>144</v>
      </c>
      <c r="S55" s="62">
        <v>87</v>
      </c>
      <c r="T55">
        <v>118</v>
      </c>
      <c r="U55">
        <f t="shared" si="1"/>
        <v>0.73728813559322037</v>
      </c>
      <c r="W55" s="61" t="s">
        <v>145</v>
      </c>
      <c r="X55" s="62">
        <v>87</v>
      </c>
      <c r="Z55" s="66">
        <f t="shared" si="0"/>
        <v>1</v>
      </c>
      <c r="AB55" s="61" t="s">
        <v>145</v>
      </c>
      <c r="AC55" s="62">
        <v>87</v>
      </c>
      <c r="AE55" s="78">
        <v>171</v>
      </c>
      <c r="AF55" t="s">
        <v>142</v>
      </c>
      <c r="AG55" s="27">
        <v>2180.5217599999996</v>
      </c>
      <c r="AH55" s="27">
        <v>2186.0343200000002</v>
      </c>
      <c r="AI55" s="74">
        <v>207</v>
      </c>
      <c r="AJ55" s="74">
        <v>203</v>
      </c>
      <c r="AK55" s="27">
        <f t="shared" si="2"/>
        <v>10533.921545893718</v>
      </c>
      <c r="AL55" s="27">
        <f t="shared" si="3"/>
        <v>10768.641970443352</v>
      </c>
    </row>
    <row r="56" spans="1:38" ht="14.5" x14ac:dyDescent="0.35">
      <c r="A56" s="56" t="s">
        <v>140</v>
      </c>
      <c r="B56" s="57">
        <v>135.19999999999999</v>
      </c>
      <c r="D56" t="s">
        <v>136</v>
      </c>
      <c r="E56">
        <v>148</v>
      </c>
      <c r="F56">
        <v>730</v>
      </c>
      <c r="I56" t="s">
        <v>304</v>
      </c>
      <c r="J56">
        <v>50119.03</v>
      </c>
      <c r="L56">
        <v>148</v>
      </c>
      <c r="M56" t="s">
        <v>136</v>
      </c>
      <c r="N56">
        <v>72164.55</v>
      </c>
      <c r="P56">
        <f t="shared" si="4"/>
        <v>1</v>
      </c>
      <c r="R56" s="61" t="s">
        <v>145</v>
      </c>
      <c r="S56" s="62">
        <v>87</v>
      </c>
      <c r="T56">
        <v>136</v>
      </c>
      <c r="U56">
        <f t="shared" si="1"/>
        <v>0.63970588235294112</v>
      </c>
      <c r="W56" s="61" t="s">
        <v>146</v>
      </c>
      <c r="X56" s="62">
        <v>54</v>
      </c>
      <c r="Z56" s="66">
        <f t="shared" si="0"/>
        <v>1</v>
      </c>
      <c r="AB56" s="61" t="s">
        <v>146</v>
      </c>
      <c r="AC56" s="62">
        <v>54</v>
      </c>
      <c r="AE56" s="78">
        <v>172</v>
      </c>
      <c r="AF56" t="s">
        <v>144</v>
      </c>
      <c r="AG56" s="27">
        <v>1222.1342</v>
      </c>
      <c r="AH56" s="27">
        <v>1252.71325</v>
      </c>
      <c r="AI56">
        <v>131</v>
      </c>
      <c r="AJ56">
        <v>118</v>
      </c>
      <c r="AK56" s="27">
        <f t="shared" si="2"/>
        <v>9329.2687022900755</v>
      </c>
      <c r="AL56" s="27">
        <f t="shared" si="3"/>
        <v>10616.213983050848</v>
      </c>
    </row>
    <row r="57" spans="1:38" ht="14.5" x14ac:dyDescent="0.35">
      <c r="A57" s="56" t="s">
        <v>118</v>
      </c>
      <c r="B57" s="57">
        <v>152.69999999999999</v>
      </c>
      <c r="D57" t="s">
        <v>137</v>
      </c>
      <c r="E57">
        <v>149</v>
      </c>
      <c r="F57">
        <v>144</v>
      </c>
      <c r="I57" t="s">
        <v>314</v>
      </c>
      <c r="J57">
        <v>8060</v>
      </c>
      <c r="L57">
        <v>149</v>
      </c>
      <c r="M57" t="s">
        <v>137</v>
      </c>
      <c r="N57">
        <v>0</v>
      </c>
      <c r="P57">
        <f t="shared" si="4"/>
        <v>0</v>
      </c>
      <c r="R57" s="61" t="s">
        <v>146</v>
      </c>
      <c r="S57" s="62">
        <v>54</v>
      </c>
      <c r="T57">
        <v>71</v>
      </c>
      <c r="U57">
        <f t="shared" si="1"/>
        <v>0.76056338028169013</v>
      </c>
      <c r="W57" s="61" t="s">
        <v>147</v>
      </c>
      <c r="X57" s="62">
        <v>159</v>
      </c>
      <c r="Z57" s="66">
        <f t="shared" si="0"/>
        <v>1</v>
      </c>
      <c r="AB57" s="61" t="s">
        <v>147</v>
      </c>
      <c r="AC57" s="62">
        <v>159</v>
      </c>
      <c r="AE57" s="78">
        <v>176</v>
      </c>
      <c r="AF57" t="s">
        <v>145</v>
      </c>
      <c r="AG57" s="27">
        <v>1569.1282000000001</v>
      </c>
      <c r="AH57" s="27">
        <v>1646.7085</v>
      </c>
      <c r="AI57" s="74">
        <v>134</v>
      </c>
      <c r="AJ57" s="74">
        <v>136</v>
      </c>
      <c r="AK57" s="27">
        <f t="shared" si="2"/>
        <v>11709.911940298507</v>
      </c>
      <c r="AL57" s="27">
        <f t="shared" si="3"/>
        <v>12108.150735294117</v>
      </c>
    </row>
    <row r="58" spans="1:38" ht="14.5" x14ac:dyDescent="0.35">
      <c r="A58" s="56" t="s">
        <v>141</v>
      </c>
      <c r="B58" s="57">
        <v>135.5</v>
      </c>
      <c r="D58" t="s">
        <v>138</v>
      </c>
      <c r="E58">
        <v>151</v>
      </c>
      <c r="F58">
        <v>123</v>
      </c>
      <c r="I58" t="s">
        <v>319</v>
      </c>
      <c r="J58">
        <v>355121.59</v>
      </c>
      <c r="L58">
        <v>151</v>
      </c>
      <c r="M58" t="s">
        <v>138</v>
      </c>
      <c r="N58">
        <v>0</v>
      </c>
      <c r="P58">
        <f t="shared" si="4"/>
        <v>0</v>
      </c>
      <c r="R58" s="61" t="s">
        <v>147</v>
      </c>
      <c r="S58" s="62">
        <v>159</v>
      </c>
      <c r="T58">
        <v>226</v>
      </c>
      <c r="U58">
        <f t="shared" si="1"/>
        <v>0.70353982300884954</v>
      </c>
      <c r="W58" s="61" t="s">
        <v>106</v>
      </c>
      <c r="X58" s="62">
        <v>5034</v>
      </c>
      <c r="Y58">
        <v>1311</v>
      </c>
      <c r="Z58" s="66">
        <f t="shared" si="0"/>
        <v>0.79338061465721044</v>
      </c>
      <c r="AB58" s="61" t="s">
        <v>106</v>
      </c>
      <c r="AC58" s="62">
        <v>6342</v>
      </c>
      <c r="AE58" s="78">
        <v>177</v>
      </c>
      <c r="AF58" t="s">
        <v>146</v>
      </c>
      <c r="AG58" s="27">
        <v>762.7632799999999</v>
      </c>
      <c r="AH58" s="27">
        <v>789.37124999999992</v>
      </c>
      <c r="AI58">
        <v>65</v>
      </c>
      <c r="AJ58">
        <v>71</v>
      </c>
      <c r="AK58" s="27">
        <f t="shared" si="2"/>
        <v>11734.81969230769</v>
      </c>
      <c r="AL58" s="27">
        <f t="shared" si="3"/>
        <v>11117.904929577464</v>
      </c>
    </row>
    <row r="59" spans="1:38" ht="14.5" x14ac:dyDescent="0.35">
      <c r="A59" s="56" t="s">
        <v>403</v>
      </c>
      <c r="B59" s="57">
        <v>95.9</v>
      </c>
      <c r="D59" t="s">
        <v>139</v>
      </c>
      <c r="E59">
        <v>152</v>
      </c>
      <c r="F59">
        <v>174</v>
      </c>
      <c r="I59" t="s">
        <v>127</v>
      </c>
      <c r="J59" t="s">
        <v>665</v>
      </c>
      <c r="L59">
        <v>152</v>
      </c>
      <c r="M59" t="s">
        <v>139</v>
      </c>
      <c r="N59">
        <v>0</v>
      </c>
      <c r="P59">
        <f t="shared" si="4"/>
        <v>0</v>
      </c>
      <c r="R59" s="61" t="s">
        <v>106</v>
      </c>
      <c r="S59" s="62">
        <v>6342</v>
      </c>
      <c r="T59">
        <v>7635</v>
      </c>
      <c r="U59">
        <f t="shared" si="1"/>
        <v>0.83064833005893912</v>
      </c>
      <c r="W59" s="61" t="s">
        <v>149</v>
      </c>
      <c r="X59" s="62">
        <v>45</v>
      </c>
      <c r="Y59">
        <v>2.5</v>
      </c>
      <c r="Z59" s="66">
        <f t="shared" si="0"/>
        <v>0.94736842105263153</v>
      </c>
      <c r="AB59" s="61" t="s">
        <v>149</v>
      </c>
      <c r="AC59" s="62">
        <v>48</v>
      </c>
      <c r="AE59" s="78">
        <v>178</v>
      </c>
      <c r="AF59" t="s">
        <v>147</v>
      </c>
      <c r="AG59" s="27">
        <v>2426.5710500000005</v>
      </c>
      <c r="AH59" s="27">
        <v>2925.82438</v>
      </c>
      <c r="AI59" s="74">
        <v>227</v>
      </c>
      <c r="AJ59" s="74">
        <v>226</v>
      </c>
      <c r="AK59" s="27">
        <f t="shared" si="2"/>
        <v>10689.740308370046</v>
      </c>
      <c r="AL59" s="27">
        <f t="shared" si="3"/>
        <v>12946.12557522124</v>
      </c>
    </row>
    <row r="60" spans="1:38" ht="14.5" x14ac:dyDescent="0.35">
      <c r="A60" s="56" t="s">
        <v>142</v>
      </c>
      <c r="B60" s="57">
        <v>159.19999999999999</v>
      </c>
      <c r="D60" t="s">
        <v>140</v>
      </c>
      <c r="E60">
        <v>165</v>
      </c>
      <c r="F60">
        <v>267</v>
      </c>
      <c r="I60" t="s">
        <v>341</v>
      </c>
      <c r="J60">
        <v>3810.9</v>
      </c>
      <c r="L60">
        <v>153</v>
      </c>
      <c r="M60" t="s">
        <v>135</v>
      </c>
      <c r="N60">
        <v>0</v>
      </c>
      <c r="P60">
        <f t="shared" si="4"/>
        <v>0</v>
      </c>
      <c r="R60" s="61" t="s">
        <v>149</v>
      </c>
      <c r="S60" s="62">
        <v>48</v>
      </c>
      <c r="T60">
        <v>66</v>
      </c>
      <c r="U60">
        <f t="shared" si="1"/>
        <v>0.72727272727272729</v>
      </c>
      <c r="W60" s="61" t="s">
        <v>150</v>
      </c>
      <c r="X60" s="62">
        <v>513</v>
      </c>
      <c r="Z60" s="66">
        <f t="shared" si="0"/>
        <v>1</v>
      </c>
      <c r="AB60" s="61" t="s">
        <v>150</v>
      </c>
      <c r="AC60" s="62">
        <v>513</v>
      </c>
      <c r="AE60" s="78">
        <v>179</v>
      </c>
      <c r="AF60" t="s">
        <v>106</v>
      </c>
      <c r="AG60" s="27">
        <v>83914.760709999988</v>
      </c>
      <c r="AH60" s="27">
        <v>86601.22520999999</v>
      </c>
      <c r="AI60">
        <v>7802</v>
      </c>
      <c r="AJ60">
        <v>7635</v>
      </c>
      <c r="AK60" s="27">
        <f t="shared" si="2"/>
        <v>10755.544823122274</v>
      </c>
      <c r="AL60" s="27">
        <f t="shared" si="3"/>
        <v>11342.662110019646</v>
      </c>
    </row>
    <row r="61" spans="1:38" ht="14.5" x14ac:dyDescent="0.35">
      <c r="A61" s="56" t="s">
        <v>144</v>
      </c>
      <c r="B61" s="57">
        <v>190</v>
      </c>
      <c r="D61" t="s">
        <v>118</v>
      </c>
      <c r="E61">
        <v>167</v>
      </c>
      <c r="F61">
        <v>837</v>
      </c>
      <c r="I61" t="s">
        <v>153</v>
      </c>
      <c r="J61" t="s">
        <v>665</v>
      </c>
      <c r="L61">
        <v>165</v>
      </c>
      <c r="M61" t="s">
        <v>140</v>
      </c>
      <c r="N61">
        <v>0</v>
      </c>
      <c r="P61">
        <f t="shared" si="4"/>
        <v>0</v>
      </c>
      <c r="R61" s="61" t="s">
        <v>150</v>
      </c>
      <c r="S61" s="62">
        <v>513</v>
      </c>
      <c r="T61">
        <v>677</v>
      </c>
      <c r="U61">
        <f t="shared" si="1"/>
        <v>0.75775480059084199</v>
      </c>
      <c r="W61" s="61" t="s">
        <v>151</v>
      </c>
      <c r="X61" s="62">
        <v>1788</v>
      </c>
      <c r="Y61">
        <v>546</v>
      </c>
      <c r="Z61" s="66">
        <f t="shared" si="0"/>
        <v>0.76606683804627251</v>
      </c>
      <c r="AB61" s="61" t="s">
        <v>151</v>
      </c>
      <c r="AC61" s="62">
        <v>2334</v>
      </c>
      <c r="AE61" s="78">
        <v>181</v>
      </c>
      <c r="AF61" t="s">
        <v>149</v>
      </c>
      <c r="AG61" s="27">
        <v>617.09360000000004</v>
      </c>
      <c r="AH61" s="27">
        <v>835.4839199999999</v>
      </c>
      <c r="AI61" s="74">
        <v>74</v>
      </c>
      <c r="AJ61" s="74">
        <v>66</v>
      </c>
      <c r="AK61" s="27">
        <f t="shared" si="2"/>
        <v>8339.102702702703</v>
      </c>
      <c r="AL61" s="27">
        <f t="shared" si="3"/>
        <v>12658.847272727271</v>
      </c>
    </row>
    <row r="62" spans="1:38" ht="14.5" x14ac:dyDescent="0.35">
      <c r="A62" s="56" t="s">
        <v>145</v>
      </c>
      <c r="B62" s="57">
        <v>220.6</v>
      </c>
      <c r="D62" t="s">
        <v>141</v>
      </c>
      <c r="E62">
        <v>169</v>
      </c>
      <c r="F62">
        <v>117</v>
      </c>
      <c r="I62" t="s">
        <v>343</v>
      </c>
      <c r="J62">
        <v>353158.87</v>
      </c>
      <c r="L62">
        <v>167</v>
      </c>
      <c r="M62" t="s">
        <v>118</v>
      </c>
      <c r="N62">
        <v>0</v>
      </c>
      <c r="P62">
        <f t="shared" si="4"/>
        <v>0</v>
      </c>
      <c r="R62" s="61" t="s">
        <v>151</v>
      </c>
      <c r="S62" s="62">
        <v>2334</v>
      </c>
      <c r="T62">
        <v>2794</v>
      </c>
      <c r="U62">
        <f t="shared" si="1"/>
        <v>0.835361488904796</v>
      </c>
      <c r="W62" s="61" t="s">
        <v>152</v>
      </c>
      <c r="X62" s="62">
        <v>1170</v>
      </c>
      <c r="Y62">
        <v>942</v>
      </c>
      <c r="Z62" s="66">
        <f t="shared" si="0"/>
        <v>0.55397727272727271</v>
      </c>
      <c r="AB62" s="61" t="s">
        <v>152</v>
      </c>
      <c r="AC62" s="62">
        <v>2091</v>
      </c>
      <c r="AE62" s="78">
        <v>182</v>
      </c>
      <c r="AF62" t="s">
        <v>150</v>
      </c>
      <c r="AG62" s="27">
        <v>8514.0286500000002</v>
      </c>
      <c r="AH62" s="27">
        <v>9859.6283899999999</v>
      </c>
      <c r="AI62">
        <v>725</v>
      </c>
      <c r="AJ62">
        <v>677</v>
      </c>
      <c r="AK62" s="27">
        <f t="shared" si="2"/>
        <v>11743.487793103448</v>
      </c>
      <c r="AL62" s="27">
        <f t="shared" si="3"/>
        <v>14563.705155096011</v>
      </c>
    </row>
    <row r="63" spans="1:38" ht="14.5" x14ac:dyDescent="0.35">
      <c r="A63" s="56" t="s">
        <v>146</v>
      </c>
      <c r="B63" s="57">
        <v>159.6</v>
      </c>
      <c r="D63" t="s">
        <v>403</v>
      </c>
      <c r="E63">
        <v>170</v>
      </c>
      <c r="F63">
        <v>93</v>
      </c>
      <c r="I63" t="s">
        <v>347</v>
      </c>
      <c r="J63">
        <v>28828.240000000002</v>
      </c>
      <c r="L63">
        <v>169</v>
      </c>
      <c r="M63" t="s">
        <v>141</v>
      </c>
      <c r="N63">
        <v>0</v>
      </c>
      <c r="P63">
        <f t="shared" si="4"/>
        <v>0</v>
      </c>
      <c r="R63" s="61" t="s">
        <v>152</v>
      </c>
      <c r="S63" s="62">
        <v>2091</v>
      </c>
      <c r="T63">
        <v>2530</v>
      </c>
      <c r="U63">
        <f t="shared" si="1"/>
        <v>0.82648221343873518</v>
      </c>
      <c r="W63" s="61" t="s">
        <v>154</v>
      </c>
      <c r="X63" s="62">
        <v>60</v>
      </c>
      <c r="Z63" s="66">
        <f t="shared" si="0"/>
        <v>1</v>
      </c>
      <c r="AB63" s="61" t="s">
        <v>154</v>
      </c>
      <c r="AC63" s="62">
        <v>60</v>
      </c>
      <c r="AE63" s="78">
        <v>186</v>
      </c>
      <c r="AF63" t="s">
        <v>151</v>
      </c>
      <c r="AG63" s="27">
        <v>31608.466880000004</v>
      </c>
      <c r="AH63" s="27">
        <v>30529.900850000002</v>
      </c>
      <c r="AI63" s="74">
        <v>2792</v>
      </c>
      <c r="AJ63" s="74">
        <v>2794</v>
      </c>
      <c r="AK63" s="27">
        <f t="shared" si="2"/>
        <v>11321.0841260745</v>
      </c>
      <c r="AL63" s="27">
        <f t="shared" si="3"/>
        <v>10926.950912670009</v>
      </c>
    </row>
    <row r="64" spans="1:38" ht="14.5" x14ac:dyDescent="0.35">
      <c r="A64" s="56" t="s">
        <v>147</v>
      </c>
      <c r="B64" s="57">
        <v>174.2</v>
      </c>
      <c r="D64" t="s">
        <v>142</v>
      </c>
      <c r="E64">
        <v>171</v>
      </c>
      <c r="F64">
        <v>219</v>
      </c>
      <c r="I64" t="s">
        <v>354</v>
      </c>
      <c r="J64">
        <v>1064032.22</v>
      </c>
      <c r="L64">
        <v>170</v>
      </c>
      <c r="M64" t="s">
        <v>403</v>
      </c>
      <c r="N64">
        <v>0</v>
      </c>
      <c r="P64">
        <f t="shared" si="4"/>
        <v>0</v>
      </c>
      <c r="R64" s="61" t="s">
        <v>154</v>
      </c>
      <c r="S64" s="62">
        <v>60</v>
      </c>
      <c r="T64">
        <v>83</v>
      </c>
      <c r="U64">
        <f t="shared" si="1"/>
        <v>0.72289156626506024</v>
      </c>
      <c r="W64" s="61" t="s">
        <v>155</v>
      </c>
      <c r="X64" s="62">
        <v>1161</v>
      </c>
      <c r="Y64">
        <v>441</v>
      </c>
      <c r="Z64" s="66">
        <f t="shared" si="0"/>
        <v>0.7247191011235955</v>
      </c>
      <c r="AB64" s="61" t="s">
        <v>155</v>
      </c>
      <c r="AC64" s="62">
        <v>1602</v>
      </c>
      <c r="AE64" s="78">
        <v>202</v>
      </c>
      <c r="AF64" t="s">
        <v>152</v>
      </c>
      <c r="AG64" s="27">
        <v>28194.752800000002</v>
      </c>
      <c r="AH64" s="27">
        <v>31483.757700000002</v>
      </c>
      <c r="AI64">
        <v>2460</v>
      </c>
      <c r="AJ64">
        <v>2530</v>
      </c>
      <c r="AK64" s="27">
        <f t="shared" si="2"/>
        <v>11461.28162601626</v>
      </c>
      <c r="AL64" s="27">
        <f t="shared" si="3"/>
        <v>12444.173003952568</v>
      </c>
    </row>
    <row r="65" spans="1:38" ht="14.5" x14ac:dyDescent="0.35">
      <c r="A65" s="56" t="s">
        <v>106</v>
      </c>
      <c r="B65" s="57">
        <v>136.19999999999999</v>
      </c>
      <c r="D65" t="s">
        <v>144</v>
      </c>
      <c r="E65">
        <v>172</v>
      </c>
      <c r="F65">
        <v>266</v>
      </c>
      <c r="I65" t="s">
        <v>360</v>
      </c>
      <c r="J65" t="s">
        <v>665</v>
      </c>
      <c r="L65">
        <v>171</v>
      </c>
      <c r="M65" t="s">
        <v>142</v>
      </c>
      <c r="N65">
        <v>0</v>
      </c>
      <c r="P65">
        <f t="shared" si="4"/>
        <v>0</v>
      </c>
      <c r="R65" s="61" t="s">
        <v>155</v>
      </c>
      <c r="S65" s="62">
        <v>1602</v>
      </c>
      <c r="T65">
        <v>1903</v>
      </c>
      <c r="U65">
        <f t="shared" si="1"/>
        <v>0.84182869153967421</v>
      </c>
      <c r="W65" s="61" t="s">
        <v>156</v>
      </c>
      <c r="X65" s="62">
        <v>384</v>
      </c>
      <c r="Y65">
        <v>183</v>
      </c>
      <c r="Z65" s="66">
        <f t="shared" si="0"/>
        <v>0.67724867724867721</v>
      </c>
      <c r="AB65" s="61" t="s">
        <v>156</v>
      </c>
      <c r="AC65" s="62">
        <v>567</v>
      </c>
      <c r="AE65" s="78">
        <v>204</v>
      </c>
      <c r="AF65" t="s">
        <v>154</v>
      </c>
      <c r="AG65" s="27">
        <v>953.88531999999998</v>
      </c>
      <c r="AH65" s="27">
        <v>1020.91189</v>
      </c>
      <c r="AI65" s="74">
        <v>96</v>
      </c>
      <c r="AJ65" s="74">
        <v>83</v>
      </c>
      <c r="AK65" s="27">
        <f t="shared" si="2"/>
        <v>9936.3054166666661</v>
      </c>
      <c r="AL65" s="27">
        <f t="shared" si="3"/>
        <v>12300.143253012047</v>
      </c>
    </row>
    <row r="66" spans="1:38" ht="14.5" x14ac:dyDescent="0.35">
      <c r="A66" s="56" t="s">
        <v>149</v>
      </c>
      <c r="B66" s="57">
        <v>158.80000000000001</v>
      </c>
      <c r="D66" t="s">
        <v>145</v>
      </c>
      <c r="E66">
        <v>176</v>
      </c>
      <c r="F66">
        <v>366</v>
      </c>
      <c r="I66" t="s">
        <v>361</v>
      </c>
      <c r="J66">
        <v>13962</v>
      </c>
      <c r="L66">
        <v>172</v>
      </c>
      <c r="M66" t="s">
        <v>144</v>
      </c>
      <c r="N66">
        <v>0</v>
      </c>
      <c r="P66">
        <f t="shared" si="4"/>
        <v>0</v>
      </c>
      <c r="R66" s="61" t="s">
        <v>156</v>
      </c>
      <c r="S66" s="62">
        <v>567</v>
      </c>
      <c r="T66">
        <v>762</v>
      </c>
      <c r="U66">
        <f t="shared" si="1"/>
        <v>0.74409448818897639</v>
      </c>
      <c r="W66" s="61" t="s">
        <v>157</v>
      </c>
      <c r="X66" s="62">
        <v>1383</v>
      </c>
      <c r="Y66">
        <v>453</v>
      </c>
      <c r="Z66" s="66">
        <f t="shared" si="0"/>
        <v>0.75326797385620914</v>
      </c>
      <c r="AB66" s="61" t="s">
        <v>157</v>
      </c>
      <c r="AC66" s="62">
        <v>1833</v>
      </c>
      <c r="AE66" s="78">
        <v>205</v>
      </c>
      <c r="AF66" t="s">
        <v>155</v>
      </c>
      <c r="AG66" s="27">
        <v>23908.11866</v>
      </c>
      <c r="AH66" s="27">
        <v>25056.856810000001</v>
      </c>
      <c r="AI66">
        <v>1916</v>
      </c>
      <c r="AJ66">
        <v>1903</v>
      </c>
      <c r="AK66" s="27">
        <f t="shared" si="2"/>
        <v>12478.141263048015</v>
      </c>
      <c r="AL66" s="27">
        <f t="shared" si="3"/>
        <v>13167.029327377826</v>
      </c>
    </row>
    <row r="67" spans="1:38" ht="23" x14ac:dyDescent="0.35">
      <c r="A67" s="56" t="s">
        <v>150</v>
      </c>
      <c r="B67" s="57">
        <v>177</v>
      </c>
      <c r="D67" t="s">
        <v>146</v>
      </c>
      <c r="E67">
        <v>177</v>
      </c>
      <c r="F67">
        <v>113</v>
      </c>
      <c r="I67" t="s">
        <v>366</v>
      </c>
      <c r="J67">
        <v>33373.24</v>
      </c>
      <c r="L67">
        <v>176</v>
      </c>
      <c r="M67" t="s">
        <v>145</v>
      </c>
      <c r="N67">
        <v>0</v>
      </c>
      <c r="P67">
        <f t="shared" si="4"/>
        <v>0</v>
      </c>
      <c r="R67" s="61" t="s">
        <v>157</v>
      </c>
      <c r="S67" s="62">
        <v>1833</v>
      </c>
      <c r="T67">
        <v>2192</v>
      </c>
      <c r="U67">
        <f t="shared" si="1"/>
        <v>0.83622262773722633</v>
      </c>
      <c r="W67" s="61" t="s">
        <v>158</v>
      </c>
      <c r="X67" s="62">
        <v>132</v>
      </c>
      <c r="Y67">
        <v>6</v>
      </c>
      <c r="Z67" s="66">
        <f t="shared" si="0"/>
        <v>0.95652173913043481</v>
      </c>
      <c r="AB67" s="61" t="s">
        <v>158</v>
      </c>
      <c r="AC67" s="62">
        <v>132</v>
      </c>
      <c r="AE67" s="78">
        <v>208</v>
      </c>
      <c r="AF67" t="s">
        <v>156</v>
      </c>
      <c r="AG67" s="27">
        <v>6610.1904699999996</v>
      </c>
      <c r="AH67" s="27">
        <v>7270.5307599999996</v>
      </c>
      <c r="AI67" s="74">
        <v>768</v>
      </c>
      <c r="AJ67" s="74">
        <v>762</v>
      </c>
      <c r="AK67" s="27">
        <f t="shared" si="2"/>
        <v>8607.018841145833</v>
      </c>
      <c r="AL67" s="27">
        <f t="shared" si="3"/>
        <v>9541.3789501312331</v>
      </c>
    </row>
    <row r="68" spans="1:38" ht="23" x14ac:dyDescent="0.35">
      <c r="A68" s="56" t="s">
        <v>151</v>
      </c>
      <c r="B68" s="57">
        <v>112.8</v>
      </c>
      <c r="D68" t="s">
        <v>147</v>
      </c>
      <c r="E68">
        <v>178</v>
      </c>
      <c r="F68">
        <v>401</v>
      </c>
      <c r="L68">
        <v>177</v>
      </c>
      <c r="M68" t="s">
        <v>146</v>
      </c>
      <c r="N68">
        <v>0</v>
      </c>
      <c r="P68">
        <f t="shared" si="4"/>
        <v>0</v>
      </c>
      <c r="R68" s="61" t="s">
        <v>158</v>
      </c>
      <c r="S68" s="62">
        <v>132</v>
      </c>
      <c r="T68">
        <v>170</v>
      </c>
      <c r="U68">
        <f t="shared" si="1"/>
        <v>0.77647058823529413</v>
      </c>
      <c r="W68" s="61" t="s">
        <v>159</v>
      </c>
      <c r="X68" s="62">
        <v>375</v>
      </c>
      <c r="Y68">
        <v>84</v>
      </c>
      <c r="Z68" s="66">
        <f t="shared" ref="Z68:Z131" si="5">X68/(X68+Y68)</f>
        <v>0.81699346405228757</v>
      </c>
      <c r="AB68" s="61" t="s">
        <v>159</v>
      </c>
      <c r="AC68" s="62">
        <v>459</v>
      </c>
      <c r="AE68" s="78">
        <v>211</v>
      </c>
      <c r="AF68" t="s">
        <v>157</v>
      </c>
      <c r="AG68" s="27">
        <v>21865.434209999999</v>
      </c>
      <c r="AH68" s="27">
        <v>23047.292229999999</v>
      </c>
      <c r="AI68">
        <v>2174</v>
      </c>
      <c r="AJ68">
        <v>2192</v>
      </c>
      <c r="AK68" s="27">
        <f t="shared" si="2"/>
        <v>10057.697428702852</v>
      </c>
      <c r="AL68" s="27">
        <f t="shared" si="3"/>
        <v>10514.275652372262</v>
      </c>
    </row>
    <row r="69" spans="1:38" ht="23" x14ac:dyDescent="0.35">
      <c r="A69" s="56" t="s">
        <v>152</v>
      </c>
      <c r="B69" s="57">
        <v>118.1</v>
      </c>
      <c r="D69" t="s">
        <v>106</v>
      </c>
      <c r="E69">
        <v>179</v>
      </c>
      <c r="F69">
        <v>498</v>
      </c>
      <c r="L69">
        <v>178</v>
      </c>
      <c r="M69" t="s">
        <v>147</v>
      </c>
      <c r="N69">
        <v>0</v>
      </c>
      <c r="P69">
        <f t="shared" si="4"/>
        <v>0</v>
      </c>
      <c r="R69" s="61" t="s">
        <v>159</v>
      </c>
      <c r="S69" s="62">
        <v>459</v>
      </c>
      <c r="T69">
        <v>607</v>
      </c>
      <c r="U69">
        <f t="shared" ref="U69:U132" si="6">S69/T69</f>
        <v>0.75617792421746288</v>
      </c>
      <c r="W69" s="61" t="s">
        <v>160</v>
      </c>
      <c r="X69" s="62">
        <v>36</v>
      </c>
      <c r="Z69" s="66">
        <f t="shared" si="5"/>
        <v>1</v>
      </c>
      <c r="AB69" s="61" t="s">
        <v>160</v>
      </c>
      <c r="AC69" s="62">
        <v>36</v>
      </c>
      <c r="AE69" s="78">
        <v>213</v>
      </c>
      <c r="AF69" t="s">
        <v>158</v>
      </c>
      <c r="AG69" s="27">
        <v>2018.5446400000001</v>
      </c>
      <c r="AH69" s="27">
        <v>2357.9329299999995</v>
      </c>
      <c r="AI69" s="74">
        <v>189</v>
      </c>
      <c r="AJ69" s="74">
        <v>170</v>
      </c>
      <c r="AK69" s="27">
        <f t="shared" ref="AK69:AK132" si="7">AG69/AI69*1000</f>
        <v>10680.130370370371</v>
      </c>
      <c r="AL69" s="27">
        <f t="shared" ref="AL69:AL132" si="8">AH69/AJ69*1000</f>
        <v>13870.19370588235</v>
      </c>
    </row>
    <row r="70" spans="1:38" ht="14.5" x14ac:dyDescent="0.35">
      <c r="A70" s="56" t="s">
        <v>154</v>
      </c>
      <c r="B70" s="57">
        <v>211.4</v>
      </c>
      <c r="D70" t="s">
        <v>149</v>
      </c>
      <c r="E70">
        <v>181</v>
      </c>
      <c r="F70">
        <v>94</v>
      </c>
      <c r="L70">
        <v>179</v>
      </c>
      <c r="M70" t="s">
        <v>106</v>
      </c>
      <c r="N70">
        <v>0</v>
      </c>
      <c r="P70">
        <f t="shared" si="4"/>
        <v>0</v>
      </c>
      <c r="R70" s="61" t="s">
        <v>160</v>
      </c>
      <c r="S70" s="62">
        <v>36</v>
      </c>
      <c r="T70">
        <v>44</v>
      </c>
      <c r="U70">
        <f t="shared" si="6"/>
        <v>0.81818181818181823</v>
      </c>
      <c r="W70" s="61" t="s">
        <v>161</v>
      </c>
      <c r="X70" s="62">
        <v>228</v>
      </c>
      <c r="Y70">
        <v>15</v>
      </c>
      <c r="Z70" s="66">
        <f t="shared" si="5"/>
        <v>0.93827160493827155</v>
      </c>
      <c r="AB70" s="61" t="s">
        <v>161</v>
      </c>
      <c r="AC70" s="62">
        <v>243</v>
      </c>
      <c r="AE70" s="78">
        <v>214</v>
      </c>
      <c r="AF70" t="s">
        <v>159</v>
      </c>
      <c r="AG70" s="27">
        <v>5965.3934500000005</v>
      </c>
      <c r="AH70" s="27">
        <v>5964.9298199999994</v>
      </c>
      <c r="AI70">
        <v>643</v>
      </c>
      <c r="AJ70">
        <v>607</v>
      </c>
      <c r="AK70" s="27">
        <f t="shared" si="7"/>
        <v>9277.4392690513232</v>
      </c>
      <c r="AL70" s="27">
        <f t="shared" si="8"/>
        <v>9826.902504118616</v>
      </c>
    </row>
    <row r="71" spans="1:38" ht="14.5" x14ac:dyDescent="0.35">
      <c r="A71" s="56" t="s">
        <v>155</v>
      </c>
      <c r="B71" s="57">
        <v>145.30000000000001</v>
      </c>
      <c r="D71" t="s">
        <v>150</v>
      </c>
      <c r="E71">
        <v>182</v>
      </c>
      <c r="F71">
        <v>614</v>
      </c>
      <c r="L71">
        <v>181</v>
      </c>
      <c r="M71" t="s">
        <v>149</v>
      </c>
      <c r="N71">
        <v>0</v>
      </c>
      <c r="P71">
        <f t="shared" si="4"/>
        <v>0</v>
      </c>
      <c r="R71" s="61" t="s">
        <v>161</v>
      </c>
      <c r="S71" s="62">
        <v>243</v>
      </c>
      <c r="T71">
        <v>331</v>
      </c>
      <c r="U71">
        <f t="shared" si="6"/>
        <v>0.73413897280966767</v>
      </c>
      <c r="W71" s="61" t="s">
        <v>163</v>
      </c>
      <c r="X71" s="62">
        <v>30</v>
      </c>
      <c r="Z71" s="66">
        <f t="shared" si="5"/>
        <v>1</v>
      </c>
      <c r="AB71" s="61" t="s">
        <v>163</v>
      </c>
      <c r="AC71" s="62">
        <v>30</v>
      </c>
      <c r="AE71" s="78">
        <v>216</v>
      </c>
      <c r="AF71" t="s">
        <v>160</v>
      </c>
      <c r="AG71" s="27">
        <v>328.32383999999996</v>
      </c>
      <c r="AH71" s="27">
        <v>424.88365999999996</v>
      </c>
      <c r="AI71" s="74">
        <v>45</v>
      </c>
      <c r="AJ71" s="74">
        <v>44</v>
      </c>
      <c r="AK71" s="27">
        <f t="shared" si="7"/>
        <v>7296.0853333333325</v>
      </c>
      <c r="AL71" s="27">
        <f t="shared" si="8"/>
        <v>9656.4468181818174</v>
      </c>
    </row>
    <row r="72" spans="1:38" ht="14.5" x14ac:dyDescent="0.35">
      <c r="A72" s="56" t="s">
        <v>156</v>
      </c>
      <c r="B72" s="57">
        <v>149.4</v>
      </c>
      <c r="D72" t="s">
        <v>151</v>
      </c>
      <c r="E72">
        <v>186</v>
      </c>
      <c r="F72">
        <v>31</v>
      </c>
      <c r="L72">
        <v>182</v>
      </c>
      <c r="M72" t="s">
        <v>150</v>
      </c>
      <c r="N72">
        <v>0</v>
      </c>
      <c r="P72">
        <f t="shared" ref="P72:P135" si="9">IF((N72+O72)=0,0,1)</f>
        <v>0</v>
      </c>
      <c r="R72" s="61" t="s">
        <v>163</v>
      </c>
      <c r="S72" s="62">
        <v>30</v>
      </c>
      <c r="T72">
        <v>43</v>
      </c>
      <c r="U72">
        <f t="shared" si="6"/>
        <v>0.69767441860465118</v>
      </c>
      <c r="W72" s="61" t="s">
        <v>164</v>
      </c>
      <c r="X72" s="62">
        <v>237</v>
      </c>
      <c r="Y72">
        <v>57</v>
      </c>
      <c r="Z72" s="66">
        <f t="shared" si="5"/>
        <v>0.80612244897959184</v>
      </c>
      <c r="AB72" s="61" t="s">
        <v>164</v>
      </c>
      <c r="AC72" s="62">
        <v>291</v>
      </c>
      <c r="AE72" s="78">
        <v>217</v>
      </c>
      <c r="AF72" t="s">
        <v>161</v>
      </c>
      <c r="AG72" s="27">
        <v>2509.8989900000001</v>
      </c>
      <c r="AH72" s="27">
        <v>3467.8988600000002</v>
      </c>
      <c r="AI72">
        <v>358</v>
      </c>
      <c r="AJ72">
        <v>331</v>
      </c>
      <c r="AK72" s="27">
        <f t="shared" si="7"/>
        <v>7010.8910335195533</v>
      </c>
      <c r="AL72" s="27">
        <f t="shared" si="8"/>
        <v>10477.03583081571</v>
      </c>
    </row>
    <row r="73" spans="1:38" ht="14.5" x14ac:dyDescent="0.35">
      <c r="A73" s="56" t="s">
        <v>157</v>
      </c>
      <c r="B73" s="57">
        <v>121.6</v>
      </c>
      <c r="D73" t="s">
        <v>152</v>
      </c>
      <c r="E73">
        <v>202</v>
      </c>
      <c r="F73">
        <v>115</v>
      </c>
      <c r="L73">
        <v>186</v>
      </c>
      <c r="M73" t="s">
        <v>151</v>
      </c>
      <c r="N73">
        <v>0</v>
      </c>
      <c r="P73">
        <f t="shared" si="9"/>
        <v>0</v>
      </c>
      <c r="R73" s="61" t="s">
        <v>164</v>
      </c>
      <c r="S73" s="62">
        <v>291</v>
      </c>
      <c r="T73">
        <v>363</v>
      </c>
      <c r="U73">
        <f t="shared" si="6"/>
        <v>0.80165289256198347</v>
      </c>
      <c r="W73" s="61" t="s">
        <v>165</v>
      </c>
      <c r="X73" s="62">
        <v>69</v>
      </c>
      <c r="Y73">
        <v>2.5</v>
      </c>
      <c r="Z73" s="66">
        <f t="shared" si="5"/>
        <v>0.965034965034965</v>
      </c>
      <c r="AB73" s="61" t="s">
        <v>165</v>
      </c>
      <c r="AC73" s="62">
        <v>69</v>
      </c>
      <c r="AE73" s="78">
        <v>218</v>
      </c>
      <c r="AF73" t="s">
        <v>163</v>
      </c>
      <c r="AG73" s="27">
        <v>687.36090999999988</v>
      </c>
      <c r="AH73" s="27">
        <v>673.78089</v>
      </c>
      <c r="AI73" s="74">
        <v>50</v>
      </c>
      <c r="AJ73" s="74">
        <v>43</v>
      </c>
      <c r="AK73" s="27">
        <f t="shared" si="7"/>
        <v>13747.218199999998</v>
      </c>
      <c r="AL73" s="27">
        <f t="shared" si="8"/>
        <v>15669.323023255814</v>
      </c>
    </row>
    <row r="74" spans="1:38" ht="14.5" x14ac:dyDescent="0.35">
      <c r="A74" s="56" t="s">
        <v>158</v>
      </c>
      <c r="B74" s="57">
        <v>185.2</v>
      </c>
      <c r="D74" t="s">
        <v>154</v>
      </c>
      <c r="E74">
        <v>204</v>
      </c>
      <c r="F74">
        <v>185</v>
      </c>
      <c r="L74">
        <v>202</v>
      </c>
      <c r="M74" t="s">
        <v>152</v>
      </c>
      <c r="N74">
        <v>0</v>
      </c>
      <c r="P74">
        <f t="shared" si="9"/>
        <v>0</v>
      </c>
      <c r="R74" s="61" t="s">
        <v>165</v>
      </c>
      <c r="S74" s="62">
        <v>69</v>
      </c>
      <c r="T74">
        <v>129</v>
      </c>
      <c r="U74">
        <f t="shared" si="6"/>
        <v>0.53488372093023251</v>
      </c>
      <c r="W74" s="61" t="s">
        <v>166</v>
      </c>
      <c r="X74" s="62">
        <v>78</v>
      </c>
      <c r="Z74" s="66">
        <f t="shared" si="5"/>
        <v>1</v>
      </c>
      <c r="AB74" s="61" t="s">
        <v>166</v>
      </c>
      <c r="AC74" s="62">
        <v>78</v>
      </c>
      <c r="AE74" s="78">
        <v>224</v>
      </c>
      <c r="AF74" t="s">
        <v>164</v>
      </c>
      <c r="AG74" s="27">
        <v>4307.6565300000002</v>
      </c>
      <c r="AH74" s="27">
        <v>4622.920360000001</v>
      </c>
      <c r="AI74">
        <v>397</v>
      </c>
      <c r="AJ74">
        <v>363</v>
      </c>
      <c r="AK74" s="27">
        <f t="shared" si="7"/>
        <v>10850.520226700253</v>
      </c>
      <c r="AL74" s="27">
        <f t="shared" si="8"/>
        <v>12735.317796143252</v>
      </c>
    </row>
    <row r="75" spans="1:38" ht="14.5" x14ac:dyDescent="0.35">
      <c r="A75" s="56" t="s">
        <v>159</v>
      </c>
      <c r="B75" s="57">
        <v>159.80000000000001</v>
      </c>
      <c r="D75" t="s">
        <v>155</v>
      </c>
      <c r="E75">
        <v>205</v>
      </c>
      <c r="F75">
        <v>455</v>
      </c>
      <c r="L75">
        <v>204</v>
      </c>
      <c r="M75" t="s">
        <v>154</v>
      </c>
      <c r="N75">
        <v>0</v>
      </c>
      <c r="P75">
        <f t="shared" si="9"/>
        <v>0</v>
      </c>
      <c r="R75" s="61" t="s">
        <v>166</v>
      </c>
      <c r="S75" s="62">
        <v>78</v>
      </c>
      <c r="T75">
        <v>98</v>
      </c>
      <c r="U75">
        <f t="shared" si="6"/>
        <v>0.79591836734693877</v>
      </c>
      <c r="W75" s="61" t="s">
        <v>167</v>
      </c>
      <c r="X75" s="62">
        <v>54</v>
      </c>
      <c r="Z75" s="66">
        <f t="shared" si="5"/>
        <v>1</v>
      </c>
      <c r="AB75" s="61" t="s">
        <v>167</v>
      </c>
      <c r="AC75" s="62">
        <v>54</v>
      </c>
      <c r="AE75" s="78">
        <v>226</v>
      </c>
      <c r="AF75" t="s">
        <v>165</v>
      </c>
      <c r="AG75" s="27">
        <v>1549.7324900000001</v>
      </c>
      <c r="AH75" s="27">
        <v>1740.86725</v>
      </c>
      <c r="AI75" s="74">
        <v>137</v>
      </c>
      <c r="AJ75" s="74">
        <v>129</v>
      </c>
      <c r="AK75" s="27">
        <f t="shared" si="7"/>
        <v>11311.915985401462</v>
      </c>
      <c r="AL75" s="27">
        <f t="shared" si="8"/>
        <v>13495.094961240311</v>
      </c>
    </row>
    <row r="76" spans="1:38" ht="14.5" x14ac:dyDescent="0.35">
      <c r="A76" s="56" t="s">
        <v>160</v>
      </c>
      <c r="B76" s="57">
        <v>205.6</v>
      </c>
      <c r="D76" t="s">
        <v>156</v>
      </c>
      <c r="E76">
        <v>208</v>
      </c>
      <c r="F76">
        <v>277</v>
      </c>
      <c r="L76">
        <v>205</v>
      </c>
      <c r="M76" t="s">
        <v>155</v>
      </c>
      <c r="N76">
        <v>0</v>
      </c>
      <c r="P76">
        <f t="shared" si="9"/>
        <v>0</v>
      </c>
      <c r="R76" s="61" t="s">
        <v>167</v>
      </c>
      <c r="S76" s="62">
        <v>54</v>
      </c>
      <c r="T76">
        <v>62</v>
      </c>
      <c r="U76">
        <f t="shared" si="6"/>
        <v>0.87096774193548387</v>
      </c>
      <c r="W76" s="61" t="s">
        <v>168</v>
      </c>
      <c r="X76" s="62">
        <v>363</v>
      </c>
      <c r="Y76">
        <v>57</v>
      </c>
      <c r="Z76" s="66">
        <f t="shared" si="5"/>
        <v>0.86428571428571432</v>
      </c>
      <c r="AB76" s="61" t="s">
        <v>168</v>
      </c>
      <c r="AC76" s="62">
        <v>420</v>
      </c>
      <c r="AE76" s="78">
        <v>230</v>
      </c>
      <c r="AF76" t="s">
        <v>166</v>
      </c>
      <c r="AG76" s="27">
        <v>975.55379000000005</v>
      </c>
      <c r="AH76" s="27">
        <v>1158.7339200000001</v>
      </c>
      <c r="AI76">
        <v>107</v>
      </c>
      <c r="AJ76">
        <v>98</v>
      </c>
      <c r="AK76" s="27">
        <f t="shared" si="7"/>
        <v>9117.3251401869147</v>
      </c>
      <c r="AL76" s="27">
        <f t="shared" si="8"/>
        <v>11823.815510204084</v>
      </c>
    </row>
    <row r="77" spans="1:38" ht="14.5" x14ac:dyDescent="0.35">
      <c r="A77" s="56" t="s">
        <v>161</v>
      </c>
      <c r="B77" s="57">
        <v>142.19999999999999</v>
      </c>
      <c r="D77" t="s">
        <v>157</v>
      </c>
      <c r="E77">
        <v>211</v>
      </c>
      <c r="F77">
        <v>303</v>
      </c>
      <c r="L77">
        <v>208</v>
      </c>
      <c r="M77" t="s">
        <v>156</v>
      </c>
      <c r="N77">
        <v>0</v>
      </c>
      <c r="P77">
        <f t="shared" si="9"/>
        <v>0</v>
      </c>
      <c r="R77" s="61" t="s">
        <v>168</v>
      </c>
      <c r="S77" s="62">
        <v>420</v>
      </c>
      <c r="T77">
        <v>622</v>
      </c>
      <c r="U77">
        <f t="shared" si="6"/>
        <v>0.67524115755627012</v>
      </c>
      <c r="W77" s="61" t="s">
        <v>169</v>
      </c>
      <c r="X77" s="62">
        <v>522</v>
      </c>
      <c r="Z77" s="66">
        <f t="shared" si="5"/>
        <v>1</v>
      </c>
      <c r="AB77" s="61" t="s">
        <v>169</v>
      </c>
      <c r="AC77" s="62">
        <v>522</v>
      </c>
      <c r="AE77" s="78">
        <v>231</v>
      </c>
      <c r="AF77" t="s">
        <v>167</v>
      </c>
      <c r="AG77" s="27">
        <v>1067.8039300000003</v>
      </c>
      <c r="AH77" s="27">
        <v>1027.5073200000002</v>
      </c>
      <c r="AI77" s="74">
        <v>71</v>
      </c>
      <c r="AJ77" s="74">
        <v>62</v>
      </c>
      <c r="AK77" s="27">
        <f t="shared" si="7"/>
        <v>15039.491971830988</v>
      </c>
      <c r="AL77" s="27">
        <f t="shared" si="8"/>
        <v>16572.698709677421</v>
      </c>
    </row>
    <row r="78" spans="1:38" ht="23" x14ac:dyDescent="0.35">
      <c r="A78" s="56" t="s">
        <v>163</v>
      </c>
      <c r="B78" s="57">
        <v>148.9</v>
      </c>
      <c r="D78" t="s">
        <v>158</v>
      </c>
      <c r="E78">
        <v>213</v>
      </c>
      <c r="F78">
        <v>378</v>
      </c>
      <c r="L78">
        <v>211</v>
      </c>
      <c r="M78" t="s">
        <v>157</v>
      </c>
      <c r="N78">
        <v>-437823.28</v>
      </c>
      <c r="P78">
        <f t="shared" si="9"/>
        <v>1</v>
      </c>
      <c r="R78" s="61" t="s">
        <v>169</v>
      </c>
      <c r="S78" s="62">
        <v>522</v>
      </c>
      <c r="T78">
        <v>697</v>
      </c>
      <c r="U78">
        <f t="shared" si="6"/>
        <v>0.74892395982783355</v>
      </c>
      <c r="W78" s="61" t="s">
        <v>170</v>
      </c>
      <c r="X78" s="62">
        <v>312</v>
      </c>
      <c r="Y78">
        <v>183</v>
      </c>
      <c r="Z78" s="66">
        <f t="shared" si="5"/>
        <v>0.63030303030303025</v>
      </c>
      <c r="AB78" s="61" t="s">
        <v>170</v>
      </c>
      <c r="AC78" s="62">
        <v>495</v>
      </c>
      <c r="AE78" s="78">
        <v>232</v>
      </c>
      <c r="AF78" t="s">
        <v>168</v>
      </c>
      <c r="AG78" s="27">
        <v>7000.6395200000006</v>
      </c>
      <c r="AH78" s="27">
        <v>7138.1394600000003</v>
      </c>
      <c r="AI78">
        <v>687</v>
      </c>
      <c r="AJ78">
        <v>622</v>
      </c>
      <c r="AK78" s="27">
        <f t="shared" si="7"/>
        <v>10190.159417758372</v>
      </c>
      <c r="AL78" s="27">
        <f t="shared" si="8"/>
        <v>11476.108456591641</v>
      </c>
    </row>
    <row r="79" spans="1:38" ht="14.5" x14ac:dyDescent="0.35">
      <c r="A79" s="56" t="s">
        <v>164</v>
      </c>
      <c r="B79" s="57">
        <v>144.4</v>
      </c>
      <c r="D79" t="s">
        <v>159</v>
      </c>
      <c r="E79">
        <v>214</v>
      </c>
      <c r="F79">
        <v>341</v>
      </c>
      <c r="L79">
        <v>213</v>
      </c>
      <c r="M79" t="s">
        <v>158</v>
      </c>
      <c r="N79">
        <v>0</v>
      </c>
      <c r="P79">
        <f t="shared" si="9"/>
        <v>0</v>
      </c>
      <c r="R79" s="61" t="s">
        <v>170</v>
      </c>
      <c r="S79" s="62">
        <v>495</v>
      </c>
      <c r="T79">
        <v>610</v>
      </c>
      <c r="U79">
        <f t="shared" si="6"/>
        <v>0.81147540983606559</v>
      </c>
      <c r="W79" s="61" t="s">
        <v>103</v>
      </c>
      <c r="X79" s="62">
        <v>189</v>
      </c>
      <c r="Z79" s="66">
        <f t="shared" si="5"/>
        <v>1</v>
      </c>
      <c r="AB79" s="61" t="s">
        <v>103</v>
      </c>
      <c r="AC79" s="62">
        <v>189</v>
      </c>
      <c r="AE79" s="78">
        <v>233</v>
      </c>
      <c r="AF79" t="s">
        <v>169</v>
      </c>
      <c r="AG79" s="27">
        <v>7687.0218000000004</v>
      </c>
      <c r="AH79" s="27">
        <v>8192.2422000000006</v>
      </c>
      <c r="AI79" s="74">
        <v>745</v>
      </c>
      <c r="AJ79" s="74">
        <v>697</v>
      </c>
      <c r="AK79" s="27">
        <f t="shared" si="7"/>
        <v>10318.150067114095</v>
      </c>
      <c r="AL79" s="27">
        <f t="shared" si="8"/>
        <v>11753.575609756097</v>
      </c>
    </row>
    <row r="80" spans="1:38" ht="14.5" x14ac:dyDescent="0.35">
      <c r="A80" s="56" t="s">
        <v>165</v>
      </c>
      <c r="B80" s="57">
        <v>191.7</v>
      </c>
      <c r="D80" t="s">
        <v>160</v>
      </c>
      <c r="E80">
        <v>216</v>
      </c>
      <c r="F80">
        <v>135</v>
      </c>
      <c r="L80">
        <v>214</v>
      </c>
      <c r="M80" t="s">
        <v>159</v>
      </c>
      <c r="N80">
        <v>0</v>
      </c>
      <c r="P80">
        <f t="shared" si="9"/>
        <v>0</v>
      </c>
      <c r="R80" s="61" t="s">
        <v>103</v>
      </c>
      <c r="S80" s="62">
        <v>189</v>
      </c>
      <c r="T80">
        <v>245</v>
      </c>
      <c r="U80">
        <f t="shared" si="6"/>
        <v>0.77142857142857146</v>
      </c>
      <c r="W80" s="61" t="s">
        <v>171</v>
      </c>
      <c r="X80" s="62">
        <v>66</v>
      </c>
      <c r="Z80" s="66">
        <f t="shared" si="5"/>
        <v>1</v>
      </c>
      <c r="AB80" s="61" t="s">
        <v>171</v>
      </c>
      <c r="AC80" s="62">
        <v>66</v>
      </c>
      <c r="AE80" s="78">
        <v>235</v>
      </c>
      <c r="AF80" t="s">
        <v>170</v>
      </c>
      <c r="AG80" s="27">
        <v>9947.6339800000005</v>
      </c>
      <c r="AH80" s="27">
        <v>9675.0975600000002</v>
      </c>
      <c r="AI80">
        <v>585</v>
      </c>
      <c r="AJ80">
        <v>610</v>
      </c>
      <c r="AK80" s="27">
        <f t="shared" si="7"/>
        <v>17004.502529914531</v>
      </c>
      <c r="AL80" s="27">
        <f t="shared" si="8"/>
        <v>15860.815672131148</v>
      </c>
    </row>
    <row r="81" spans="1:38" ht="14.5" x14ac:dyDescent="0.35">
      <c r="A81" s="56" t="s">
        <v>166</v>
      </c>
      <c r="B81" s="57">
        <v>167.8</v>
      </c>
      <c r="D81" t="s">
        <v>161</v>
      </c>
      <c r="E81">
        <v>217</v>
      </c>
      <c r="F81">
        <v>141</v>
      </c>
      <c r="L81">
        <v>216</v>
      </c>
      <c r="M81" t="s">
        <v>160</v>
      </c>
      <c r="N81">
        <v>0</v>
      </c>
      <c r="P81">
        <f t="shared" si="9"/>
        <v>0</v>
      </c>
      <c r="R81" s="61" t="s">
        <v>171</v>
      </c>
      <c r="S81" s="62">
        <v>66</v>
      </c>
      <c r="T81">
        <v>82</v>
      </c>
      <c r="U81">
        <f t="shared" si="6"/>
        <v>0.80487804878048785</v>
      </c>
      <c r="W81" s="61" t="s">
        <v>172</v>
      </c>
      <c r="X81" s="62">
        <v>696</v>
      </c>
      <c r="Z81" s="66">
        <f t="shared" si="5"/>
        <v>1</v>
      </c>
      <c r="AB81" s="61" t="s">
        <v>172</v>
      </c>
      <c r="AC81" s="62">
        <v>696</v>
      </c>
      <c r="AE81" s="78">
        <v>236</v>
      </c>
      <c r="AF81" t="s">
        <v>103</v>
      </c>
      <c r="AG81" s="27">
        <v>2497.6215000000002</v>
      </c>
      <c r="AH81" s="27">
        <v>2448.91057</v>
      </c>
      <c r="AI81" s="74">
        <v>273</v>
      </c>
      <c r="AJ81" s="74">
        <v>245</v>
      </c>
      <c r="AK81" s="27">
        <f t="shared" si="7"/>
        <v>9148.7967032967026</v>
      </c>
      <c r="AL81" s="27">
        <f t="shared" si="8"/>
        <v>9995.5533469387756</v>
      </c>
    </row>
    <row r="82" spans="1:38" ht="14.5" x14ac:dyDescent="0.35">
      <c r="A82" s="56" t="s">
        <v>167</v>
      </c>
      <c r="B82" s="57">
        <v>172.5</v>
      </c>
      <c r="D82" t="s">
        <v>163</v>
      </c>
      <c r="E82">
        <v>218</v>
      </c>
      <c r="F82">
        <v>69</v>
      </c>
      <c r="L82">
        <v>217</v>
      </c>
      <c r="M82" t="s">
        <v>161</v>
      </c>
      <c r="N82">
        <v>0</v>
      </c>
      <c r="O82">
        <v>78954.009999999995</v>
      </c>
      <c r="P82">
        <f t="shared" si="9"/>
        <v>1</v>
      </c>
      <c r="R82" s="61" t="s">
        <v>172</v>
      </c>
      <c r="S82" s="62">
        <v>696</v>
      </c>
      <c r="T82">
        <v>872</v>
      </c>
      <c r="U82">
        <f t="shared" si="6"/>
        <v>0.79816513761467889</v>
      </c>
      <c r="W82" s="61" t="s">
        <v>173</v>
      </c>
      <c r="X82" s="62">
        <v>150</v>
      </c>
      <c r="Y82">
        <v>39</v>
      </c>
      <c r="Z82" s="66">
        <f t="shared" si="5"/>
        <v>0.79365079365079361</v>
      </c>
      <c r="AB82" s="61" t="s">
        <v>173</v>
      </c>
      <c r="AC82" s="62">
        <v>189</v>
      </c>
      <c r="AE82" s="78">
        <v>239</v>
      </c>
      <c r="AF82" t="s">
        <v>171</v>
      </c>
      <c r="AG82" s="27">
        <v>901.38186000000007</v>
      </c>
      <c r="AH82" s="27">
        <v>1024.7175099999999</v>
      </c>
      <c r="AI82">
        <v>83</v>
      </c>
      <c r="AJ82">
        <v>82</v>
      </c>
      <c r="AK82" s="27">
        <f t="shared" si="7"/>
        <v>10860.022409638555</v>
      </c>
      <c r="AL82" s="27">
        <f t="shared" si="8"/>
        <v>12496.554999999998</v>
      </c>
    </row>
    <row r="83" spans="1:38" ht="14.5" x14ac:dyDescent="0.35">
      <c r="A83" s="56" t="s">
        <v>168</v>
      </c>
      <c r="B83" s="57">
        <v>155.4</v>
      </c>
      <c r="D83" t="s">
        <v>164</v>
      </c>
      <c r="E83">
        <v>224</v>
      </c>
      <c r="F83">
        <v>112</v>
      </c>
      <c r="L83">
        <v>218</v>
      </c>
      <c r="M83" t="s">
        <v>163</v>
      </c>
      <c r="N83">
        <v>0</v>
      </c>
      <c r="P83">
        <f t="shared" si="9"/>
        <v>0</v>
      </c>
      <c r="R83" s="61" t="s">
        <v>173</v>
      </c>
      <c r="S83" s="62">
        <v>189</v>
      </c>
      <c r="T83">
        <v>225</v>
      </c>
      <c r="U83">
        <f t="shared" si="6"/>
        <v>0.84</v>
      </c>
      <c r="W83" s="61" t="s">
        <v>174</v>
      </c>
      <c r="X83" s="62">
        <v>297</v>
      </c>
      <c r="Y83">
        <v>42</v>
      </c>
      <c r="Z83" s="66">
        <f t="shared" si="5"/>
        <v>0.87610619469026552</v>
      </c>
      <c r="AB83" s="61" t="s">
        <v>174</v>
      </c>
      <c r="AC83" s="62">
        <v>339</v>
      </c>
      <c r="AE83" s="78">
        <v>240</v>
      </c>
      <c r="AF83" t="s">
        <v>172</v>
      </c>
      <c r="AG83" s="27">
        <v>9313.651850000002</v>
      </c>
      <c r="AH83" s="27">
        <v>10358.939920000001</v>
      </c>
      <c r="AI83" s="74">
        <v>921</v>
      </c>
      <c r="AJ83" s="74">
        <v>872</v>
      </c>
      <c r="AK83" s="27">
        <f t="shared" si="7"/>
        <v>10112.54272529859</v>
      </c>
      <c r="AL83" s="27">
        <f t="shared" si="8"/>
        <v>11879.518256880734</v>
      </c>
    </row>
    <row r="84" spans="1:38" ht="23" x14ac:dyDescent="0.35">
      <c r="A84" s="56" t="s">
        <v>169</v>
      </c>
      <c r="B84" s="57">
        <v>154.9</v>
      </c>
      <c r="D84" t="s">
        <v>165</v>
      </c>
      <c r="E84">
        <v>226</v>
      </c>
      <c r="F84">
        <v>260</v>
      </c>
      <c r="L84">
        <v>224</v>
      </c>
      <c r="M84" t="s">
        <v>164</v>
      </c>
      <c r="N84">
        <v>0</v>
      </c>
      <c r="P84">
        <f t="shared" si="9"/>
        <v>0</v>
      </c>
      <c r="R84" s="61" t="s">
        <v>174</v>
      </c>
      <c r="S84" s="62">
        <v>339</v>
      </c>
      <c r="T84">
        <v>430</v>
      </c>
      <c r="U84">
        <f t="shared" si="6"/>
        <v>0.78837209302325584</v>
      </c>
      <c r="W84" s="61" t="s">
        <v>175</v>
      </c>
      <c r="X84" s="62">
        <v>189</v>
      </c>
      <c r="Y84">
        <v>21</v>
      </c>
      <c r="Z84" s="66">
        <f t="shared" si="5"/>
        <v>0.9</v>
      </c>
      <c r="AB84" s="61" t="s">
        <v>175</v>
      </c>
      <c r="AC84" s="62">
        <v>213</v>
      </c>
      <c r="AE84" s="78">
        <v>241</v>
      </c>
      <c r="AF84" t="s">
        <v>174</v>
      </c>
      <c r="AG84" s="27">
        <v>3593.9171300000003</v>
      </c>
      <c r="AH84" s="27">
        <v>3614.5577700000003</v>
      </c>
      <c r="AI84">
        <v>440</v>
      </c>
      <c r="AJ84">
        <v>430</v>
      </c>
      <c r="AK84" s="27">
        <f t="shared" si="7"/>
        <v>8167.9934772727274</v>
      </c>
      <c r="AL84" s="27">
        <f t="shared" si="8"/>
        <v>8405.9483023255816</v>
      </c>
    </row>
    <row r="85" spans="1:38" ht="14.5" x14ac:dyDescent="0.35">
      <c r="A85" s="56" t="s">
        <v>170</v>
      </c>
      <c r="B85" s="57">
        <v>131.5</v>
      </c>
      <c r="D85" t="s">
        <v>166</v>
      </c>
      <c r="E85">
        <v>230</v>
      </c>
      <c r="F85">
        <v>169</v>
      </c>
      <c r="L85">
        <v>226</v>
      </c>
      <c r="M85" t="s">
        <v>165</v>
      </c>
      <c r="N85">
        <v>6800</v>
      </c>
      <c r="P85">
        <f t="shared" si="9"/>
        <v>1</v>
      </c>
      <c r="R85" s="61" t="s">
        <v>175</v>
      </c>
      <c r="S85" s="62">
        <v>213</v>
      </c>
      <c r="T85">
        <v>260</v>
      </c>
      <c r="U85">
        <f t="shared" si="6"/>
        <v>0.81923076923076921</v>
      </c>
      <c r="W85" s="61" t="s">
        <v>176</v>
      </c>
      <c r="X85" s="62">
        <v>918</v>
      </c>
      <c r="Y85">
        <v>357</v>
      </c>
      <c r="Z85" s="66">
        <f t="shared" si="5"/>
        <v>0.72</v>
      </c>
      <c r="AB85" s="61" t="s">
        <v>176</v>
      </c>
      <c r="AC85" s="62">
        <v>1275</v>
      </c>
      <c r="AE85" s="78">
        <v>244</v>
      </c>
      <c r="AF85" t="s">
        <v>176</v>
      </c>
      <c r="AG85" s="27">
        <v>14418.219529999998</v>
      </c>
      <c r="AH85" s="27">
        <v>17327.470580000001</v>
      </c>
      <c r="AI85" s="74">
        <v>1651</v>
      </c>
      <c r="AJ85" s="74">
        <v>1601</v>
      </c>
      <c r="AK85" s="27">
        <f t="shared" si="7"/>
        <v>8733.022125984251</v>
      </c>
      <c r="AL85" s="27">
        <f t="shared" si="8"/>
        <v>10822.904797001873</v>
      </c>
    </row>
    <row r="86" spans="1:38" ht="14.5" x14ac:dyDescent="0.35">
      <c r="A86" s="56" t="s">
        <v>103</v>
      </c>
      <c r="B86" s="57">
        <v>132.19999999999999</v>
      </c>
      <c r="D86" t="s">
        <v>167</v>
      </c>
      <c r="E86">
        <v>231</v>
      </c>
      <c r="F86">
        <v>6</v>
      </c>
      <c r="L86">
        <v>230</v>
      </c>
      <c r="M86" t="s">
        <v>166</v>
      </c>
      <c r="N86">
        <v>0</v>
      </c>
      <c r="P86">
        <f t="shared" si="9"/>
        <v>0</v>
      </c>
      <c r="R86" s="61" t="s">
        <v>176</v>
      </c>
      <c r="S86" s="62">
        <v>1275</v>
      </c>
      <c r="T86">
        <v>1601</v>
      </c>
      <c r="U86">
        <f t="shared" si="6"/>
        <v>0.79637726420986887</v>
      </c>
      <c r="W86" s="61" t="s">
        <v>177</v>
      </c>
      <c r="X86" s="62">
        <v>1275</v>
      </c>
      <c r="Y86">
        <v>531</v>
      </c>
      <c r="Z86" s="66">
        <f t="shared" si="5"/>
        <v>0.70598006644518274</v>
      </c>
      <c r="AB86" s="61" t="s">
        <v>177</v>
      </c>
      <c r="AC86" s="62">
        <v>1806</v>
      </c>
      <c r="AE86" s="78">
        <v>245</v>
      </c>
      <c r="AF86" t="s">
        <v>177</v>
      </c>
      <c r="AG86" s="27">
        <v>26178.576409999998</v>
      </c>
      <c r="AH86" s="27">
        <v>27766.389060000001</v>
      </c>
      <c r="AI86">
        <v>2237</v>
      </c>
      <c r="AJ86">
        <v>2223</v>
      </c>
      <c r="AK86" s="27">
        <f t="shared" si="7"/>
        <v>11702.537510058113</v>
      </c>
      <c r="AL86" s="27">
        <f t="shared" si="8"/>
        <v>12490.503400809717</v>
      </c>
    </row>
    <row r="87" spans="1:38" ht="14.5" x14ac:dyDescent="0.35">
      <c r="A87" s="56" t="s">
        <v>171</v>
      </c>
      <c r="B87" s="57">
        <v>192.2</v>
      </c>
      <c r="D87" t="s">
        <v>168</v>
      </c>
      <c r="E87">
        <v>232</v>
      </c>
      <c r="F87">
        <v>351</v>
      </c>
      <c r="L87">
        <v>231</v>
      </c>
      <c r="M87" t="s">
        <v>167</v>
      </c>
      <c r="N87">
        <v>0</v>
      </c>
      <c r="P87">
        <f t="shared" si="9"/>
        <v>0</v>
      </c>
      <c r="R87" s="61" t="s">
        <v>177</v>
      </c>
      <c r="S87" s="62">
        <v>1806</v>
      </c>
      <c r="T87">
        <v>2223</v>
      </c>
      <c r="U87">
        <f t="shared" si="6"/>
        <v>0.81241565452091768</v>
      </c>
      <c r="W87" s="61" t="s">
        <v>178</v>
      </c>
      <c r="X87" s="62">
        <v>216</v>
      </c>
      <c r="Y87">
        <v>33</v>
      </c>
      <c r="Z87" s="66">
        <f t="shared" si="5"/>
        <v>0.86746987951807231</v>
      </c>
      <c r="AB87" s="61" t="s">
        <v>178</v>
      </c>
      <c r="AC87" s="62">
        <v>246</v>
      </c>
      <c r="AE87" s="78">
        <v>249</v>
      </c>
      <c r="AF87" t="s">
        <v>178</v>
      </c>
      <c r="AG87" s="27">
        <v>4943.8599199999999</v>
      </c>
      <c r="AH87" s="27">
        <v>3852.4926399999999</v>
      </c>
      <c r="AI87" s="74">
        <v>393</v>
      </c>
      <c r="AJ87" s="74">
        <v>364</v>
      </c>
      <c r="AK87" s="27">
        <f t="shared" si="7"/>
        <v>12579.796234096691</v>
      </c>
      <c r="AL87" s="27">
        <f t="shared" si="8"/>
        <v>10583.770989010987</v>
      </c>
    </row>
    <row r="88" spans="1:38" ht="14.5" x14ac:dyDescent="0.35">
      <c r="A88" s="56" t="s">
        <v>172</v>
      </c>
      <c r="B88" s="57">
        <v>186.2</v>
      </c>
      <c r="D88" t="s">
        <v>169</v>
      </c>
      <c r="E88">
        <v>233</v>
      </c>
      <c r="F88">
        <v>506</v>
      </c>
      <c r="L88">
        <v>232</v>
      </c>
      <c r="M88" t="s">
        <v>168</v>
      </c>
      <c r="N88">
        <v>0</v>
      </c>
      <c r="P88">
        <f t="shared" si="9"/>
        <v>0</v>
      </c>
      <c r="R88" s="61" t="s">
        <v>178</v>
      </c>
      <c r="S88" s="62">
        <v>246</v>
      </c>
      <c r="T88">
        <v>364</v>
      </c>
      <c r="U88">
        <f t="shared" si="6"/>
        <v>0.67582417582417587</v>
      </c>
      <c r="W88" s="61" t="s">
        <v>179</v>
      </c>
      <c r="X88" s="62">
        <v>30</v>
      </c>
      <c r="Z88" s="66">
        <f t="shared" si="5"/>
        <v>1</v>
      </c>
      <c r="AB88" s="61" t="s">
        <v>179</v>
      </c>
      <c r="AC88" s="62">
        <v>30</v>
      </c>
      <c r="AE88" s="78">
        <v>250</v>
      </c>
      <c r="AF88" t="s">
        <v>179</v>
      </c>
      <c r="AG88" s="27">
        <v>604.50047000000006</v>
      </c>
      <c r="AH88" s="27">
        <v>619.62693999999999</v>
      </c>
      <c r="AI88">
        <v>60</v>
      </c>
      <c r="AJ88">
        <v>52</v>
      </c>
      <c r="AK88" s="27">
        <f t="shared" si="7"/>
        <v>10075.007833333335</v>
      </c>
      <c r="AL88" s="27">
        <f t="shared" si="8"/>
        <v>11915.902692307693</v>
      </c>
    </row>
    <row r="89" spans="1:38" ht="14.5" x14ac:dyDescent="0.35">
      <c r="A89" s="56" t="s">
        <v>173</v>
      </c>
      <c r="B89" s="57">
        <v>206.3</v>
      </c>
      <c r="D89" t="s">
        <v>170</v>
      </c>
      <c r="E89">
        <v>235</v>
      </c>
      <c r="F89">
        <v>2</v>
      </c>
      <c r="L89">
        <v>233</v>
      </c>
      <c r="M89" t="s">
        <v>169</v>
      </c>
      <c r="N89">
        <v>108488</v>
      </c>
      <c r="O89">
        <v>87617.63</v>
      </c>
      <c r="P89">
        <f t="shared" si="9"/>
        <v>1</v>
      </c>
      <c r="R89" s="61" t="s">
        <v>179</v>
      </c>
      <c r="S89" s="62">
        <v>30</v>
      </c>
      <c r="T89">
        <v>52</v>
      </c>
      <c r="U89">
        <f t="shared" si="6"/>
        <v>0.57692307692307687</v>
      </c>
      <c r="W89" s="61" t="s">
        <v>180</v>
      </c>
      <c r="X89" s="62">
        <v>69</v>
      </c>
      <c r="Z89" s="66">
        <f t="shared" si="5"/>
        <v>1</v>
      </c>
      <c r="AB89" s="61" t="s">
        <v>180</v>
      </c>
      <c r="AC89" s="62">
        <v>69</v>
      </c>
      <c r="AE89" s="78">
        <v>256</v>
      </c>
      <c r="AF89" t="s">
        <v>180</v>
      </c>
      <c r="AG89" s="27">
        <v>789.92070000000012</v>
      </c>
      <c r="AH89" s="27">
        <v>893.31805999999995</v>
      </c>
      <c r="AI89" s="74">
        <v>114</v>
      </c>
      <c r="AJ89" s="74">
        <v>115</v>
      </c>
      <c r="AK89" s="27">
        <f t="shared" si="7"/>
        <v>6929.1289473684219</v>
      </c>
      <c r="AL89" s="27">
        <f t="shared" si="8"/>
        <v>7767.9831304347817</v>
      </c>
    </row>
    <row r="90" spans="1:38" ht="23" x14ac:dyDescent="0.35">
      <c r="A90" s="56" t="s">
        <v>174</v>
      </c>
      <c r="B90" s="57">
        <v>145.30000000000001</v>
      </c>
      <c r="D90" t="s">
        <v>103</v>
      </c>
      <c r="E90">
        <v>236</v>
      </c>
      <c r="F90">
        <v>95</v>
      </c>
      <c r="L90">
        <v>235</v>
      </c>
      <c r="M90" t="s">
        <v>170</v>
      </c>
      <c r="N90">
        <v>0</v>
      </c>
      <c r="O90">
        <v>151714.4</v>
      </c>
      <c r="P90">
        <f t="shared" si="9"/>
        <v>1</v>
      </c>
      <c r="R90" s="61" t="s">
        <v>180</v>
      </c>
      <c r="S90" s="62">
        <v>69</v>
      </c>
      <c r="T90">
        <v>115</v>
      </c>
      <c r="U90">
        <f t="shared" si="6"/>
        <v>0.6</v>
      </c>
      <c r="W90" s="61" t="s">
        <v>181</v>
      </c>
      <c r="X90" s="62">
        <v>1596</v>
      </c>
      <c r="Y90">
        <v>576</v>
      </c>
      <c r="Z90" s="66">
        <f t="shared" si="5"/>
        <v>0.73480662983425415</v>
      </c>
      <c r="AB90" s="61" t="s">
        <v>181</v>
      </c>
      <c r="AC90" s="62">
        <v>2169</v>
      </c>
      <c r="AE90" s="78">
        <v>257</v>
      </c>
      <c r="AF90" t="s">
        <v>181</v>
      </c>
      <c r="AG90" s="27">
        <v>53022.107759999999</v>
      </c>
      <c r="AH90" s="27">
        <v>31200.759209999997</v>
      </c>
      <c r="AI90">
        <v>2501</v>
      </c>
      <c r="AJ90">
        <v>2528</v>
      </c>
      <c r="AK90" s="27">
        <f t="shared" si="7"/>
        <v>21200.362958816473</v>
      </c>
      <c r="AL90" s="27">
        <f t="shared" si="8"/>
        <v>12342.072472310125</v>
      </c>
    </row>
    <row r="91" spans="1:38" ht="14.5" x14ac:dyDescent="0.35">
      <c r="A91" s="56" t="s">
        <v>175</v>
      </c>
      <c r="B91" s="57">
        <v>163.6</v>
      </c>
      <c r="D91" t="s">
        <v>171</v>
      </c>
      <c r="E91">
        <v>239</v>
      </c>
      <c r="F91">
        <v>167</v>
      </c>
      <c r="L91">
        <v>236</v>
      </c>
      <c r="M91" t="s">
        <v>103</v>
      </c>
      <c r="N91">
        <v>45456</v>
      </c>
      <c r="O91">
        <v>45366</v>
      </c>
      <c r="P91">
        <f t="shared" si="9"/>
        <v>1</v>
      </c>
      <c r="R91" s="61" t="s">
        <v>181</v>
      </c>
      <c r="S91" s="62">
        <v>2169</v>
      </c>
      <c r="T91">
        <v>2528</v>
      </c>
      <c r="U91">
        <f t="shared" si="6"/>
        <v>0.85799050632911389</v>
      </c>
      <c r="W91" s="61" t="s">
        <v>182</v>
      </c>
      <c r="X91" s="62">
        <v>246</v>
      </c>
      <c r="Y91">
        <v>15</v>
      </c>
      <c r="Z91" s="66">
        <f t="shared" si="5"/>
        <v>0.94252873563218387</v>
      </c>
      <c r="AB91" s="61" t="s">
        <v>182</v>
      </c>
      <c r="AC91" s="62">
        <v>261</v>
      </c>
      <c r="AE91" s="78">
        <v>260</v>
      </c>
      <c r="AF91" t="s">
        <v>182</v>
      </c>
      <c r="AG91" s="27">
        <v>4163.6150299999999</v>
      </c>
      <c r="AH91" s="27">
        <v>4323.9971599999999</v>
      </c>
      <c r="AI91" s="74">
        <v>352</v>
      </c>
      <c r="AJ91" s="74">
        <v>334</v>
      </c>
      <c r="AK91" s="27">
        <f t="shared" si="7"/>
        <v>11828.451789772727</v>
      </c>
      <c r="AL91" s="27">
        <f t="shared" si="8"/>
        <v>12946.099281437126</v>
      </c>
    </row>
    <row r="92" spans="1:38" ht="14.5" x14ac:dyDescent="0.35">
      <c r="A92" s="56" t="s">
        <v>176</v>
      </c>
      <c r="B92" s="57">
        <v>127.4</v>
      </c>
      <c r="D92" t="s">
        <v>172</v>
      </c>
      <c r="E92">
        <v>240</v>
      </c>
      <c r="F92">
        <v>42</v>
      </c>
      <c r="L92">
        <v>239</v>
      </c>
      <c r="M92" t="s">
        <v>171</v>
      </c>
      <c r="N92">
        <v>12940.8</v>
      </c>
      <c r="O92">
        <v>12940.8</v>
      </c>
      <c r="P92">
        <f t="shared" si="9"/>
        <v>1</v>
      </c>
      <c r="R92" s="61" t="s">
        <v>182</v>
      </c>
      <c r="S92" s="62">
        <v>261</v>
      </c>
      <c r="T92">
        <v>334</v>
      </c>
      <c r="U92">
        <f t="shared" si="6"/>
        <v>0.78143712574850299</v>
      </c>
      <c r="W92" s="61" t="s">
        <v>183</v>
      </c>
      <c r="X92" s="62">
        <v>312</v>
      </c>
      <c r="Z92" s="66">
        <f t="shared" si="5"/>
        <v>1</v>
      </c>
      <c r="AB92" s="61" t="s">
        <v>183</v>
      </c>
      <c r="AC92" s="62">
        <v>312</v>
      </c>
      <c r="AE92" s="78">
        <v>261</v>
      </c>
      <c r="AF92" t="s">
        <v>183</v>
      </c>
      <c r="AG92" s="27">
        <v>5455.5291800000005</v>
      </c>
      <c r="AH92" s="27">
        <v>5776.97559</v>
      </c>
      <c r="AI92">
        <v>365</v>
      </c>
      <c r="AJ92">
        <v>349</v>
      </c>
      <c r="AK92" s="27">
        <f t="shared" si="7"/>
        <v>14946.655287671234</v>
      </c>
      <c r="AL92" s="27">
        <f t="shared" si="8"/>
        <v>16552.938653295128</v>
      </c>
    </row>
    <row r="93" spans="1:38" ht="14.5" x14ac:dyDescent="0.35">
      <c r="A93" s="56" t="s">
        <v>177</v>
      </c>
      <c r="B93" s="57">
        <v>121.8</v>
      </c>
      <c r="D93" t="s">
        <v>173</v>
      </c>
      <c r="E93">
        <v>320</v>
      </c>
      <c r="F93">
        <v>513</v>
      </c>
      <c r="L93">
        <v>240</v>
      </c>
      <c r="M93" t="s">
        <v>172</v>
      </c>
      <c r="N93">
        <v>0</v>
      </c>
      <c r="P93">
        <f t="shared" si="9"/>
        <v>0</v>
      </c>
      <c r="R93" s="61" t="s">
        <v>183</v>
      </c>
      <c r="S93" s="62">
        <v>312</v>
      </c>
      <c r="T93">
        <v>349</v>
      </c>
      <c r="U93">
        <f t="shared" si="6"/>
        <v>0.89398280802292263</v>
      </c>
      <c r="W93" s="61" t="s">
        <v>184</v>
      </c>
      <c r="X93" s="62">
        <v>213</v>
      </c>
      <c r="Y93">
        <v>93</v>
      </c>
      <c r="Z93" s="66">
        <f t="shared" si="5"/>
        <v>0.69607843137254899</v>
      </c>
      <c r="AB93" s="61" t="s">
        <v>184</v>
      </c>
      <c r="AC93" s="62">
        <v>306</v>
      </c>
      <c r="AE93" s="78">
        <v>263</v>
      </c>
      <c r="AF93" t="s">
        <v>184</v>
      </c>
      <c r="AG93" s="27">
        <v>4832.4542900000006</v>
      </c>
      <c r="AH93" s="27">
        <v>5019.0971999999992</v>
      </c>
      <c r="AI93" s="74">
        <v>416</v>
      </c>
      <c r="AJ93" s="74">
        <v>392</v>
      </c>
      <c r="AK93" s="27">
        <f t="shared" si="7"/>
        <v>11616.476658653848</v>
      </c>
      <c r="AL93" s="27">
        <f t="shared" si="8"/>
        <v>12803.8193877551</v>
      </c>
    </row>
    <row r="94" spans="1:38" ht="14.5" x14ac:dyDescent="0.35">
      <c r="A94" s="56" t="s">
        <v>178</v>
      </c>
      <c r="B94" s="57">
        <v>180.6</v>
      </c>
      <c r="D94" t="s">
        <v>174</v>
      </c>
      <c r="E94">
        <v>241</v>
      </c>
      <c r="F94">
        <v>153</v>
      </c>
      <c r="L94">
        <v>241</v>
      </c>
      <c r="M94" t="s">
        <v>174</v>
      </c>
      <c r="N94">
        <v>0</v>
      </c>
      <c r="P94">
        <f t="shared" si="9"/>
        <v>0</v>
      </c>
      <c r="R94" s="61" t="s">
        <v>184</v>
      </c>
      <c r="S94" s="62">
        <v>306</v>
      </c>
      <c r="T94">
        <v>392</v>
      </c>
      <c r="U94">
        <f t="shared" si="6"/>
        <v>0.78061224489795922</v>
      </c>
      <c r="W94" s="61" t="s">
        <v>185</v>
      </c>
      <c r="X94" s="62">
        <v>30</v>
      </c>
      <c r="Z94" s="66">
        <f t="shared" si="5"/>
        <v>1</v>
      </c>
      <c r="AB94" s="61" t="s">
        <v>185</v>
      </c>
      <c r="AC94" s="62">
        <v>30</v>
      </c>
      <c r="AE94" s="78">
        <v>265</v>
      </c>
      <c r="AF94" t="s">
        <v>185</v>
      </c>
      <c r="AG94" s="27">
        <v>391.99687</v>
      </c>
      <c r="AH94" s="27">
        <v>641.69745999999998</v>
      </c>
      <c r="AI94">
        <v>55</v>
      </c>
      <c r="AJ94">
        <v>56</v>
      </c>
      <c r="AK94" s="27">
        <f t="shared" si="7"/>
        <v>7127.2158181818177</v>
      </c>
      <c r="AL94" s="27">
        <f t="shared" si="8"/>
        <v>11458.883214285715</v>
      </c>
    </row>
    <row r="95" spans="1:38" ht="14.5" x14ac:dyDescent="0.35">
      <c r="A95" s="56" t="s">
        <v>179</v>
      </c>
      <c r="B95" s="57">
        <v>163.6</v>
      </c>
      <c r="D95" t="s">
        <v>175</v>
      </c>
      <c r="E95">
        <v>322</v>
      </c>
      <c r="F95">
        <v>220</v>
      </c>
      <c r="L95">
        <v>244</v>
      </c>
      <c r="M95" t="s">
        <v>176</v>
      </c>
      <c r="N95">
        <v>103381.98</v>
      </c>
      <c r="O95">
        <v>123543.49</v>
      </c>
      <c r="P95">
        <f t="shared" si="9"/>
        <v>1</v>
      </c>
      <c r="R95" s="61" t="s">
        <v>185</v>
      </c>
      <c r="S95" s="62">
        <v>30</v>
      </c>
      <c r="T95">
        <v>56</v>
      </c>
      <c r="U95">
        <f t="shared" si="6"/>
        <v>0.5357142857142857</v>
      </c>
      <c r="W95" s="61" t="s">
        <v>186</v>
      </c>
      <c r="X95" s="62">
        <v>237</v>
      </c>
      <c r="Z95" s="66">
        <f t="shared" si="5"/>
        <v>1</v>
      </c>
      <c r="AB95" s="61" t="s">
        <v>186</v>
      </c>
      <c r="AC95" s="62">
        <v>237</v>
      </c>
      <c r="AE95" s="78">
        <v>271</v>
      </c>
      <c r="AF95" t="s">
        <v>186</v>
      </c>
      <c r="AG95" s="27">
        <v>3431.9192799999996</v>
      </c>
      <c r="AH95" s="27">
        <v>3725.3783699999999</v>
      </c>
      <c r="AI95" s="74">
        <v>301</v>
      </c>
      <c r="AJ95" s="74">
        <v>303</v>
      </c>
      <c r="AK95" s="27">
        <f t="shared" si="7"/>
        <v>11401.725182724251</v>
      </c>
      <c r="AL95" s="27">
        <f t="shared" si="8"/>
        <v>12294.978118811881</v>
      </c>
    </row>
    <row r="96" spans="1:38" ht="14.5" x14ac:dyDescent="0.35">
      <c r="A96" s="56" t="s">
        <v>180</v>
      </c>
      <c r="B96" s="57">
        <v>213.1</v>
      </c>
      <c r="D96" t="s">
        <v>176</v>
      </c>
      <c r="E96">
        <v>244</v>
      </c>
      <c r="F96">
        <v>46</v>
      </c>
      <c r="L96">
        <v>245</v>
      </c>
      <c r="M96" t="s">
        <v>177</v>
      </c>
      <c r="N96">
        <v>100360.64</v>
      </c>
      <c r="P96">
        <f t="shared" si="9"/>
        <v>1</v>
      </c>
      <c r="R96" s="61" t="s">
        <v>186</v>
      </c>
      <c r="S96" s="62">
        <v>237</v>
      </c>
      <c r="T96">
        <v>303</v>
      </c>
      <c r="U96">
        <f t="shared" si="6"/>
        <v>0.78217821782178221</v>
      </c>
      <c r="W96" s="61" t="s">
        <v>162</v>
      </c>
      <c r="X96" s="62">
        <v>2178</v>
      </c>
      <c r="Y96">
        <v>168</v>
      </c>
      <c r="Z96" s="66">
        <f t="shared" si="5"/>
        <v>0.92838874680306904</v>
      </c>
      <c r="AB96" s="61" t="s">
        <v>162</v>
      </c>
      <c r="AC96" s="62">
        <v>2334</v>
      </c>
      <c r="AE96" s="78">
        <v>272</v>
      </c>
      <c r="AF96" t="s">
        <v>162</v>
      </c>
      <c r="AG96" s="27">
        <v>31369.92844</v>
      </c>
      <c r="AH96" s="27">
        <v>34316.117439999995</v>
      </c>
      <c r="AI96">
        <v>3200</v>
      </c>
      <c r="AJ96">
        <v>3176</v>
      </c>
      <c r="AK96" s="27">
        <f t="shared" si="7"/>
        <v>9803.1026375000001</v>
      </c>
      <c r="AL96" s="27">
        <f t="shared" si="8"/>
        <v>10804.822871536522</v>
      </c>
    </row>
    <row r="97" spans="1:38" ht="14.5" x14ac:dyDescent="0.35">
      <c r="A97" s="56" t="s">
        <v>181</v>
      </c>
      <c r="B97" s="57">
        <v>109.9</v>
      </c>
      <c r="D97" t="s">
        <v>177</v>
      </c>
      <c r="E97">
        <v>245</v>
      </c>
      <c r="F97">
        <v>27</v>
      </c>
      <c r="L97">
        <v>249</v>
      </c>
      <c r="M97" t="s">
        <v>178</v>
      </c>
      <c r="N97">
        <v>0</v>
      </c>
      <c r="P97">
        <f t="shared" si="9"/>
        <v>0</v>
      </c>
      <c r="R97" s="61" t="s">
        <v>162</v>
      </c>
      <c r="S97" s="62">
        <v>2334</v>
      </c>
      <c r="T97">
        <v>3176</v>
      </c>
      <c r="U97">
        <f t="shared" si="6"/>
        <v>0.73488664987405539</v>
      </c>
      <c r="W97" s="61" t="s">
        <v>187</v>
      </c>
      <c r="X97" s="62">
        <v>201</v>
      </c>
      <c r="Z97" s="66">
        <f t="shared" si="5"/>
        <v>1</v>
      </c>
      <c r="AB97" s="61" t="s">
        <v>187</v>
      </c>
      <c r="AC97" s="62">
        <v>201</v>
      </c>
      <c r="AE97" s="78">
        <v>273</v>
      </c>
      <c r="AF97" t="s">
        <v>187</v>
      </c>
      <c r="AG97" s="27">
        <v>2078.4972600000001</v>
      </c>
      <c r="AH97" s="27">
        <v>2198.8212400000002</v>
      </c>
      <c r="AI97" s="74">
        <v>214</v>
      </c>
      <c r="AJ97" s="74">
        <v>217</v>
      </c>
      <c r="AK97" s="27">
        <f t="shared" si="7"/>
        <v>9712.6040186915889</v>
      </c>
      <c r="AL97" s="27">
        <f t="shared" si="8"/>
        <v>10132.81677419355</v>
      </c>
    </row>
    <row r="98" spans="1:38" ht="14.5" x14ac:dyDescent="0.35">
      <c r="A98" s="56" t="s">
        <v>182</v>
      </c>
      <c r="B98" s="57">
        <v>212.3</v>
      </c>
      <c r="D98" t="s">
        <v>178</v>
      </c>
      <c r="E98">
        <v>249</v>
      </c>
      <c r="F98">
        <v>362</v>
      </c>
      <c r="L98">
        <v>250</v>
      </c>
      <c r="M98" t="s">
        <v>179</v>
      </c>
      <c r="N98">
        <v>0</v>
      </c>
      <c r="P98">
        <f t="shared" si="9"/>
        <v>0</v>
      </c>
      <c r="R98" s="61" t="s">
        <v>187</v>
      </c>
      <c r="S98" s="62">
        <v>201</v>
      </c>
      <c r="T98">
        <v>217</v>
      </c>
      <c r="U98">
        <f t="shared" si="6"/>
        <v>0.92626728110599077</v>
      </c>
      <c r="W98" s="61" t="s">
        <v>188</v>
      </c>
      <c r="X98" s="62">
        <v>75</v>
      </c>
      <c r="Z98" s="66">
        <f t="shared" si="5"/>
        <v>1</v>
      </c>
      <c r="AB98" s="61" t="s">
        <v>188</v>
      </c>
      <c r="AC98" s="62">
        <v>75</v>
      </c>
      <c r="AE98" s="78">
        <v>275</v>
      </c>
      <c r="AF98" t="s">
        <v>188</v>
      </c>
      <c r="AG98" s="27">
        <v>1183.1735000000001</v>
      </c>
      <c r="AH98" s="27">
        <v>1228.3528699999999</v>
      </c>
      <c r="AI98">
        <v>112</v>
      </c>
      <c r="AJ98">
        <v>98</v>
      </c>
      <c r="AK98" s="27">
        <f t="shared" si="7"/>
        <v>10564.049107142859</v>
      </c>
      <c r="AL98" s="27">
        <f t="shared" si="8"/>
        <v>12534.212959183673</v>
      </c>
    </row>
    <row r="99" spans="1:38" ht="14.5" x14ac:dyDescent="0.35">
      <c r="A99" s="56" t="s">
        <v>183</v>
      </c>
      <c r="B99" s="57">
        <v>103.8</v>
      </c>
      <c r="D99" t="s">
        <v>179</v>
      </c>
      <c r="E99">
        <v>250</v>
      </c>
      <c r="F99">
        <v>124</v>
      </c>
      <c r="L99">
        <v>256</v>
      </c>
      <c r="M99" t="s">
        <v>180</v>
      </c>
      <c r="N99">
        <v>0</v>
      </c>
      <c r="P99">
        <f t="shared" si="9"/>
        <v>0</v>
      </c>
      <c r="R99" s="61" t="s">
        <v>188</v>
      </c>
      <c r="S99" s="62">
        <v>75</v>
      </c>
      <c r="T99">
        <v>98</v>
      </c>
      <c r="U99">
        <f t="shared" si="6"/>
        <v>0.76530612244897955</v>
      </c>
      <c r="W99" s="61" t="s">
        <v>190</v>
      </c>
      <c r="X99" s="62">
        <v>564</v>
      </c>
      <c r="Y99">
        <v>177</v>
      </c>
      <c r="Z99" s="66">
        <f t="shared" si="5"/>
        <v>0.76113360323886636</v>
      </c>
      <c r="AB99" s="61" t="s">
        <v>190</v>
      </c>
      <c r="AC99" s="62">
        <v>741</v>
      </c>
      <c r="AE99" s="78">
        <v>276</v>
      </c>
      <c r="AF99" t="s">
        <v>190</v>
      </c>
      <c r="AG99" s="27">
        <v>10633.494640000001</v>
      </c>
      <c r="AH99" s="27">
        <v>11443.982859999998</v>
      </c>
      <c r="AI99" s="74">
        <v>1082</v>
      </c>
      <c r="AJ99" s="74">
        <v>1094</v>
      </c>
      <c r="AK99" s="27">
        <f t="shared" si="7"/>
        <v>9827.6290573012939</v>
      </c>
      <c r="AL99" s="27">
        <f t="shared" si="8"/>
        <v>10460.679031078609</v>
      </c>
    </row>
    <row r="100" spans="1:38" ht="14.5" x14ac:dyDescent="0.35">
      <c r="A100" s="56" t="s">
        <v>184</v>
      </c>
      <c r="B100" s="57">
        <v>176</v>
      </c>
      <c r="D100" t="s">
        <v>180</v>
      </c>
      <c r="E100">
        <v>256</v>
      </c>
      <c r="F100">
        <v>81</v>
      </c>
      <c r="L100">
        <v>257</v>
      </c>
      <c r="M100" t="s">
        <v>181</v>
      </c>
      <c r="N100">
        <v>0</v>
      </c>
      <c r="P100">
        <f t="shared" si="9"/>
        <v>0</v>
      </c>
      <c r="R100" s="61" t="s">
        <v>190</v>
      </c>
      <c r="S100" s="62">
        <v>741</v>
      </c>
      <c r="T100">
        <v>1094</v>
      </c>
      <c r="U100">
        <f t="shared" si="6"/>
        <v>0.67733089579524675</v>
      </c>
      <c r="W100" s="61" t="s">
        <v>191</v>
      </c>
      <c r="X100" s="62">
        <v>87</v>
      </c>
      <c r="Z100" s="66">
        <f t="shared" si="5"/>
        <v>1</v>
      </c>
      <c r="AB100" s="61" t="s">
        <v>191</v>
      </c>
      <c r="AC100" s="62">
        <v>87</v>
      </c>
      <c r="AE100" s="78">
        <v>280</v>
      </c>
      <c r="AF100" t="s">
        <v>191</v>
      </c>
      <c r="AG100" s="27">
        <v>1344.9879000000001</v>
      </c>
      <c r="AH100" s="27">
        <v>1450.3076400000002</v>
      </c>
      <c r="AI100">
        <v>98</v>
      </c>
      <c r="AJ100">
        <v>90</v>
      </c>
      <c r="AK100" s="27">
        <f t="shared" si="7"/>
        <v>13724.366326530613</v>
      </c>
      <c r="AL100" s="27">
        <f t="shared" si="8"/>
        <v>16114.529333333337</v>
      </c>
    </row>
    <row r="101" spans="1:38" ht="14.5" x14ac:dyDescent="0.35">
      <c r="A101" s="56" t="s">
        <v>185</v>
      </c>
      <c r="B101" s="57">
        <v>208.2</v>
      </c>
      <c r="D101" t="s">
        <v>181</v>
      </c>
      <c r="E101">
        <v>257</v>
      </c>
      <c r="F101">
        <v>193</v>
      </c>
      <c r="L101">
        <v>260</v>
      </c>
      <c r="M101" t="s">
        <v>182</v>
      </c>
      <c r="N101">
        <v>0</v>
      </c>
      <c r="P101">
        <f t="shared" si="9"/>
        <v>0</v>
      </c>
      <c r="R101" s="61" t="s">
        <v>191</v>
      </c>
      <c r="S101" s="62">
        <v>87</v>
      </c>
      <c r="T101">
        <v>90</v>
      </c>
      <c r="U101">
        <f t="shared" si="6"/>
        <v>0.96666666666666667</v>
      </c>
      <c r="W101" s="61" t="s">
        <v>193</v>
      </c>
      <c r="X101" s="62">
        <v>69</v>
      </c>
      <c r="Z101" s="66">
        <f t="shared" si="5"/>
        <v>1</v>
      </c>
      <c r="AB101" s="61" t="s">
        <v>193</v>
      </c>
      <c r="AC101" s="62">
        <v>69</v>
      </c>
      <c r="AE101" s="78">
        <v>284</v>
      </c>
      <c r="AF101" t="s">
        <v>193</v>
      </c>
      <c r="AG101" s="27">
        <v>1175.8347899999999</v>
      </c>
      <c r="AH101" s="27">
        <v>1215.5749600000001</v>
      </c>
      <c r="AI101" s="74">
        <v>96</v>
      </c>
      <c r="AJ101" s="74">
        <v>92</v>
      </c>
      <c r="AK101" s="27">
        <f t="shared" si="7"/>
        <v>12248.279062499998</v>
      </c>
      <c r="AL101" s="27">
        <f t="shared" si="8"/>
        <v>13212.771304347827</v>
      </c>
    </row>
    <row r="102" spans="1:38" ht="14.5" x14ac:dyDescent="0.35">
      <c r="A102" s="56" t="s">
        <v>186</v>
      </c>
      <c r="B102" s="57">
        <v>158.4</v>
      </c>
      <c r="D102" t="s">
        <v>182</v>
      </c>
      <c r="E102">
        <v>260</v>
      </c>
      <c r="F102">
        <v>517</v>
      </c>
      <c r="L102">
        <v>261</v>
      </c>
      <c r="M102" t="s">
        <v>183</v>
      </c>
      <c r="N102">
        <v>0</v>
      </c>
      <c r="O102">
        <v>37643.26</v>
      </c>
      <c r="P102">
        <f t="shared" si="9"/>
        <v>1</v>
      </c>
      <c r="R102" s="61" t="s">
        <v>193</v>
      </c>
      <c r="S102" s="62">
        <v>69</v>
      </c>
      <c r="T102">
        <v>92</v>
      </c>
      <c r="U102">
        <f t="shared" si="6"/>
        <v>0.75</v>
      </c>
      <c r="W102" s="61" t="s">
        <v>194</v>
      </c>
      <c r="X102" s="62">
        <v>1533</v>
      </c>
      <c r="Y102">
        <v>198</v>
      </c>
      <c r="Z102" s="66">
        <f t="shared" si="5"/>
        <v>0.88561525129982666</v>
      </c>
      <c r="AB102" s="61" t="s">
        <v>194</v>
      </c>
      <c r="AC102" s="62">
        <v>1734</v>
      </c>
      <c r="AE102" s="78">
        <v>285</v>
      </c>
      <c r="AF102" t="s">
        <v>194</v>
      </c>
      <c r="AG102" s="27">
        <v>29464.681740000004</v>
      </c>
      <c r="AH102" s="27">
        <v>30018.545200000004</v>
      </c>
      <c r="AI102">
        <v>2271</v>
      </c>
      <c r="AJ102">
        <v>2122</v>
      </c>
      <c r="AK102" s="27">
        <f t="shared" si="7"/>
        <v>12974.320449141349</v>
      </c>
      <c r="AL102" s="27">
        <f t="shared" si="8"/>
        <v>14146.345523091424</v>
      </c>
    </row>
    <row r="103" spans="1:38" ht="14.5" x14ac:dyDescent="0.35">
      <c r="A103" s="56" t="s">
        <v>162</v>
      </c>
      <c r="B103" s="57">
        <v>139.5</v>
      </c>
      <c r="D103" t="s">
        <v>183</v>
      </c>
      <c r="E103">
        <v>261</v>
      </c>
      <c r="F103">
        <v>701</v>
      </c>
      <c r="L103">
        <v>263</v>
      </c>
      <c r="M103" t="s">
        <v>184</v>
      </c>
      <c r="N103">
        <v>0</v>
      </c>
      <c r="P103">
        <f t="shared" si="9"/>
        <v>0</v>
      </c>
      <c r="R103" s="61" t="s">
        <v>194</v>
      </c>
      <c r="S103" s="62">
        <v>1734</v>
      </c>
      <c r="T103">
        <v>2122</v>
      </c>
      <c r="U103">
        <f t="shared" si="6"/>
        <v>0.81715362865221486</v>
      </c>
      <c r="W103" s="61" t="s">
        <v>195</v>
      </c>
      <c r="X103" s="62">
        <v>2079</v>
      </c>
      <c r="Y103">
        <v>642</v>
      </c>
      <c r="Z103" s="66">
        <f t="shared" si="5"/>
        <v>0.7640573318632855</v>
      </c>
      <c r="AB103" s="61" t="s">
        <v>195</v>
      </c>
      <c r="AC103" s="62">
        <v>2721</v>
      </c>
      <c r="AE103" s="78">
        <v>286</v>
      </c>
      <c r="AF103" t="s">
        <v>195</v>
      </c>
      <c r="AG103" s="27">
        <v>42130.185629999993</v>
      </c>
      <c r="AH103" s="27">
        <v>43562.279659999993</v>
      </c>
      <c r="AI103" s="74">
        <v>3612</v>
      </c>
      <c r="AJ103" s="74">
        <v>3448</v>
      </c>
      <c r="AK103" s="27">
        <f t="shared" si="7"/>
        <v>11663.949509966775</v>
      </c>
      <c r="AL103" s="27">
        <f t="shared" si="8"/>
        <v>12634.071827146168</v>
      </c>
    </row>
    <row r="104" spans="1:38" ht="23" x14ac:dyDescent="0.35">
      <c r="A104" s="56" t="s">
        <v>187</v>
      </c>
      <c r="B104" s="57">
        <v>131.19999999999999</v>
      </c>
      <c r="D104" t="s">
        <v>184</v>
      </c>
      <c r="E104">
        <v>263</v>
      </c>
      <c r="F104">
        <v>465</v>
      </c>
      <c r="L104">
        <v>265</v>
      </c>
      <c r="M104" t="s">
        <v>185</v>
      </c>
      <c r="N104">
        <v>0</v>
      </c>
      <c r="P104">
        <f t="shared" si="9"/>
        <v>0</v>
      </c>
      <c r="R104" s="61" t="s">
        <v>195</v>
      </c>
      <c r="S104" s="62">
        <v>2721</v>
      </c>
      <c r="T104">
        <v>3448</v>
      </c>
      <c r="U104">
        <f t="shared" si="6"/>
        <v>0.78915313225058004</v>
      </c>
      <c r="W104" s="61" t="s">
        <v>196</v>
      </c>
      <c r="X104" s="62">
        <v>294</v>
      </c>
      <c r="Z104" s="66">
        <f t="shared" si="5"/>
        <v>1</v>
      </c>
      <c r="AB104" s="61" t="s">
        <v>196</v>
      </c>
      <c r="AC104" s="62">
        <v>294</v>
      </c>
      <c r="AE104" s="78">
        <v>287</v>
      </c>
      <c r="AF104" t="s">
        <v>196</v>
      </c>
      <c r="AG104" s="27">
        <v>3380.1900599999999</v>
      </c>
      <c r="AH104" s="27">
        <v>4059.2150000000001</v>
      </c>
      <c r="AI104">
        <v>282</v>
      </c>
      <c r="AJ104">
        <v>274</v>
      </c>
      <c r="AK104" s="27">
        <f t="shared" si="7"/>
        <v>11986.489574468085</v>
      </c>
      <c r="AL104" s="27">
        <f t="shared" si="8"/>
        <v>14814.653284671534</v>
      </c>
    </row>
    <row r="105" spans="1:38" ht="14.5" x14ac:dyDescent="0.35">
      <c r="A105" s="56" t="s">
        <v>188</v>
      </c>
      <c r="B105" s="57">
        <v>174.2</v>
      </c>
      <c r="D105" t="s">
        <v>185</v>
      </c>
      <c r="E105">
        <v>265</v>
      </c>
      <c r="F105">
        <v>107</v>
      </c>
      <c r="L105">
        <v>271</v>
      </c>
      <c r="M105" t="s">
        <v>186</v>
      </c>
      <c r="N105">
        <v>0</v>
      </c>
      <c r="P105">
        <f t="shared" si="9"/>
        <v>0</v>
      </c>
      <c r="R105" s="61" t="s">
        <v>196</v>
      </c>
      <c r="S105" s="62">
        <v>294</v>
      </c>
      <c r="T105">
        <v>274</v>
      </c>
      <c r="U105">
        <f t="shared" si="6"/>
        <v>1.0729927007299269</v>
      </c>
      <c r="W105" s="61" t="s">
        <v>197</v>
      </c>
      <c r="X105" s="62">
        <v>264</v>
      </c>
      <c r="Z105" s="66">
        <f t="shared" si="5"/>
        <v>1</v>
      </c>
      <c r="AB105" s="61" t="s">
        <v>197</v>
      </c>
      <c r="AC105" s="62">
        <v>264</v>
      </c>
      <c r="AE105" s="78">
        <v>288</v>
      </c>
      <c r="AF105" t="s">
        <v>197</v>
      </c>
      <c r="AG105" s="27">
        <v>3938.2473599999998</v>
      </c>
      <c r="AH105" s="27">
        <v>4068.4994099999999</v>
      </c>
      <c r="AI105" s="74">
        <v>370</v>
      </c>
      <c r="AJ105" s="74">
        <v>363</v>
      </c>
      <c r="AK105" s="27">
        <f t="shared" si="7"/>
        <v>10643.911783783784</v>
      </c>
      <c r="AL105" s="27">
        <f t="shared" si="8"/>
        <v>11207.987355371901</v>
      </c>
    </row>
    <row r="106" spans="1:38" ht="14.5" x14ac:dyDescent="0.35">
      <c r="A106" s="56" t="s">
        <v>190</v>
      </c>
      <c r="B106" s="57">
        <v>127.3</v>
      </c>
      <c r="D106" t="s">
        <v>186</v>
      </c>
      <c r="E106">
        <v>271</v>
      </c>
      <c r="F106">
        <v>232</v>
      </c>
      <c r="L106">
        <v>272</v>
      </c>
      <c r="M106" t="s">
        <v>162</v>
      </c>
      <c r="N106">
        <v>0</v>
      </c>
      <c r="O106">
        <v>660792.29</v>
      </c>
      <c r="P106">
        <f t="shared" si="9"/>
        <v>1</v>
      </c>
      <c r="R106" s="61" t="s">
        <v>197</v>
      </c>
      <c r="S106" s="62">
        <v>264</v>
      </c>
      <c r="T106">
        <v>363</v>
      </c>
      <c r="U106">
        <f t="shared" si="6"/>
        <v>0.72727272727272729</v>
      </c>
      <c r="W106" s="61" t="s">
        <v>198</v>
      </c>
      <c r="X106" s="62">
        <v>192</v>
      </c>
      <c r="Z106" s="66">
        <f t="shared" si="5"/>
        <v>1</v>
      </c>
      <c r="AB106" s="61" t="s">
        <v>198</v>
      </c>
      <c r="AC106" s="62">
        <v>192</v>
      </c>
      <c r="AE106" s="78">
        <v>290</v>
      </c>
      <c r="AF106" t="s">
        <v>198</v>
      </c>
      <c r="AG106" s="27">
        <v>2532.0666099999999</v>
      </c>
      <c r="AH106" s="27">
        <v>3221.45129</v>
      </c>
      <c r="AI106">
        <v>265</v>
      </c>
      <c r="AJ106">
        <v>234</v>
      </c>
      <c r="AK106" s="27">
        <f t="shared" si="7"/>
        <v>9554.968339622641</v>
      </c>
      <c r="AL106" s="27">
        <f t="shared" si="8"/>
        <v>13766.885854700855</v>
      </c>
    </row>
    <row r="107" spans="1:38" ht="23" x14ac:dyDescent="0.35">
      <c r="A107" s="56" t="s">
        <v>191</v>
      </c>
      <c r="B107" s="57">
        <v>128.80000000000001</v>
      </c>
      <c r="D107" t="s">
        <v>162</v>
      </c>
      <c r="E107">
        <v>272</v>
      </c>
      <c r="F107">
        <v>399</v>
      </c>
      <c r="L107">
        <v>273</v>
      </c>
      <c r="M107" t="s">
        <v>187</v>
      </c>
      <c r="N107">
        <v>0</v>
      </c>
      <c r="O107">
        <v>54196</v>
      </c>
      <c r="P107">
        <f t="shared" si="9"/>
        <v>1</v>
      </c>
      <c r="R107" s="61" t="s">
        <v>198</v>
      </c>
      <c r="S107" s="62">
        <v>192</v>
      </c>
      <c r="T107">
        <v>234</v>
      </c>
      <c r="U107">
        <f t="shared" si="6"/>
        <v>0.82051282051282048</v>
      </c>
      <c r="W107" s="61" t="s">
        <v>199</v>
      </c>
      <c r="X107" s="62">
        <v>45</v>
      </c>
      <c r="Z107" s="66">
        <f t="shared" si="5"/>
        <v>1</v>
      </c>
      <c r="AB107" s="61" t="s">
        <v>199</v>
      </c>
      <c r="AC107" s="62">
        <v>45</v>
      </c>
      <c r="AE107" s="78">
        <v>291</v>
      </c>
      <c r="AF107" t="s">
        <v>199</v>
      </c>
      <c r="AG107" s="27">
        <v>1052.7253500000002</v>
      </c>
      <c r="AH107" s="27">
        <v>1003.57573</v>
      </c>
      <c r="AI107" s="74">
        <v>71</v>
      </c>
      <c r="AJ107" s="74">
        <v>57</v>
      </c>
      <c r="AK107" s="27">
        <f t="shared" si="7"/>
        <v>14827.117605633806</v>
      </c>
      <c r="AL107" s="27">
        <f t="shared" si="8"/>
        <v>17606.591754385969</v>
      </c>
    </row>
    <row r="108" spans="1:38" ht="14.5" x14ac:dyDescent="0.35">
      <c r="A108" s="56" t="s">
        <v>193</v>
      </c>
      <c r="B108" s="57">
        <v>154.9</v>
      </c>
      <c r="D108" t="s">
        <v>187</v>
      </c>
      <c r="E108">
        <v>273</v>
      </c>
      <c r="F108">
        <v>418</v>
      </c>
      <c r="L108">
        <v>275</v>
      </c>
      <c r="M108" t="s">
        <v>188</v>
      </c>
      <c r="N108">
        <v>0</v>
      </c>
      <c r="P108">
        <f t="shared" si="9"/>
        <v>0</v>
      </c>
      <c r="R108" s="61" t="s">
        <v>199</v>
      </c>
      <c r="S108" s="62">
        <v>45</v>
      </c>
      <c r="T108">
        <v>57</v>
      </c>
      <c r="U108">
        <f t="shared" si="6"/>
        <v>0.78947368421052633</v>
      </c>
      <c r="W108" s="61" t="s">
        <v>200</v>
      </c>
      <c r="X108" s="62">
        <v>3915</v>
      </c>
      <c r="Y108">
        <v>1185</v>
      </c>
      <c r="Z108" s="66">
        <f t="shared" si="5"/>
        <v>0.76764705882352946</v>
      </c>
      <c r="AB108" s="61" t="s">
        <v>200</v>
      </c>
      <c r="AC108" s="62">
        <v>5097</v>
      </c>
      <c r="AE108" s="78">
        <v>297</v>
      </c>
      <c r="AF108" t="s">
        <v>200</v>
      </c>
      <c r="AG108" s="27">
        <v>80872.586989999996</v>
      </c>
      <c r="AH108" s="27">
        <v>86808.414310000007</v>
      </c>
      <c r="AI108">
        <v>6550</v>
      </c>
      <c r="AJ108">
        <v>6423</v>
      </c>
      <c r="AK108" s="27">
        <f t="shared" si="7"/>
        <v>12346.959845801526</v>
      </c>
      <c r="AL108" s="27">
        <f t="shared" si="8"/>
        <v>13515.244326638644</v>
      </c>
    </row>
    <row r="109" spans="1:38" ht="14.5" x14ac:dyDescent="0.35">
      <c r="A109" s="56" t="s">
        <v>194</v>
      </c>
      <c r="B109" s="57">
        <v>166</v>
      </c>
      <c r="D109" t="s">
        <v>188</v>
      </c>
      <c r="E109">
        <v>275</v>
      </c>
      <c r="F109">
        <v>151</v>
      </c>
      <c r="L109">
        <v>276</v>
      </c>
      <c r="M109" t="s">
        <v>190</v>
      </c>
      <c r="N109">
        <v>19191.5</v>
      </c>
      <c r="P109">
        <f t="shared" si="9"/>
        <v>1</v>
      </c>
      <c r="R109" s="61" t="s">
        <v>200</v>
      </c>
      <c r="S109" s="62">
        <v>5097</v>
      </c>
      <c r="T109">
        <v>6423</v>
      </c>
      <c r="U109">
        <f t="shared" si="6"/>
        <v>0.79355441382531522</v>
      </c>
      <c r="W109" s="61" t="s">
        <v>201</v>
      </c>
      <c r="X109" s="62">
        <v>129</v>
      </c>
      <c r="Z109" s="66">
        <f t="shared" si="5"/>
        <v>1</v>
      </c>
      <c r="AB109" s="61" t="s">
        <v>201</v>
      </c>
      <c r="AC109" s="62">
        <v>129</v>
      </c>
      <c r="AE109" s="78">
        <v>300</v>
      </c>
      <c r="AF109" t="s">
        <v>201</v>
      </c>
      <c r="AG109" s="27">
        <v>1779.1427099999999</v>
      </c>
      <c r="AH109" s="27">
        <v>1798.1688599999998</v>
      </c>
      <c r="AI109" s="74">
        <v>159</v>
      </c>
      <c r="AJ109" s="74">
        <v>160</v>
      </c>
      <c r="AK109" s="27">
        <f t="shared" si="7"/>
        <v>11189.57679245283</v>
      </c>
      <c r="AL109" s="27">
        <f t="shared" si="8"/>
        <v>11238.555374999998</v>
      </c>
    </row>
    <row r="110" spans="1:38" ht="14.5" x14ac:dyDescent="0.35">
      <c r="A110" s="56" t="s">
        <v>195</v>
      </c>
      <c r="B110" s="57">
        <v>156.4</v>
      </c>
      <c r="D110" t="s">
        <v>190</v>
      </c>
      <c r="E110">
        <v>276</v>
      </c>
      <c r="F110">
        <v>278</v>
      </c>
      <c r="L110">
        <v>280</v>
      </c>
      <c r="M110" t="s">
        <v>191</v>
      </c>
      <c r="N110">
        <v>0</v>
      </c>
      <c r="P110">
        <f t="shared" si="9"/>
        <v>0</v>
      </c>
      <c r="R110" s="61" t="s">
        <v>201</v>
      </c>
      <c r="S110" s="62">
        <v>129</v>
      </c>
      <c r="T110">
        <v>160</v>
      </c>
      <c r="U110">
        <f t="shared" si="6"/>
        <v>0.80625000000000002</v>
      </c>
      <c r="W110" s="61" t="s">
        <v>202</v>
      </c>
      <c r="X110" s="62">
        <v>735</v>
      </c>
      <c r="Y110">
        <v>78</v>
      </c>
      <c r="Z110" s="66">
        <f t="shared" si="5"/>
        <v>0.90405904059040587</v>
      </c>
      <c r="AB110" s="61" t="s">
        <v>202</v>
      </c>
      <c r="AC110" s="62">
        <v>813</v>
      </c>
      <c r="AE110" s="78">
        <v>301</v>
      </c>
      <c r="AF110" t="s">
        <v>202</v>
      </c>
      <c r="AG110" s="27">
        <v>11248.418520000001</v>
      </c>
      <c r="AH110" s="27">
        <v>11503.07645</v>
      </c>
      <c r="AI110">
        <v>1004</v>
      </c>
      <c r="AJ110">
        <v>950</v>
      </c>
      <c r="AK110" s="27">
        <f t="shared" si="7"/>
        <v>11203.604103585658</v>
      </c>
      <c r="AL110" s="27">
        <f t="shared" si="8"/>
        <v>12108.501526315789</v>
      </c>
    </row>
    <row r="111" spans="1:38" ht="14.5" x14ac:dyDescent="0.35">
      <c r="A111" s="56" t="s">
        <v>196</v>
      </c>
      <c r="B111" s="57">
        <v>153.5</v>
      </c>
      <c r="D111" t="s">
        <v>191</v>
      </c>
      <c r="E111">
        <v>280</v>
      </c>
      <c r="F111">
        <v>83</v>
      </c>
      <c r="L111">
        <v>284</v>
      </c>
      <c r="M111" t="s">
        <v>193</v>
      </c>
      <c r="N111">
        <v>9583.2000000000007</v>
      </c>
      <c r="P111">
        <f t="shared" si="9"/>
        <v>1</v>
      </c>
      <c r="R111" s="61" t="s">
        <v>202</v>
      </c>
      <c r="S111" s="62">
        <v>813</v>
      </c>
      <c r="T111">
        <v>950</v>
      </c>
      <c r="U111">
        <f t="shared" si="6"/>
        <v>0.85578947368421054</v>
      </c>
      <c r="W111" s="61" t="s">
        <v>203</v>
      </c>
      <c r="X111" s="62">
        <v>27</v>
      </c>
      <c r="Z111" s="66">
        <f t="shared" si="5"/>
        <v>1</v>
      </c>
      <c r="AB111" s="61" t="s">
        <v>203</v>
      </c>
      <c r="AC111" s="62">
        <v>27</v>
      </c>
      <c r="AE111" s="78">
        <v>304</v>
      </c>
      <c r="AF111" t="s">
        <v>203</v>
      </c>
      <c r="AG111" s="27">
        <v>503.65323999999998</v>
      </c>
      <c r="AH111" s="27">
        <v>369.95249999999993</v>
      </c>
      <c r="AI111" s="74">
        <v>33</v>
      </c>
      <c r="AJ111" s="74">
        <v>29</v>
      </c>
      <c r="AK111" s="27">
        <f t="shared" si="7"/>
        <v>15262.219393939393</v>
      </c>
      <c r="AL111" s="27">
        <f t="shared" si="8"/>
        <v>12756.982758620687</v>
      </c>
    </row>
    <row r="112" spans="1:38" ht="14.5" x14ac:dyDescent="0.35">
      <c r="A112" s="56" t="s">
        <v>197</v>
      </c>
      <c r="B112" s="57">
        <v>127</v>
      </c>
      <c r="D112" t="s">
        <v>193</v>
      </c>
      <c r="E112">
        <v>284</v>
      </c>
      <c r="F112">
        <v>84</v>
      </c>
      <c r="L112">
        <v>285</v>
      </c>
      <c r="M112" t="s">
        <v>194</v>
      </c>
      <c r="N112">
        <v>0</v>
      </c>
      <c r="P112">
        <f t="shared" si="9"/>
        <v>0</v>
      </c>
      <c r="R112" s="61" t="s">
        <v>203</v>
      </c>
      <c r="S112" s="62">
        <v>27</v>
      </c>
      <c r="T112">
        <v>29</v>
      </c>
      <c r="U112">
        <f t="shared" si="6"/>
        <v>0.93103448275862066</v>
      </c>
      <c r="W112" s="61" t="s">
        <v>204</v>
      </c>
      <c r="X112" s="62">
        <v>438</v>
      </c>
      <c r="Y112">
        <v>123</v>
      </c>
      <c r="Z112" s="66">
        <f t="shared" si="5"/>
        <v>0.78074866310160429</v>
      </c>
      <c r="AB112" s="61" t="s">
        <v>204</v>
      </c>
      <c r="AC112" s="62">
        <v>558</v>
      </c>
      <c r="AE112" s="78">
        <v>305</v>
      </c>
      <c r="AF112" t="s">
        <v>204</v>
      </c>
      <c r="AG112" s="27">
        <v>7466.5156399999996</v>
      </c>
      <c r="AH112" s="27">
        <v>8023.6895000000013</v>
      </c>
      <c r="AI112">
        <v>758</v>
      </c>
      <c r="AJ112">
        <v>732</v>
      </c>
      <c r="AK112" s="27">
        <f t="shared" si="7"/>
        <v>9850.2844854881259</v>
      </c>
      <c r="AL112" s="27">
        <f t="shared" si="8"/>
        <v>10961.324453551913</v>
      </c>
    </row>
    <row r="113" spans="1:38" ht="14.5" x14ac:dyDescent="0.35">
      <c r="A113" s="56" t="s">
        <v>198</v>
      </c>
      <c r="B113" s="57">
        <v>190.8</v>
      </c>
      <c r="D113" t="s">
        <v>194</v>
      </c>
      <c r="E113">
        <v>285</v>
      </c>
      <c r="F113">
        <v>103</v>
      </c>
      <c r="L113">
        <v>286</v>
      </c>
      <c r="M113" t="s">
        <v>195</v>
      </c>
      <c r="N113">
        <v>0</v>
      </c>
      <c r="P113">
        <f t="shared" si="9"/>
        <v>0</v>
      </c>
      <c r="R113" s="61" t="s">
        <v>204</v>
      </c>
      <c r="S113" s="62">
        <v>558</v>
      </c>
      <c r="T113">
        <v>732</v>
      </c>
      <c r="U113">
        <f t="shared" si="6"/>
        <v>0.76229508196721307</v>
      </c>
      <c r="W113" s="61" t="s">
        <v>205</v>
      </c>
      <c r="X113" s="62">
        <v>27</v>
      </c>
      <c r="Z113" s="66">
        <f t="shared" si="5"/>
        <v>1</v>
      </c>
      <c r="AB113" s="61" t="s">
        <v>205</v>
      </c>
      <c r="AC113" s="62">
        <v>27</v>
      </c>
      <c r="AE113" s="78">
        <v>309</v>
      </c>
      <c r="AF113" t="s">
        <v>259</v>
      </c>
      <c r="AG113" s="27">
        <v>3362.2841700000004</v>
      </c>
      <c r="AH113" s="27">
        <v>3227.5942400000004</v>
      </c>
      <c r="AI113" s="74">
        <v>279</v>
      </c>
      <c r="AJ113" s="74">
        <v>261</v>
      </c>
      <c r="AK113" s="27">
        <f t="shared" si="7"/>
        <v>12051.197741935486</v>
      </c>
      <c r="AL113" s="27">
        <f t="shared" si="8"/>
        <v>12366.261455938698</v>
      </c>
    </row>
    <row r="114" spans="1:38" ht="14.5" x14ac:dyDescent="0.35">
      <c r="A114" s="56" t="s">
        <v>199</v>
      </c>
      <c r="B114" s="57">
        <v>211.8</v>
      </c>
      <c r="D114" t="s">
        <v>195</v>
      </c>
      <c r="E114">
        <v>286</v>
      </c>
      <c r="F114">
        <v>987</v>
      </c>
      <c r="L114">
        <v>287</v>
      </c>
      <c r="M114" t="s">
        <v>196</v>
      </c>
      <c r="N114">
        <v>0</v>
      </c>
      <c r="P114">
        <f t="shared" si="9"/>
        <v>0</v>
      </c>
      <c r="R114" s="61" t="s">
        <v>205</v>
      </c>
      <c r="S114" s="62">
        <v>27</v>
      </c>
      <c r="T114">
        <v>53</v>
      </c>
      <c r="U114">
        <f t="shared" si="6"/>
        <v>0.50943396226415094</v>
      </c>
      <c r="W114" s="61" t="s">
        <v>206</v>
      </c>
      <c r="X114" s="62">
        <v>105</v>
      </c>
      <c r="Y114">
        <v>2.5</v>
      </c>
      <c r="Z114" s="66">
        <f t="shared" si="5"/>
        <v>0.97674418604651159</v>
      </c>
      <c r="AB114" s="61" t="s">
        <v>206</v>
      </c>
      <c r="AC114" s="62">
        <v>108</v>
      </c>
      <c r="AE114" s="78">
        <v>312</v>
      </c>
      <c r="AF114" t="s">
        <v>205</v>
      </c>
      <c r="AG114" s="27">
        <v>539.56828000000007</v>
      </c>
      <c r="AH114" s="27">
        <v>565.73253</v>
      </c>
      <c r="AI114">
        <v>58</v>
      </c>
      <c r="AJ114">
        <v>53</v>
      </c>
      <c r="AK114" s="27">
        <f t="shared" si="7"/>
        <v>9302.9013793103459</v>
      </c>
      <c r="AL114" s="27">
        <f t="shared" si="8"/>
        <v>10674.198679245283</v>
      </c>
    </row>
    <row r="115" spans="1:38" ht="14.5" x14ac:dyDescent="0.35">
      <c r="A115" s="56" t="s">
        <v>404</v>
      </c>
      <c r="B115" s="57">
        <v>126.8</v>
      </c>
      <c r="D115" t="s">
        <v>196</v>
      </c>
      <c r="E115">
        <v>287</v>
      </c>
      <c r="F115">
        <v>229</v>
      </c>
      <c r="L115">
        <v>288</v>
      </c>
      <c r="M115" t="s">
        <v>197</v>
      </c>
      <c r="N115">
        <v>0</v>
      </c>
      <c r="P115">
        <f t="shared" si="9"/>
        <v>0</v>
      </c>
      <c r="R115" s="61" t="s">
        <v>206</v>
      </c>
      <c r="S115" s="62">
        <v>108</v>
      </c>
      <c r="T115">
        <v>166</v>
      </c>
      <c r="U115">
        <f t="shared" si="6"/>
        <v>0.6506024096385542</v>
      </c>
      <c r="W115" s="61" t="s">
        <v>207</v>
      </c>
      <c r="X115" s="62">
        <v>108</v>
      </c>
      <c r="Z115" s="66">
        <f t="shared" si="5"/>
        <v>1</v>
      </c>
      <c r="AB115" s="61" t="s">
        <v>207</v>
      </c>
      <c r="AC115" s="62">
        <v>108</v>
      </c>
      <c r="AE115" s="78">
        <v>316</v>
      </c>
      <c r="AF115" t="s">
        <v>206</v>
      </c>
      <c r="AG115" s="27">
        <v>1844.7147000000002</v>
      </c>
      <c r="AH115" s="27">
        <v>1922.4814199999998</v>
      </c>
      <c r="AI115" s="74">
        <v>171</v>
      </c>
      <c r="AJ115" s="74">
        <v>166</v>
      </c>
      <c r="AK115" s="27">
        <f t="shared" si="7"/>
        <v>10787.805263157896</v>
      </c>
      <c r="AL115" s="27">
        <f t="shared" si="8"/>
        <v>11581.213373493976</v>
      </c>
    </row>
    <row r="116" spans="1:38" ht="14.5" x14ac:dyDescent="0.35">
      <c r="A116" s="56" t="s">
        <v>200</v>
      </c>
      <c r="B116" s="57">
        <v>131.80000000000001</v>
      </c>
      <c r="D116" t="s">
        <v>197</v>
      </c>
      <c r="E116">
        <v>288</v>
      </c>
      <c r="F116">
        <v>244</v>
      </c>
      <c r="L116">
        <v>290</v>
      </c>
      <c r="M116" t="s">
        <v>198</v>
      </c>
      <c r="N116">
        <v>38116.400000000001</v>
      </c>
      <c r="O116">
        <v>38116.400000000001</v>
      </c>
      <c r="P116">
        <f t="shared" si="9"/>
        <v>1</v>
      </c>
      <c r="R116" s="61" t="s">
        <v>207</v>
      </c>
      <c r="S116" s="62">
        <v>108</v>
      </c>
      <c r="T116">
        <v>136</v>
      </c>
      <c r="U116">
        <f t="shared" si="6"/>
        <v>0.79411764705882348</v>
      </c>
      <c r="W116" s="61" t="s">
        <v>83</v>
      </c>
      <c r="X116" s="62">
        <v>3153</v>
      </c>
      <c r="Y116">
        <v>1647</v>
      </c>
      <c r="Z116" s="66">
        <f t="shared" si="5"/>
        <v>0.65687499999999999</v>
      </c>
      <c r="AB116" s="61" t="s">
        <v>83</v>
      </c>
      <c r="AC116" s="62">
        <v>4773</v>
      </c>
      <c r="AE116" s="78">
        <v>317</v>
      </c>
      <c r="AF116" t="s">
        <v>207</v>
      </c>
      <c r="AG116" s="27">
        <v>1558.9414000000002</v>
      </c>
      <c r="AH116" s="27">
        <v>1667.6690700000001</v>
      </c>
      <c r="AI116">
        <v>137</v>
      </c>
      <c r="AJ116">
        <v>136</v>
      </c>
      <c r="AK116" s="27">
        <f t="shared" si="7"/>
        <v>11379.134306569345</v>
      </c>
      <c r="AL116" s="27">
        <f t="shared" si="8"/>
        <v>12262.272573529413</v>
      </c>
    </row>
    <row r="117" spans="1:38" ht="14.5" x14ac:dyDescent="0.35">
      <c r="A117" s="56" t="s">
        <v>201</v>
      </c>
      <c r="B117" s="57">
        <v>153.6</v>
      </c>
      <c r="D117" t="s">
        <v>198</v>
      </c>
      <c r="E117">
        <v>290</v>
      </c>
      <c r="F117">
        <v>936</v>
      </c>
      <c r="L117">
        <v>291</v>
      </c>
      <c r="M117" t="s">
        <v>199</v>
      </c>
      <c r="N117">
        <v>0</v>
      </c>
      <c r="P117">
        <f t="shared" si="9"/>
        <v>0</v>
      </c>
      <c r="R117" s="61" t="s">
        <v>83</v>
      </c>
      <c r="S117" s="62">
        <v>4773</v>
      </c>
      <c r="T117">
        <v>5983</v>
      </c>
      <c r="U117">
        <f t="shared" si="6"/>
        <v>0.79776032090924287</v>
      </c>
      <c r="W117" s="61" t="s">
        <v>208</v>
      </c>
      <c r="X117" s="62">
        <v>300</v>
      </c>
      <c r="Y117">
        <v>18</v>
      </c>
      <c r="Z117" s="66">
        <f t="shared" si="5"/>
        <v>0.94339622641509435</v>
      </c>
      <c r="AB117" s="61" t="s">
        <v>208</v>
      </c>
      <c r="AC117" s="62">
        <v>318</v>
      </c>
      <c r="AE117" s="78">
        <v>320</v>
      </c>
      <c r="AF117" t="s">
        <v>173</v>
      </c>
      <c r="AG117" s="27">
        <v>2760.9125599999998</v>
      </c>
      <c r="AH117" s="27">
        <v>3816.6376799999998</v>
      </c>
      <c r="AI117" s="74">
        <v>233</v>
      </c>
      <c r="AJ117" s="74">
        <v>225</v>
      </c>
      <c r="AK117" s="27">
        <f t="shared" si="7"/>
        <v>11849.410128755364</v>
      </c>
      <c r="AL117" s="27">
        <f t="shared" si="8"/>
        <v>16962.83413333333</v>
      </c>
    </row>
    <row r="118" spans="1:38" ht="14.5" x14ac:dyDescent="0.35">
      <c r="A118" s="56" t="s">
        <v>202</v>
      </c>
      <c r="B118" s="57">
        <v>159</v>
      </c>
      <c r="D118" t="s">
        <v>199</v>
      </c>
      <c r="E118">
        <v>291</v>
      </c>
      <c r="F118">
        <v>196</v>
      </c>
      <c r="L118">
        <v>295</v>
      </c>
      <c r="M118" t="s">
        <v>404</v>
      </c>
      <c r="N118">
        <v>0</v>
      </c>
      <c r="P118">
        <f t="shared" si="9"/>
        <v>0</v>
      </c>
      <c r="R118" s="61" t="s">
        <v>208</v>
      </c>
      <c r="S118" s="62">
        <v>318</v>
      </c>
      <c r="T118">
        <v>456</v>
      </c>
      <c r="U118">
        <f t="shared" si="6"/>
        <v>0.69736842105263153</v>
      </c>
      <c r="W118" s="61" t="s">
        <v>209</v>
      </c>
      <c r="X118" s="62">
        <v>345</v>
      </c>
      <c r="Z118" s="66">
        <f t="shared" si="5"/>
        <v>1</v>
      </c>
      <c r="AB118" s="61" t="s">
        <v>209</v>
      </c>
      <c r="AC118" s="62">
        <v>345</v>
      </c>
      <c r="AE118" s="78">
        <v>322</v>
      </c>
      <c r="AF118" t="s">
        <v>175</v>
      </c>
      <c r="AG118" s="27">
        <v>3080.0549100000003</v>
      </c>
      <c r="AH118" s="27">
        <v>3109.7770099999998</v>
      </c>
      <c r="AI118">
        <v>265</v>
      </c>
      <c r="AJ118">
        <v>260</v>
      </c>
      <c r="AK118" s="27">
        <f t="shared" si="7"/>
        <v>11622.848716981134</v>
      </c>
      <c r="AL118" s="27">
        <f t="shared" si="8"/>
        <v>11960.680807692308</v>
      </c>
    </row>
    <row r="119" spans="1:38" ht="14.5" x14ac:dyDescent="0.35">
      <c r="A119" s="56" t="s">
        <v>203</v>
      </c>
      <c r="B119" s="57">
        <v>150.30000000000001</v>
      </c>
      <c r="D119" t="s">
        <v>404</v>
      </c>
      <c r="E119">
        <v>295</v>
      </c>
      <c r="F119">
        <v>33</v>
      </c>
      <c r="L119">
        <v>297</v>
      </c>
      <c r="M119" t="s">
        <v>200</v>
      </c>
      <c r="N119">
        <v>0</v>
      </c>
      <c r="P119">
        <f t="shared" si="9"/>
        <v>0</v>
      </c>
      <c r="R119" s="61" t="s">
        <v>209</v>
      </c>
      <c r="S119" s="62">
        <v>345</v>
      </c>
      <c r="T119">
        <v>446</v>
      </c>
      <c r="U119">
        <f t="shared" si="6"/>
        <v>0.773542600896861</v>
      </c>
      <c r="W119" s="61" t="s">
        <v>210</v>
      </c>
      <c r="X119" s="62">
        <v>117</v>
      </c>
      <c r="Z119" s="66">
        <f t="shared" si="5"/>
        <v>1</v>
      </c>
      <c r="AB119" s="61" t="s">
        <v>210</v>
      </c>
      <c r="AC119" s="62">
        <v>117</v>
      </c>
      <c r="AE119" s="78">
        <v>398</v>
      </c>
      <c r="AF119" t="s">
        <v>83</v>
      </c>
      <c r="AG119" s="27">
        <v>78197.833799999993</v>
      </c>
      <c r="AH119" s="27">
        <v>78574.305829999983</v>
      </c>
      <c r="AI119" s="74">
        <v>6102</v>
      </c>
      <c r="AJ119" s="74">
        <v>5983</v>
      </c>
      <c r="AK119" s="27">
        <f t="shared" si="7"/>
        <v>12815.115339233036</v>
      </c>
      <c r="AL119" s="27">
        <f t="shared" si="8"/>
        <v>13132.927599866285</v>
      </c>
    </row>
    <row r="120" spans="1:38" ht="14.5" x14ac:dyDescent="0.35">
      <c r="A120" s="56" t="s">
        <v>204</v>
      </c>
      <c r="B120" s="57">
        <v>156.5</v>
      </c>
      <c r="D120" t="s">
        <v>200</v>
      </c>
      <c r="E120">
        <v>297</v>
      </c>
      <c r="F120">
        <v>1315</v>
      </c>
      <c r="L120">
        <v>300</v>
      </c>
      <c r="M120" t="s">
        <v>201</v>
      </c>
      <c r="N120">
        <v>0</v>
      </c>
      <c r="P120">
        <f t="shared" si="9"/>
        <v>0</v>
      </c>
      <c r="R120" s="61" t="s">
        <v>210</v>
      </c>
      <c r="S120" s="62">
        <v>117</v>
      </c>
      <c r="T120">
        <v>144</v>
      </c>
      <c r="U120">
        <f t="shared" si="6"/>
        <v>0.8125</v>
      </c>
      <c r="W120" s="61" t="s">
        <v>212</v>
      </c>
      <c r="X120" s="62">
        <v>261</v>
      </c>
      <c r="Y120">
        <v>30</v>
      </c>
      <c r="Z120" s="66">
        <f t="shared" si="5"/>
        <v>0.89690721649484539</v>
      </c>
      <c r="AB120" s="61" t="s">
        <v>212</v>
      </c>
      <c r="AC120" s="62">
        <v>291</v>
      </c>
      <c r="AE120" s="78">
        <v>399</v>
      </c>
      <c r="AF120" t="s">
        <v>208</v>
      </c>
      <c r="AG120" s="27">
        <v>4546.67479</v>
      </c>
      <c r="AH120" s="27">
        <v>4656.36402</v>
      </c>
      <c r="AI120">
        <v>493</v>
      </c>
      <c r="AJ120">
        <v>456</v>
      </c>
      <c r="AK120" s="27">
        <f t="shared" si="7"/>
        <v>9222.4640770791084</v>
      </c>
      <c r="AL120" s="27">
        <f t="shared" si="8"/>
        <v>10211.324605263158</v>
      </c>
    </row>
    <row r="121" spans="1:38" ht="14.5" x14ac:dyDescent="0.35">
      <c r="A121" s="56" t="s">
        <v>205</v>
      </c>
      <c r="B121" s="57">
        <v>198.3</v>
      </c>
      <c r="D121" t="s">
        <v>201</v>
      </c>
      <c r="E121">
        <v>300</v>
      </c>
      <c r="F121">
        <v>160</v>
      </c>
      <c r="L121">
        <v>301</v>
      </c>
      <c r="M121" t="s">
        <v>202</v>
      </c>
      <c r="N121">
        <v>138548.14000000001</v>
      </c>
      <c r="O121">
        <v>138326.14000000001</v>
      </c>
      <c r="P121">
        <f t="shared" si="9"/>
        <v>1</v>
      </c>
      <c r="R121" s="61" t="s">
        <v>212</v>
      </c>
      <c r="S121" s="62">
        <v>291</v>
      </c>
      <c r="T121">
        <v>408</v>
      </c>
      <c r="U121">
        <f t="shared" si="6"/>
        <v>0.71323529411764708</v>
      </c>
      <c r="W121" s="61" t="s">
        <v>213</v>
      </c>
      <c r="X121" s="62">
        <v>72</v>
      </c>
      <c r="Z121" s="66">
        <f t="shared" si="5"/>
        <v>1</v>
      </c>
      <c r="AB121" s="61" t="s">
        <v>213</v>
      </c>
      <c r="AC121" s="62">
        <v>72</v>
      </c>
      <c r="AE121" s="78">
        <v>400</v>
      </c>
      <c r="AF121" t="s">
        <v>209</v>
      </c>
      <c r="AG121" s="27">
        <v>4397.5217999999995</v>
      </c>
      <c r="AH121" s="27">
        <v>5102.9340699999993</v>
      </c>
      <c r="AI121" s="74">
        <v>457</v>
      </c>
      <c r="AJ121" s="74">
        <v>446</v>
      </c>
      <c r="AK121" s="27">
        <f t="shared" si="7"/>
        <v>9622.5859956236309</v>
      </c>
      <c r="AL121" s="27">
        <f t="shared" si="8"/>
        <v>11441.55621076233</v>
      </c>
    </row>
    <row r="122" spans="1:38" ht="23" x14ac:dyDescent="0.35">
      <c r="A122" s="56" t="s">
        <v>206</v>
      </c>
      <c r="B122" s="57">
        <v>142.30000000000001</v>
      </c>
      <c r="D122" t="s">
        <v>202</v>
      </c>
      <c r="E122">
        <v>301</v>
      </c>
      <c r="F122">
        <v>606</v>
      </c>
      <c r="L122">
        <v>304</v>
      </c>
      <c r="M122" t="s">
        <v>203</v>
      </c>
      <c r="N122">
        <v>0</v>
      </c>
      <c r="P122">
        <f t="shared" si="9"/>
        <v>0</v>
      </c>
      <c r="R122" s="61" t="s">
        <v>213</v>
      </c>
      <c r="S122" s="62">
        <v>72</v>
      </c>
      <c r="T122">
        <v>128</v>
      </c>
      <c r="U122">
        <f t="shared" si="6"/>
        <v>0.5625</v>
      </c>
      <c r="W122" s="61" t="s">
        <v>214</v>
      </c>
      <c r="X122" s="62">
        <v>2175</v>
      </c>
      <c r="Y122">
        <v>489</v>
      </c>
      <c r="Z122" s="66">
        <f t="shared" si="5"/>
        <v>0.81644144144144148</v>
      </c>
      <c r="AB122" s="61" t="s">
        <v>214</v>
      </c>
      <c r="AC122" s="62">
        <v>2658</v>
      </c>
      <c r="AE122" s="78">
        <v>402</v>
      </c>
      <c r="AF122" t="s">
        <v>212</v>
      </c>
      <c r="AG122" s="27">
        <v>3779.3043299999995</v>
      </c>
      <c r="AH122" s="27">
        <v>3717.9931200000001</v>
      </c>
      <c r="AI122">
        <v>430</v>
      </c>
      <c r="AJ122">
        <v>408</v>
      </c>
      <c r="AK122" s="27">
        <f t="shared" si="7"/>
        <v>8789.0798372093013</v>
      </c>
      <c r="AL122" s="27">
        <f t="shared" si="8"/>
        <v>9112.7282352941165</v>
      </c>
    </row>
    <row r="123" spans="1:38" ht="14.5" x14ac:dyDescent="0.35">
      <c r="A123" s="56" t="s">
        <v>207</v>
      </c>
      <c r="B123" s="57">
        <v>177.7</v>
      </c>
      <c r="D123" t="s">
        <v>203</v>
      </c>
      <c r="E123">
        <v>304</v>
      </c>
      <c r="F123">
        <v>78</v>
      </c>
      <c r="L123">
        <v>305</v>
      </c>
      <c r="M123" t="s">
        <v>204</v>
      </c>
      <c r="N123">
        <v>0</v>
      </c>
      <c r="P123">
        <f t="shared" si="9"/>
        <v>0</v>
      </c>
      <c r="R123" s="61" t="s">
        <v>214</v>
      </c>
      <c r="S123" s="62">
        <v>2658</v>
      </c>
      <c r="T123">
        <v>3293</v>
      </c>
      <c r="U123">
        <f t="shared" si="6"/>
        <v>0.80716671727907685</v>
      </c>
      <c r="W123" s="61" t="s">
        <v>215</v>
      </c>
      <c r="X123" s="62">
        <v>492</v>
      </c>
      <c r="Y123">
        <v>186</v>
      </c>
      <c r="Z123" s="66">
        <f t="shared" si="5"/>
        <v>0.72566371681415931</v>
      </c>
      <c r="AB123" s="61" t="s">
        <v>215</v>
      </c>
      <c r="AC123" s="62">
        <v>675</v>
      </c>
      <c r="AE123" s="78">
        <v>403</v>
      </c>
      <c r="AF123" t="s">
        <v>213</v>
      </c>
      <c r="AG123" s="27">
        <v>1335.4992400000001</v>
      </c>
      <c r="AH123" s="27">
        <v>1549.3314700000003</v>
      </c>
      <c r="AI123" s="74">
        <v>142</v>
      </c>
      <c r="AJ123" s="74">
        <v>128</v>
      </c>
      <c r="AK123" s="27">
        <f t="shared" si="7"/>
        <v>9404.9242253521134</v>
      </c>
      <c r="AL123" s="27">
        <f t="shared" si="8"/>
        <v>12104.152109375002</v>
      </c>
    </row>
    <row r="124" spans="1:38" ht="14.5" x14ac:dyDescent="0.35">
      <c r="A124" s="56" t="s">
        <v>405</v>
      </c>
      <c r="B124" s="57">
        <v>130.9</v>
      </c>
      <c r="D124" t="s">
        <v>204</v>
      </c>
      <c r="E124">
        <v>305</v>
      </c>
      <c r="F124">
        <v>1032</v>
      </c>
      <c r="L124">
        <v>309</v>
      </c>
      <c r="M124" t="s">
        <v>259</v>
      </c>
      <c r="N124">
        <v>0</v>
      </c>
      <c r="P124">
        <f t="shared" si="9"/>
        <v>0</v>
      </c>
      <c r="R124" s="61" t="s">
        <v>215</v>
      </c>
      <c r="S124" s="62">
        <v>675</v>
      </c>
      <c r="T124">
        <v>815</v>
      </c>
      <c r="U124">
        <f t="shared" si="6"/>
        <v>0.82822085889570551</v>
      </c>
      <c r="W124" s="61" t="s">
        <v>216</v>
      </c>
      <c r="X124" s="62">
        <v>543</v>
      </c>
      <c r="Y124">
        <v>435</v>
      </c>
      <c r="Z124" s="66">
        <f t="shared" si="5"/>
        <v>0.55521472392638038</v>
      </c>
      <c r="AB124" s="61" t="s">
        <v>216</v>
      </c>
      <c r="AC124" s="62">
        <v>975</v>
      </c>
      <c r="AE124" s="78">
        <v>405</v>
      </c>
      <c r="AF124" t="s">
        <v>214</v>
      </c>
      <c r="AG124" s="27">
        <v>38317.882949999992</v>
      </c>
      <c r="AH124" s="27">
        <v>37282.073830000001</v>
      </c>
      <c r="AI124">
        <v>3411</v>
      </c>
      <c r="AJ124">
        <v>3293</v>
      </c>
      <c r="AK124" s="27">
        <f t="shared" si="7"/>
        <v>11233.621503957782</v>
      </c>
      <c r="AL124" s="27">
        <f t="shared" si="8"/>
        <v>11321.613674460979</v>
      </c>
    </row>
    <row r="125" spans="1:38" ht="14.5" x14ac:dyDescent="0.35">
      <c r="A125" s="56" t="s">
        <v>83</v>
      </c>
      <c r="B125" s="57">
        <v>150.30000000000001</v>
      </c>
      <c r="D125" t="s">
        <v>205</v>
      </c>
      <c r="E125">
        <v>312</v>
      </c>
      <c r="F125">
        <v>121</v>
      </c>
      <c r="L125">
        <v>312</v>
      </c>
      <c r="M125" t="s">
        <v>205</v>
      </c>
      <c r="N125">
        <v>0</v>
      </c>
      <c r="P125">
        <f t="shared" si="9"/>
        <v>0</v>
      </c>
      <c r="R125" s="61" t="s">
        <v>216</v>
      </c>
      <c r="S125" s="62">
        <v>975</v>
      </c>
      <c r="T125">
        <v>1335</v>
      </c>
      <c r="U125">
        <f t="shared" si="6"/>
        <v>0.7303370786516854</v>
      </c>
      <c r="W125" s="61" t="s">
        <v>217</v>
      </c>
      <c r="X125" s="62">
        <v>84</v>
      </c>
      <c r="Z125" s="66">
        <f t="shared" si="5"/>
        <v>1</v>
      </c>
      <c r="AB125" s="61" t="s">
        <v>217</v>
      </c>
      <c r="AC125" s="62">
        <v>84</v>
      </c>
      <c r="AE125" s="78">
        <v>407</v>
      </c>
      <c r="AF125" t="s">
        <v>210</v>
      </c>
      <c r="AG125" s="27">
        <v>1776.52703</v>
      </c>
      <c r="AH125" s="27">
        <v>1752.2898500000001</v>
      </c>
      <c r="AI125" s="74">
        <v>144</v>
      </c>
      <c r="AJ125" s="74">
        <v>144</v>
      </c>
      <c r="AK125" s="27">
        <f t="shared" si="7"/>
        <v>12336.993263888889</v>
      </c>
      <c r="AL125" s="27">
        <f t="shared" si="8"/>
        <v>12168.67951388889</v>
      </c>
    </row>
    <row r="126" spans="1:38" ht="14.5" x14ac:dyDescent="0.35">
      <c r="A126" s="56" t="s">
        <v>208</v>
      </c>
      <c r="B126" s="57">
        <v>133.19999999999999</v>
      </c>
      <c r="D126" t="s">
        <v>206</v>
      </c>
      <c r="E126">
        <v>316</v>
      </c>
      <c r="F126">
        <v>120</v>
      </c>
      <c r="L126">
        <v>316</v>
      </c>
      <c r="M126" t="s">
        <v>206</v>
      </c>
      <c r="N126">
        <v>0</v>
      </c>
      <c r="P126">
        <f t="shared" si="9"/>
        <v>0</v>
      </c>
      <c r="R126" s="61" t="s">
        <v>217</v>
      </c>
      <c r="S126" s="62">
        <v>84</v>
      </c>
      <c r="T126">
        <v>167</v>
      </c>
      <c r="U126">
        <f t="shared" si="6"/>
        <v>0.50299401197604787</v>
      </c>
      <c r="W126" s="61" t="s">
        <v>218</v>
      </c>
      <c r="X126" s="62">
        <v>882</v>
      </c>
      <c r="Y126">
        <v>285</v>
      </c>
      <c r="Z126" s="66">
        <f t="shared" si="5"/>
        <v>0.75578406169665813</v>
      </c>
      <c r="AB126" s="61" t="s">
        <v>218</v>
      </c>
      <c r="AC126" s="62">
        <v>1164</v>
      </c>
      <c r="AE126" s="78">
        <v>408</v>
      </c>
      <c r="AF126" t="s">
        <v>215</v>
      </c>
      <c r="AG126" s="27">
        <v>9331.7159900000006</v>
      </c>
      <c r="AH126" s="27">
        <v>9056.0493500000011</v>
      </c>
      <c r="AI126">
        <v>892</v>
      </c>
      <c r="AJ126">
        <v>815</v>
      </c>
      <c r="AK126" s="27">
        <f t="shared" si="7"/>
        <v>10461.565011210761</v>
      </c>
      <c r="AL126" s="27">
        <f t="shared" si="8"/>
        <v>11111.716993865033</v>
      </c>
    </row>
    <row r="127" spans="1:38" ht="14.5" x14ac:dyDescent="0.35">
      <c r="A127" s="56" t="s">
        <v>209</v>
      </c>
      <c r="B127" s="57">
        <v>134</v>
      </c>
      <c r="D127" t="s">
        <v>207</v>
      </c>
      <c r="E127">
        <v>317</v>
      </c>
      <c r="F127">
        <v>213</v>
      </c>
      <c r="L127">
        <v>317</v>
      </c>
      <c r="M127" t="s">
        <v>207</v>
      </c>
      <c r="N127">
        <v>0</v>
      </c>
      <c r="P127">
        <f t="shared" si="9"/>
        <v>0</v>
      </c>
      <c r="R127" s="61" t="s">
        <v>218</v>
      </c>
      <c r="S127" s="62">
        <v>1164</v>
      </c>
      <c r="T127">
        <v>1804</v>
      </c>
      <c r="U127">
        <f t="shared" si="6"/>
        <v>0.64523281596452331</v>
      </c>
      <c r="W127" s="61" t="s">
        <v>219</v>
      </c>
      <c r="X127" s="62">
        <v>285</v>
      </c>
      <c r="Y127">
        <v>12</v>
      </c>
      <c r="Z127" s="66">
        <f t="shared" si="5"/>
        <v>0.95959595959595956</v>
      </c>
      <c r="AB127" s="61" t="s">
        <v>219</v>
      </c>
      <c r="AC127" s="62">
        <v>297</v>
      </c>
      <c r="AE127" s="78">
        <v>410</v>
      </c>
      <c r="AF127" t="s">
        <v>216</v>
      </c>
      <c r="AG127" s="27">
        <v>12551.617900000001</v>
      </c>
      <c r="AH127" s="27">
        <v>13080.905959999998</v>
      </c>
      <c r="AI127" s="74">
        <v>1430</v>
      </c>
      <c r="AJ127" s="74">
        <v>1335</v>
      </c>
      <c r="AK127" s="27">
        <f t="shared" si="7"/>
        <v>8777.3551748251739</v>
      </c>
      <c r="AL127" s="27">
        <f t="shared" si="8"/>
        <v>9798.4314307116092</v>
      </c>
    </row>
    <row r="128" spans="1:38" ht="14.5" x14ac:dyDescent="0.35">
      <c r="A128" s="56" t="s">
        <v>210</v>
      </c>
      <c r="B128" s="57">
        <v>148.80000000000001</v>
      </c>
      <c r="D128" t="s">
        <v>405</v>
      </c>
      <c r="E128">
        <v>318</v>
      </c>
      <c r="F128">
        <v>15</v>
      </c>
      <c r="L128">
        <v>318</v>
      </c>
      <c r="M128" t="s">
        <v>405</v>
      </c>
      <c r="N128">
        <v>0</v>
      </c>
      <c r="P128">
        <f t="shared" si="9"/>
        <v>0</v>
      </c>
      <c r="R128" s="61" t="s">
        <v>219</v>
      </c>
      <c r="S128" s="62">
        <v>297</v>
      </c>
      <c r="T128">
        <v>419</v>
      </c>
      <c r="U128">
        <f t="shared" si="6"/>
        <v>0.70883054892601427</v>
      </c>
      <c r="W128" s="61" t="s">
        <v>220</v>
      </c>
      <c r="X128" s="62">
        <v>36</v>
      </c>
      <c r="Z128" s="66">
        <f t="shared" si="5"/>
        <v>1</v>
      </c>
      <c r="AB128" s="61" t="s">
        <v>220</v>
      </c>
      <c r="AC128" s="62">
        <v>36</v>
      </c>
      <c r="AE128" s="78">
        <v>416</v>
      </c>
      <c r="AF128" t="s">
        <v>217</v>
      </c>
      <c r="AG128" s="27">
        <v>1676.0613499999999</v>
      </c>
      <c r="AH128" s="27">
        <v>1875.7834499999997</v>
      </c>
      <c r="AI128">
        <v>166</v>
      </c>
      <c r="AJ128">
        <v>167</v>
      </c>
      <c r="AK128" s="27">
        <f t="shared" si="7"/>
        <v>10096.755120481926</v>
      </c>
      <c r="AL128" s="27">
        <f t="shared" si="8"/>
        <v>11232.236227544907</v>
      </c>
    </row>
    <row r="129" spans="1:38" ht="14.5" x14ac:dyDescent="0.35">
      <c r="A129" s="56" t="s">
        <v>212</v>
      </c>
      <c r="B129" s="57">
        <v>159.19999999999999</v>
      </c>
      <c r="D129" t="s">
        <v>83</v>
      </c>
      <c r="E129">
        <v>398</v>
      </c>
      <c r="F129">
        <v>247</v>
      </c>
      <c r="L129">
        <v>320</v>
      </c>
      <c r="M129" t="s">
        <v>173</v>
      </c>
      <c r="N129">
        <v>0</v>
      </c>
      <c r="P129">
        <f t="shared" si="9"/>
        <v>0</v>
      </c>
      <c r="R129" s="61" t="s">
        <v>220</v>
      </c>
      <c r="S129" s="62">
        <v>36</v>
      </c>
      <c r="T129">
        <v>48</v>
      </c>
      <c r="U129">
        <f t="shared" si="6"/>
        <v>0.75</v>
      </c>
      <c r="W129" s="61" t="s">
        <v>221</v>
      </c>
      <c r="X129" s="62">
        <v>258</v>
      </c>
      <c r="Z129" s="66">
        <f t="shared" si="5"/>
        <v>1</v>
      </c>
      <c r="AB129" s="61" t="s">
        <v>221</v>
      </c>
      <c r="AC129" s="62">
        <v>258</v>
      </c>
      <c r="AE129" s="78">
        <v>418</v>
      </c>
      <c r="AF129" t="s">
        <v>218</v>
      </c>
      <c r="AG129" s="27">
        <v>18301.282500000001</v>
      </c>
      <c r="AH129" s="27">
        <v>20013.121360000005</v>
      </c>
      <c r="AI129" s="74">
        <v>1824</v>
      </c>
      <c r="AJ129" s="74">
        <v>1804</v>
      </c>
      <c r="AK129" s="27">
        <f t="shared" si="7"/>
        <v>10033.597861842105</v>
      </c>
      <c r="AL129" s="27">
        <f t="shared" si="8"/>
        <v>11093.747982261642</v>
      </c>
    </row>
    <row r="130" spans="1:38" ht="14.5" x14ac:dyDescent="0.35">
      <c r="A130" s="56" t="s">
        <v>213</v>
      </c>
      <c r="B130" s="57">
        <v>195.2</v>
      </c>
      <c r="D130" t="s">
        <v>208</v>
      </c>
      <c r="E130">
        <v>399</v>
      </c>
      <c r="F130">
        <v>199</v>
      </c>
      <c r="L130">
        <v>322</v>
      </c>
      <c r="M130" t="s">
        <v>175</v>
      </c>
      <c r="N130">
        <v>0</v>
      </c>
      <c r="P130">
        <f t="shared" si="9"/>
        <v>0</v>
      </c>
      <c r="R130" s="61" t="s">
        <v>221</v>
      </c>
      <c r="S130" s="62">
        <v>258</v>
      </c>
      <c r="T130">
        <v>320</v>
      </c>
      <c r="U130">
        <f t="shared" si="6"/>
        <v>0.80625000000000002</v>
      </c>
      <c r="W130" s="61" t="s">
        <v>222</v>
      </c>
      <c r="X130" s="62">
        <v>816</v>
      </c>
      <c r="Y130">
        <v>309</v>
      </c>
      <c r="Z130" s="66">
        <f t="shared" si="5"/>
        <v>0.72533333333333339</v>
      </c>
      <c r="AB130" s="61" t="s">
        <v>222</v>
      </c>
      <c r="AC130" s="62">
        <v>1125</v>
      </c>
      <c r="AE130" s="78">
        <v>420</v>
      </c>
      <c r="AF130" t="s">
        <v>219</v>
      </c>
      <c r="AG130" s="27">
        <v>4162.1304200000004</v>
      </c>
      <c r="AH130" s="27">
        <v>4362.9820400000008</v>
      </c>
      <c r="AI130">
        <v>433</v>
      </c>
      <c r="AJ130">
        <v>419</v>
      </c>
      <c r="AK130" s="27">
        <f t="shared" si="7"/>
        <v>9612.310438799077</v>
      </c>
      <c r="AL130" s="27">
        <f t="shared" si="8"/>
        <v>10412.84496420048</v>
      </c>
    </row>
    <row r="131" spans="1:38" ht="14.5" x14ac:dyDescent="0.35">
      <c r="A131" s="56" t="s">
        <v>214</v>
      </c>
      <c r="B131" s="57">
        <v>147.19999999999999</v>
      </c>
      <c r="D131" t="s">
        <v>209</v>
      </c>
      <c r="E131">
        <v>400</v>
      </c>
      <c r="F131">
        <v>231</v>
      </c>
      <c r="L131">
        <v>398</v>
      </c>
      <c r="M131" t="s">
        <v>83</v>
      </c>
      <c r="N131">
        <v>0</v>
      </c>
      <c r="P131">
        <f t="shared" si="9"/>
        <v>0</v>
      </c>
      <c r="R131" s="61" t="s">
        <v>222</v>
      </c>
      <c r="S131" s="62">
        <v>1125</v>
      </c>
      <c r="T131">
        <v>1347</v>
      </c>
      <c r="U131">
        <f t="shared" si="6"/>
        <v>0.83518930957683746</v>
      </c>
      <c r="W131" s="61" t="s">
        <v>223</v>
      </c>
      <c r="X131" s="62">
        <v>531</v>
      </c>
      <c r="Y131">
        <v>195</v>
      </c>
      <c r="Z131" s="66">
        <f t="shared" si="5"/>
        <v>0.73140495867768596</v>
      </c>
      <c r="AB131" s="61" t="s">
        <v>223</v>
      </c>
      <c r="AC131" s="62">
        <v>723</v>
      </c>
      <c r="AE131" s="78">
        <v>421</v>
      </c>
      <c r="AF131" t="s">
        <v>220</v>
      </c>
      <c r="AG131" s="27">
        <v>355.87765999999999</v>
      </c>
      <c r="AH131" s="27">
        <v>412.28843999999998</v>
      </c>
      <c r="AI131" s="74">
        <v>45</v>
      </c>
      <c r="AJ131" s="74">
        <v>48</v>
      </c>
      <c r="AK131" s="27">
        <f t="shared" si="7"/>
        <v>7908.3924444444438</v>
      </c>
      <c r="AL131" s="27">
        <f t="shared" si="8"/>
        <v>8589.3424999999988</v>
      </c>
    </row>
    <row r="132" spans="1:38" ht="14.5" x14ac:dyDescent="0.35">
      <c r="A132" s="56" t="s">
        <v>215</v>
      </c>
      <c r="B132" s="57">
        <v>144.6</v>
      </c>
      <c r="D132" t="s">
        <v>210</v>
      </c>
      <c r="E132">
        <v>407</v>
      </c>
      <c r="F132">
        <v>136</v>
      </c>
      <c r="L132">
        <v>399</v>
      </c>
      <c r="M132" t="s">
        <v>208</v>
      </c>
      <c r="N132">
        <v>0</v>
      </c>
      <c r="P132">
        <f t="shared" si="9"/>
        <v>0</v>
      </c>
      <c r="R132" s="61" t="s">
        <v>223</v>
      </c>
      <c r="S132" s="62">
        <v>723</v>
      </c>
      <c r="T132">
        <v>1043</v>
      </c>
      <c r="U132">
        <f t="shared" si="6"/>
        <v>0.69319271332694155</v>
      </c>
      <c r="W132" s="61" t="s">
        <v>224</v>
      </c>
      <c r="X132" s="62">
        <v>558</v>
      </c>
      <c r="Y132">
        <v>30</v>
      </c>
      <c r="Z132" s="66">
        <f t="shared" ref="Z132:Z195" si="10">X132/(X132+Y132)</f>
        <v>0.94897959183673475</v>
      </c>
      <c r="AB132" s="61" t="s">
        <v>224</v>
      </c>
      <c r="AC132" s="62">
        <v>588</v>
      </c>
      <c r="AE132" s="78">
        <v>422</v>
      </c>
      <c r="AF132" t="s">
        <v>221</v>
      </c>
      <c r="AG132" s="27">
        <v>3729.9579499999995</v>
      </c>
      <c r="AH132" s="27">
        <v>3837.4275600000005</v>
      </c>
      <c r="AI132">
        <v>332</v>
      </c>
      <c r="AJ132">
        <v>320</v>
      </c>
      <c r="AK132" s="27">
        <f t="shared" si="7"/>
        <v>11234.813102409636</v>
      </c>
      <c r="AL132" s="27">
        <f t="shared" si="8"/>
        <v>11991.961125000002</v>
      </c>
    </row>
    <row r="133" spans="1:38" ht="14.5" x14ac:dyDescent="0.35">
      <c r="A133" s="56" t="s">
        <v>216</v>
      </c>
      <c r="B133" s="57">
        <v>146.6</v>
      </c>
      <c r="D133" t="s">
        <v>212</v>
      </c>
      <c r="E133">
        <v>402</v>
      </c>
      <c r="F133">
        <v>471</v>
      </c>
      <c r="L133">
        <v>400</v>
      </c>
      <c r="M133" t="s">
        <v>209</v>
      </c>
      <c r="N133">
        <v>0</v>
      </c>
      <c r="P133">
        <f t="shared" si="9"/>
        <v>0</v>
      </c>
      <c r="R133" s="61" t="s">
        <v>224</v>
      </c>
      <c r="S133" s="62">
        <v>588</v>
      </c>
      <c r="T133">
        <v>706</v>
      </c>
      <c r="U133">
        <f t="shared" ref="U133:U196" si="11">S133/T133</f>
        <v>0.83286118980169976</v>
      </c>
      <c r="W133" s="61" t="s">
        <v>225</v>
      </c>
      <c r="X133" s="62">
        <v>1560</v>
      </c>
      <c r="Y133">
        <v>264</v>
      </c>
      <c r="Z133" s="66">
        <f t="shared" si="10"/>
        <v>0.85526315789473684</v>
      </c>
      <c r="AB133" s="61" t="s">
        <v>225</v>
      </c>
      <c r="AC133" s="62">
        <v>1821</v>
      </c>
      <c r="AE133" s="78">
        <v>423</v>
      </c>
      <c r="AF133" t="s">
        <v>222</v>
      </c>
      <c r="AG133" s="27">
        <v>13518.00052</v>
      </c>
      <c r="AH133" s="27">
        <v>14362.34906</v>
      </c>
      <c r="AI133" s="74">
        <v>1336</v>
      </c>
      <c r="AJ133" s="74">
        <v>1347</v>
      </c>
      <c r="AK133" s="27">
        <f t="shared" ref="AK133:AK196" si="12">AG133/AI133*1000</f>
        <v>10118.263862275448</v>
      </c>
      <c r="AL133" s="27">
        <f t="shared" ref="AL133:AL196" si="13">AH133/AJ133*1000</f>
        <v>10662.47146250928</v>
      </c>
    </row>
    <row r="134" spans="1:38" ht="14.5" x14ac:dyDescent="0.35">
      <c r="A134" s="56" t="s">
        <v>217</v>
      </c>
      <c r="B134" s="57">
        <v>146.19999999999999</v>
      </c>
      <c r="D134" t="s">
        <v>213</v>
      </c>
      <c r="E134">
        <v>403</v>
      </c>
      <c r="F134">
        <v>106</v>
      </c>
      <c r="L134">
        <v>402</v>
      </c>
      <c r="M134" t="s">
        <v>212</v>
      </c>
      <c r="N134">
        <v>0</v>
      </c>
      <c r="P134">
        <f t="shared" si="9"/>
        <v>0</v>
      </c>
      <c r="R134" s="61" t="s">
        <v>225</v>
      </c>
      <c r="S134" s="62">
        <v>1821</v>
      </c>
      <c r="T134">
        <v>2239</v>
      </c>
      <c r="U134">
        <f t="shared" si="11"/>
        <v>0.8133095131755248</v>
      </c>
      <c r="W134" s="61" t="s">
        <v>87</v>
      </c>
      <c r="X134" s="62">
        <v>375</v>
      </c>
      <c r="Y134">
        <v>189</v>
      </c>
      <c r="Z134" s="66">
        <f t="shared" si="10"/>
        <v>0.66489361702127658</v>
      </c>
      <c r="AB134" s="61" t="s">
        <v>87</v>
      </c>
      <c r="AC134" s="62">
        <v>564</v>
      </c>
      <c r="AE134" s="78">
        <v>425</v>
      </c>
      <c r="AF134" t="s">
        <v>223</v>
      </c>
      <c r="AG134" s="27">
        <v>8092.5704000000005</v>
      </c>
      <c r="AH134" s="27">
        <v>8077.0056400000003</v>
      </c>
      <c r="AI134">
        <v>1078</v>
      </c>
      <c r="AJ134">
        <v>1043</v>
      </c>
      <c r="AK134" s="27">
        <f t="shared" si="12"/>
        <v>7507.0226345083493</v>
      </c>
      <c r="AL134" s="27">
        <f t="shared" si="13"/>
        <v>7744.0130776605947</v>
      </c>
    </row>
    <row r="135" spans="1:38" ht="14.5" x14ac:dyDescent="0.35">
      <c r="A135" s="56" t="s">
        <v>406</v>
      </c>
      <c r="B135" s="57">
        <v>109.7</v>
      </c>
      <c r="D135" t="s">
        <v>214</v>
      </c>
      <c r="E135">
        <v>405</v>
      </c>
      <c r="F135">
        <v>632</v>
      </c>
      <c r="L135">
        <v>403</v>
      </c>
      <c r="M135" t="s">
        <v>213</v>
      </c>
      <c r="N135">
        <v>0</v>
      </c>
      <c r="P135">
        <f t="shared" si="9"/>
        <v>0</v>
      </c>
      <c r="R135" s="61" t="s">
        <v>87</v>
      </c>
      <c r="S135" s="62">
        <v>564</v>
      </c>
      <c r="T135">
        <v>698</v>
      </c>
      <c r="U135">
        <f t="shared" si="11"/>
        <v>0.8080229226361032</v>
      </c>
      <c r="W135" s="61" t="s">
        <v>226</v>
      </c>
      <c r="X135" s="62">
        <v>273</v>
      </c>
      <c r="Y135">
        <v>6</v>
      </c>
      <c r="Z135" s="66">
        <f t="shared" si="10"/>
        <v>0.978494623655914</v>
      </c>
      <c r="AB135" s="61" t="s">
        <v>226</v>
      </c>
      <c r="AC135" s="62">
        <v>279</v>
      </c>
      <c r="AE135" s="78">
        <v>426</v>
      </c>
      <c r="AF135" t="s">
        <v>224</v>
      </c>
      <c r="AG135" s="27">
        <v>7348.2915000000003</v>
      </c>
      <c r="AH135" s="27">
        <v>7835.8009099999999</v>
      </c>
      <c r="AI135" s="74">
        <v>736</v>
      </c>
      <c r="AJ135" s="74">
        <v>706</v>
      </c>
      <c r="AK135" s="27">
        <f t="shared" si="12"/>
        <v>9984.091711956522</v>
      </c>
      <c r="AL135" s="27">
        <f t="shared" si="13"/>
        <v>11098.86814447592</v>
      </c>
    </row>
    <row r="136" spans="1:38" ht="14.5" x14ac:dyDescent="0.35">
      <c r="A136" s="56" t="s">
        <v>218</v>
      </c>
      <c r="B136" s="57">
        <v>119.3</v>
      </c>
      <c r="D136" t="s">
        <v>215</v>
      </c>
      <c r="E136">
        <v>408</v>
      </c>
      <c r="F136">
        <v>252</v>
      </c>
      <c r="L136">
        <v>405</v>
      </c>
      <c r="M136" t="s">
        <v>214</v>
      </c>
      <c r="N136">
        <v>0</v>
      </c>
      <c r="P136">
        <f t="shared" ref="P136:P199" si="14">IF((N136+O136)=0,0,1)</f>
        <v>0</v>
      </c>
      <c r="R136" s="61" t="s">
        <v>226</v>
      </c>
      <c r="S136" s="62">
        <v>279</v>
      </c>
      <c r="T136">
        <v>384</v>
      </c>
      <c r="U136">
        <f t="shared" si="11"/>
        <v>0.7265625</v>
      </c>
      <c r="W136" s="61" t="s">
        <v>211</v>
      </c>
      <c r="X136" s="62">
        <v>519</v>
      </c>
      <c r="Y136">
        <v>6</v>
      </c>
      <c r="Z136" s="66">
        <f t="shared" si="10"/>
        <v>0.98857142857142855</v>
      </c>
      <c r="AB136" s="61" t="s">
        <v>211</v>
      </c>
      <c r="AC136" s="62">
        <v>525</v>
      </c>
      <c r="AE136" s="78">
        <v>430</v>
      </c>
      <c r="AF136" t="s">
        <v>87</v>
      </c>
      <c r="AG136" s="27">
        <v>7603.6838899999984</v>
      </c>
      <c r="AH136" s="27">
        <v>7945.2578900000008</v>
      </c>
      <c r="AI136">
        <v>722</v>
      </c>
      <c r="AJ136">
        <v>698</v>
      </c>
      <c r="AK136" s="27">
        <f t="shared" si="12"/>
        <v>10531.418130193904</v>
      </c>
      <c r="AL136" s="27">
        <f t="shared" si="13"/>
        <v>11382.890959885388</v>
      </c>
    </row>
    <row r="137" spans="1:38" ht="14.5" x14ac:dyDescent="0.35">
      <c r="A137" s="56" t="s">
        <v>219</v>
      </c>
      <c r="B137" s="57">
        <v>157.5</v>
      </c>
      <c r="D137" t="s">
        <v>216</v>
      </c>
      <c r="E137">
        <v>410</v>
      </c>
      <c r="F137">
        <v>280</v>
      </c>
      <c r="L137">
        <v>407</v>
      </c>
      <c r="M137" t="s">
        <v>210</v>
      </c>
      <c r="N137">
        <v>0</v>
      </c>
      <c r="P137">
        <f t="shared" si="14"/>
        <v>0</v>
      </c>
      <c r="R137" s="61" t="s">
        <v>211</v>
      </c>
      <c r="S137" s="62">
        <v>525</v>
      </c>
      <c r="T137">
        <v>634</v>
      </c>
      <c r="U137">
        <f t="shared" si="11"/>
        <v>0.82807570977917977</v>
      </c>
      <c r="W137" s="61" t="s">
        <v>227</v>
      </c>
      <c r="X137" s="62">
        <v>9</v>
      </c>
      <c r="Z137" s="66">
        <f t="shared" si="10"/>
        <v>1</v>
      </c>
      <c r="AB137" s="61" t="s">
        <v>227</v>
      </c>
      <c r="AC137" s="62">
        <v>9</v>
      </c>
      <c r="AE137" s="78">
        <v>433</v>
      </c>
      <c r="AF137" t="s">
        <v>226</v>
      </c>
      <c r="AG137" s="27">
        <v>4450.4136799999997</v>
      </c>
      <c r="AH137" s="27">
        <v>4705.0129200000001</v>
      </c>
      <c r="AI137" s="74">
        <v>362</v>
      </c>
      <c r="AJ137" s="74">
        <v>384</v>
      </c>
      <c r="AK137" s="27">
        <f t="shared" si="12"/>
        <v>12293.960441988949</v>
      </c>
      <c r="AL137" s="27">
        <f t="shared" si="13"/>
        <v>12252.637812499999</v>
      </c>
    </row>
    <row r="138" spans="1:38" ht="14.5" x14ac:dyDescent="0.35">
      <c r="A138" s="56" t="s">
        <v>220</v>
      </c>
      <c r="B138" s="57">
        <v>188.8</v>
      </c>
      <c r="D138" t="s">
        <v>217</v>
      </c>
      <c r="E138">
        <v>416</v>
      </c>
      <c r="F138">
        <v>89</v>
      </c>
      <c r="L138">
        <v>408</v>
      </c>
      <c r="M138" t="s">
        <v>215</v>
      </c>
      <c r="N138">
        <v>136927.5</v>
      </c>
      <c r="P138">
        <f t="shared" si="14"/>
        <v>1</v>
      </c>
      <c r="R138" s="61" t="s">
        <v>227</v>
      </c>
      <c r="S138" s="62">
        <v>9</v>
      </c>
      <c r="T138">
        <v>10</v>
      </c>
      <c r="U138">
        <f t="shared" si="11"/>
        <v>0.9</v>
      </c>
      <c r="W138" s="61" t="s">
        <v>228</v>
      </c>
      <c r="X138" s="62">
        <v>81</v>
      </c>
      <c r="Z138" s="66">
        <f t="shared" si="10"/>
        <v>1</v>
      </c>
      <c r="AB138" s="61" t="s">
        <v>228</v>
      </c>
      <c r="AC138" s="62">
        <v>81</v>
      </c>
      <c r="AE138" s="78">
        <v>434</v>
      </c>
      <c r="AF138" t="s">
        <v>211</v>
      </c>
      <c r="AG138" s="27">
        <v>8321.6525299999994</v>
      </c>
      <c r="AH138" s="27">
        <v>8358.3511399999988</v>
      </c>
      <c r="AI138">
        <v>647</v>
      </c>
      <c r="AJ138">
        <v>634</v>
      </c>
      <c r="AK138" s="27">
        <f t="shared" si="12"/>
        <v>12861.904992272024</v>
      </c>
      <c r="AL138" s="27">
        <f t="shared" si="13"/>
        <v>13183.519148264983</v>
      </c>
    </row>
    <row r="139" spans="1:38" ht="14.5" x14ac:dyDescent="0.35">
      <c r="A139" s="56" t="s">
        <v>221</v>
      </c>
      <c r="B139" s="57">
        <v>218.7</v>
      </c>
      <c r="D139" t="s">
        <v>406</v>
      </c>
      <c r="E139">
        <v>417</v>
      </c>
      <c r="F139">
        <v>45</v>
      </c>
      <c r="L139">
        <v>410</v>
      </c>
      <c r="M139" t="s">
        <v>216</v>
      </c>
      <c r="N139">
        <v>0</v>
      </c>
      <c r="P139">
        <f t="shared" si="14"/>
        <v>0</v>
      </c>
      <c r="R139" s="61" t="s">
        <v>228</v>
      </c>
      <c r="S139" s="62">
        <v>81</v>
      </c>
      <c r="T139">
        <v>155</v>
      </c>
      <c r="U139">
        <f t="shared" si="11"/>
        <v>0.52258064516129032</v>
      </c>
      <c r="W139" s="61" t="s">
        <v>229</v>
      </c>
      <c r="X139" s="62">
        <v>330</v>
      </c>
      <c r="Z139" s="66">
        <f t="shared" si="10"/>
        <v>1</v>
      </c>
      <c r="AB139" s="61" t="s">
        <v>229</v>
      </c>
      <c r="AC139" s="62">
        <v>330</v>
      </c>
      <c r="AE139" s="78">
        <v>435</v>
      </c>
      <c r="AF139" t="s">
        <v>227</v>
      </c>
      <c r="AG139" s="27">
        <v>198.99866</v>
      </c>
      <c r="AH139" s="27">
        <v>199.78403</v>
      </c>
      <c r="AI139" s="74">
        <v>11</v>
      </c>
      <c r="AJ139" s="74">
        <v>10</v>
      </c>
      <c r="AK139" s="27">
        <f t="shared" si="12"/>
        <v>18090.787272727273</v>
      </c>
      <c r="AL139" s="27">
        <f t="shared" si="13"/>
        <v>19978.402999999998</v>
      </c>
    </row>
    <row r="140" spans="1:38" ht="14.5" x14ac:dyDescent="0.35">
      <c r="A140" s="56" t="s">
        <v>222</v>
      </c>
      <c r="B140" s="57">
        <v>114.4</v>
      </c>
      <c r="D140" t="s">
        <v>218</v>
      </c>
      <c r="E140">
        <v>418</v>
      </c>
      <c r="F140">
        <v>144</v>
      </c>
      <c r="L140">
        <v>416</v>
      </c>
      <c r="M140" t="s">
        <v>217</v>
      </c>
      <c r="N140">
        <v>0</v>
      </c>
      <c r="P140">
        <f t="shared" si="14"/>
        <v>0</v>
      </c>
      <c r="R140" s="61" t="s">
        <v>229</v>
      </c>
      <c r="S140" s="62">
        <v>330</v>
      </c>
      <c r="T140">
        <v>685</v>
      </c>
      <c r="U140">
        <f t="shared" si="11"/>
        <v>0.48175182481751827</v>
      </c>
      <c r="W140" s="61" t="s">
        <v>230</v>
      </c>
      <c r="X140" s="62">
        <v>165</v>
      </c>
      <c r="Z140" s="66">
        <f t="shared" si="10"/>
        <v>1</v>
      </c>
      <c r="AB140" s="61" t="s">
        <v>230</v>
      </c>
      <c r="AC140" s="62">
        <v>165</v>
      </c>
      <c r="AE140" s="78">
        <v>436</v>
      </c>
      <c r="AF140" t="s">
        <v>228</v>
      </c>
      <c r="AG140" s="27">
        <v>1224.5423800000001</v>
      </c>
      <c r="AH140" s="27">
        <v>1428.2029600000001</v>
      </c>
      <c r="AI140">
        <v>178</v>
      </c>
      <c r="AJ140">
        <v>155</v>
      </c>
      <c r="AK140" s="27">
        <f t="shared" si="12"/>
        <v>6879.451573033708</v>
      </c>
      <c r="AL140" s="27">
        <f t="shared" si="13"/>
        <v>9214.2126451612912</v>
      </c>
    </row>
    <row r="141" spans="1:38" ht="14.5" x14ac:dyDescent="0.35">
      <c r="A141" s="56" t="s">
        <v>223</v>
      </c>
      <c r="B141" s="57">
        <v>143.6</v>
      </c>
      <c r="D141" t="s">
        <v>219</v>
      </c>
      <c r="E141">
        <v>420</v>
      </c>
      <c r="F141">
        <v>350</v>
      </c>
      <c r="L141">
        <v>417</v>
      </c>
      <c r="M141" t="s">
        <v>406</v>
      </c>
      <c r="N141">
        <v>0</v>
      </c>
      <c r="P141">
        <f t="shared" si="14"/>
        <v>0</v>
      </c>
      <c r="R141" s="61" t="s">
        <v>230</v>
      </c>
      <c r="S141" s="62">
        <v>165</v>
      </c>
      <c r="T141">
        <v>155</v>
      </c>
      <c r="U141">
        <f t="shared" si="11"/>
        <v>1.064516129032258</v>
      </c>
      <c r="W141" s="61" t="s">
        <v>231</v>
      </c>
      <c r="X141" s="62">
        <v>267</v>
      </c>
      <c r="Z141" s="66">
        <f t="shared" si="10"/>
        <v>1</v>
      </c>
      <c r="AB141" s="61" t="s">
        <v>231</v>
      </c>
      <c r="AC141" s="62">
        <v>267</v>
      </c>
      <c r="AE141" s="78">
        <v>440</v>
      </c>
      <c r="AF141" t="s">
        <v>229</v>
      </c>
      <c r="AG141" s="27">
        <v>4478.6214199999995</v>
      </c>
      <c r="AH141" s="27">
        <v>5017.2967399999998</v>
      </c>
      <c r="AI141" s="74">
        <v>660</v>
      </c>
      <c r="AJ141" s="74">
        <v>685</v>
      </c>
      <c r="AK141" s="27">
        <f t="shared" si="12"/>
        <v>6785.7900303030301</v>
      </c>
      <c r="AL141" s="27">
        <f t="shared" si="13"/>
        <v>7324.5207883211669</v>
      </c>
    </row>
    <row r="142" spans="1:38" ht="14.5" x14ac:dyDescent="0.35">
      <c r="A142" s="56" t="s">
        <v>224</v>
      </c>
      <c r="B142" s="57">
        <v>143.69999999999999</v>
      </c>
      <c r="D142" t="s">
        <v>220</v>
      </c>
      <c r="E142">
        <v>421</v>
      </c>
      <c r="F142">
        <v>70</v>
      </c>
      <c r="L142">
        <v>418</v>
      </c>
      <c r="M142" t="s">
        <v>218</v>
      </c>
      <c r="N142">
        <v>0</v>
      </c>
      <c r="P142">
        <f t="shared" si="14"/>
        <v>0</v>
      </c>
      <c r="R142" s="61" t="s">
        <v>231</v>
      </c>
      <c r="S142" s="62">
        <v>267</v>
      </c>
      <c r="T142">
        <v>330</v>
      </c>
      <c r="U142">
        <f t="shared" si="11"/>
        <v>0.80909090909090908</v>
      </c>
      <c r="W142" s="61" t="s">
        <v>232</v>
      </c>
      <c r="X142" s="62">
        <v>75</v>
      </c>
      <c r="Y142">
        <v>6</v>
      </c>
      <c r="Z142" s="66">
        <f t="shared" si="10"/>
        <v>0.92592592592592593</v>
      </c>
      <c r="AB142" s="61" t="s">
        <v>232</v>
      </c>
      <c r="AC142" s="62">
        <v>81</v>
      </c>
      <c r="AE142" s="78">
        <v>441</v>
      </c>
      <c r="AF142" t="s">
        <v>230</v>
      </c>
      <c r="AG142" s="27">
        <v>2321.9017599999997</v>
      </c>
      <c r="AH142" s="27">
        <v>2254.4757500000001</v>
      </c>
      <c r="AI142">
        <v>176</v>
      </c>
      <c r="AJ142">
        <v>155</v>
      </c>
      <c r="AK142" s="27">
        <f t="shared" si="12"/>
        <v>13192.623636363634</v>
      </c>
      <c r="AL142" s="27">
        <f t="shared" si="13"/>
        <v>14545.004838709678</v>
      </c>
    </row>
    <row r="143" spans="1:38" ht="14.5" x14ac:dyDescent="0.35">
      <c r="A143" s="56" t="s">
        <v>225</v>
      </c>
      <c r="B143" s="57">
        <v>136.19999999999999</v>
      </c>
      <c r="D143" t="s">
        <v>221</v>
      </c>
      <c r="E143">
        <v>422</v>
      </c>
      <c r="F143">
        <v>772</v>
      </c>
      <c r="L143">
        <v>420</v>
      </c>
      <c r="M143" t="s">
        <v>219</v>
      </c>
      <c r="N143">
        <v>4460.41</v>
      </c>
      <c r="P143">
        <f t="shared" si="14"/>
        <v>1</v>
      </c>
      <c r="R143" s="61" t="s">
        <v>232</v>
      </c>
      <c r="S143" s="62">
        <v>81</v>
      </c>
      <c r="T143">
        <v>112</v>
      </c>
      <c r="U143">
        <f t="shared" si="11"/>
        <v>0.7232142857142857</v>
      </c>
      <c r="W143" s="61" t="s">
        <v>233</v>
      </c>
      <c r="X143" s="62">
        <v>351</v>
      </c>
      <c r="Y143">
        <v>156</v>
      </c>
      <c r="Z143" s="66">
        <f t="shared" si="10"/>
        <v>0.69230769230769229</v>
      </c>
      <c r="AB143" s="61" t="s">
        <v>233</v>
      </c>
      <c r="AC143" s="62">
        <v>498</v>
      </c>
      <c r="AE143" s="78">
        <v>444</v>
      </c>
      <c r="AF143" t="s">
        <v>225</v>
      </c>
      <c r="AG143" s="27">
        <v>26478.405260000003</v>
      </c>
      <c r="AH143" s="27">
        <v>28899.250279999997</v>
      </c>
      <c r="AI143" s="74">
        <v>2337</v>
      </c>
      <c r="AJ143" s="74">
        <v>2239</v>
      </c>
      <c r="AK143" s="27">
        <f t="shared" si="12"/>
        <v>11330.083551561833</v>
      </c>
      <c r="AL143" s="27">
        <f t="shared" si="13"/>
        <v>12907.213166592226</v>
      </c>
    </row>
    <row r="144" spans="1:38" ht="14.5" x14ac:dyDescent="0.35">
      <c r="A144" s="56" t="s">
        <v>87</v>
      </c>
      <c r="B144" s="57">
        <v>159.30000000000001</v>
      </c>
      <c r="D144" t="s">
        <v>222</v>
      </c>
      <c r="E144">
        <v>423</v>
      </c>
      <c r="F144">
        <v>193</v>
      </c>
      <c r="L144">
        <v>422</v>
      </c>
      <c r="M144" t="s">
        <v>221</v>
      </c>
      <c r="N144">
        <v>0</v>
      </c>
      <c r="P144">
        <f t="shared" si="14"/>
        <v>0</v>
      </c>
      <c r="R144" s="61" t="s">
        <v>233</v>
      </c>
      <c r="S144" s="62">
        <v>498</v>
      </c>
      <c r="T144">
        <v>636</v>
      </c>
      <c r="U144">
        <f t="shared" si="11"/>
        <v>0.78301886792452835</v>
      </c>
      <c r="W144" s="61" t="s">
        <v>234</v>
      </c>
      <c r="X144" s="62">
        <v>63</v>
      </c>
      <c r="Z144" s="66">
        <f t="shared" si="10"/>
        <v>1</v>
      </c>
      <c r="AB144" s="61" t="s">
        <v>234</v>
      </c>
      <c r="AC144" s="62">
        <v>63</v>
      </c>
      <c r="AE144" s="78">
        <v>445</v>
      </c>
      <c r="AF144" t="s">
        <v>263</v>
      </c>
      <c r="AG144" s="27">
        <v>10127.406050000001</v>
      </c>
      <c r="AH144" s="27">
        <v>10994.365910000002</v>
      </c>
      <c r="AI144">
        <v>702</v>
      </c>
      <c r="AJ144">
        <v>698</v>
      </c>
      <c r="AK144" s="27">
        <f t="shared" si="12"/>
        <v>14426.504344729346</v>
      </c>
      <c r="AL144" s="27">
        <f t="shared" si="13"/>
        <v>15751.240558739259</v>
      </c>
    </row>
    <row r="145" spans="1:38" ht="14.5" x14ac:dyDescent="0.35">
      <c r="A145" s="56" t="s">
        <v>226</v>
      </c>
      <c r="B145" s="57">
        <v>134.80000000000001</v>
      </c>
      <c r="D145" t="s">
        <v>223</v>
      </c>
      <c r="E145">
        <v>425</v>
      </c>
      <c r="F145">
        <v>170</v>
      </c>
      <c r="L145">
        <v>423</v>
      </c>
      <c r="M145" t="s">
        <v>222</v>
      </c>
      <c r="N145">
        <v>0</v>
      </c>
      <c r="P145">
        <f t="shared" si="14"/>
        <v>0</v>
      </c>
      <c r="R145" s="61" t="s">
        <v>234</v>
      </c>
      <c r="S145" s="62">
        <v>63</v>
      </c>
      <c r="T145">
        <v>104</v>
      </c>
      <c r="U145">
        <f t="shared" si="11"/>
        <v>0.60576923076923073</v>
      </c>
      <c r="W145" s="61" t="s">
        <v>235</v>
      </c>
      <c r="X145" s="62">
        <v>120</v>
      </c>
      <c r="Y145">
        <v>2.5</v>
      </c>
      <c r="Z145" s="66">
        <f t="shared" si="10"/>
        <v>0.97959183673469385</v>
      </c>
      <c r="AB145" s="61" t="s">
        <v>235</v>
      </c>
      <c r="AC145" s="62">
        <v>120</v>
      </c>
      <c r="AE145" s="78">
        <v>475</v>
      </c>
      <c r="AF145" t="s">
        <v>231</v>
      </c>
      <c r="AG145" s="27">
        <v>3745.5383400000001</v>
      </c>
      <c r="AH145" s="27">
        <v>4197.7241100000001</v>
      </c>
      <c r="AI145" s="74">
        <v>321</v>
      </c>
      <c r="AJ145" s="74">
        <v>330</v>
      </c>
      <c r="AK145" s="27">
        <f t="shared" si="12"/>
        <v>11668.343738317757</v>
      </c>
      <c r="AL145" s="27">
        <f t="shared" si="13"/>
        <v>12720.376090909092</v>
      </c>
    </row>
    <row r="146" spans="1:38" ht="14.5" x14ac:dyDescent="0.35">
      <c r="A146" s="56" t="s">
        <v>211</v>
      </c>
      <c r="B146" s="57">
        <v>146.4</v>
      </c>
      <c r="D146" t="s">
        <v>224</v>
      </c>
      <c r="E146">
        <v>426</v>
      </c>
      <c r="F146">
        <v>324</v>
      </c>
      <c r="L146">
        <v>425</v>
      </c>
      <c r="M146" t="s">
        <v>223</v>
      </c>
      <c r="N146">
        <v>0</v>
      </c>
      <c r="P146">
        <f t="shared" si="14"/>
        <v>0</v>
      </c>
      <c r="R146" s="61" t="s">
        <v>235</v>
      </c>
      <c r="S146" s="62">
        <v>120</v>
      </c>
      <c r="T146">
        <v>162</v>
      </c>
      <c r="U146">
        <f t="shared" si="11"/>
        <v>0.7407407407407407</v>
      </c>
      <c r="W146" s="61" t="s">
        <v>236</v>
      </c>
      <c r="X146" s="62">
        <v>36</v>
      </c>
      <c r="Z146" s="66">
        <f t="shared" si="10"/>
        <v>1</v>
      </c>
      <c r="AB146" s="61" t="s">
        <v>236</v>
      </c>
      <c r="AC146" s="62">
        <v>36</v>
      </c>
      <c r="AE146" s="78">
        <v>480</v>
      </c>
      <c r="AF146" t="s">
        <v>232</v>
      </c>
      <c r="AG146" s="27">
        <v>1029.60546</v>
      </c>
      <c r="AH146" s="27">
        <v>1146.7315900000001</v>
      </c>
      <c r="AI146">
        <v>107</v>
      </c>
      <c r="AJ146">
        <v>112</v>
      </c>
      <c r="AK146" s="27">
        <f t="shared" si="12"/>
        <v>9622.4809345794383</v>
      </c>
      <c r="AL146" s="27">
        <f t="shared" si="13"/>
        <v>10238.674910714286</v>
      </c>
    </row>
    <row r="147" spans="1:38" ht="14.5" x14ac:dyDescent="0.35">
      <c r="A147" s="56" t="s">
        <v>227</v>
      </c>
      <c r="B147" s="57">
        <v>185.8</v>
      </c>
      <c r="D147" t="s">
        <v>225</v>
      </c>
      <c r="E147">
        <v>444</v>
      </c>
      <c r="F147">
        <v>522</v>
      </c>
      <c r="L147">
        <v>426</v>
      </c>
      <c r="M147" t="s">
        <v>224</v>
      </c>
      <c r="N147">
        <v>0</v>
      </c>
      <c r="P147">
        <f t="shared" si="14"/>
        <v>0</v>
      </c>
      <c r="R147" s="61" t="s">
        <v>236</v>
      </c>
      <c r="S147" s="62">
        <v>36</v>
      </c>
      <c r="T147">
        <v>50</v>
      </c>
      <c r="U147">
        <f t="shared" si="11"/>
        <v>0.72</v>
      </c>
      <c r="W147" s="61" t="s">
        <v>120</v>
      </c>
      <c r="X147" s="62">
        <v>1443</v>
      </c>
      <c r="Y147">
        <v>651</v>
      </c>
      <c r="Z147" s="66">
        <f t="shared" si="10"/>
        <v>0.68911174785100282</v>
      </c>
      <c r="AB147" s="61" t="s">
        <v>120</v>
      </c>
      <c r="AC147" s="62">
        <v>2088</v>
      </c>
      <c r="AE147" s="78">
        <v>481</v>
      </c>
      <c r="AF147" t="s">
        <v>233</v>
      </c>
      <c r="AG147" s="27">
        <v>6654.3483299999998</v>
      </c>
      <c r="AH147" s="27">
        <v>6981.7817699999996</v>
      </c>
      <c r="AI147" s="74">
        <v>663</v>
      </c>
      <c r="AJ147" s="74">
        <v>636</v>
      </c>
      <c r="AK147" s="27">
        <f t="shared" si="12"/>
        <v>10036.724479638009</v>
      </c>
      <c r="AL147" s="27">
        <f t="shared" si="13"/>
        <v>10977.644292452829</v>
      </c>
    </row>
    <row r="148" spans="1:38" ht="14.5" x14ac:dyDescent="0.35">
      <c r="A148" s="56" t="s">
        <v>228</v>
      </c>
      <c r="B148" s="57">
        <v>165.9</v>
      </c>
      <c r="D148" t="s">
        <v>87</v>
      </c>
      <c r="E148">
        <v>430</v>
      </c>
      <c r="F148">
        <v>426</v>
      </c>
      <c r="L148">
        <v>430</v>
      </c>
      <c r="M148" t="s">
        <v>87</v>
      </c>
      <c r="N148">
        <v>0</v>
      </c>
      <c r="P148">
        <f t="shared" si="14"/>
        <v>0</v>
      </c>
      <c r="R148" s="61" t="s">
        <v>120</v>
      </c>
      <c r="S148" s="62">
        <v>2088</v>
      </c>
      <c r="T148">
        <v>2499</v>
      </c>
      <c r="U148">
        <f t="shared" si="11"/>
        <v>0.8355342136854742</v>
      </c>
      <c r="W148" s="61" t="s">
        <v>237</v>
      </c>
      <c r="X148" s="62">
        <v>399</v>
      </c>
      <c r="Y148">
        <v>33</v>
      </c>
      <c r="Z148" s="66">
        <f t="shared" si="10"/>
        <v>0.92361111111111116</v>
      </c>
      <c r="AB148" s="61" t="s">
        <v>237</v>
      </c>
      <c r="AC148" s="62">
        <v>432</v>
      </c>
      <c r="AE148" s="78">
        <v>483</v>
      </c>
      <c r="AF148" t="s">
        <v>234</v>
      </c>
      <c r="AG148" s="27">
        <v>735.81939</v>
      </c>
      <c r="AH148" s="27">
        <v>918.52110000000005</v>
      </c>
      <c r="AI148">
        <v>118</v>
      </c>
      <c r="AJ148">
        <v>104</v>
      </c>
      <c r="AK148" s="27">
        <f t="shared" si="12"/>
        <v>6235.7575423728813</v>
      </c>
      <c r="AL148" s="27">
        <f t="shared" si="13"/>
        <v>8831.9336538461539</v>
      </c>
    </row>
    <row r="149" spans="1:38" ht="14.5" x14ac:dyDescent="0.35">
      <c r="A149" s="56" t="s">
        <v>407</v>
      </c>
      <c r="B149" s="57">
        <v>111.2</v>
      </c>
      <c r="D149" t="s">
        <v>226</v>
      </c>
      <c r="E149">
        <v>433</v>
      </c>
      <c r="F149">
        <v>232</v>
      </c>
      <c r="L149">
        <v>433</v>
      </c>
      <c r="M149" t="s">
        <v>226</v>
      </c>
      <c r="N149">
        <v>144141.54999999999</v>
      </c>
      <c r="O149">
        <v>150496</v>
      </c>
      <c r="P149">
        <f t="shared" si="14"/>
        <v>1</v>
      </c>
      <c r="R149" s="61" t="s">
        <v>237</v>
      </c>
      <c r="S149" s="62">
        <v>432</v>
      </c>
      <c r="T149">
        <v>670</v>
      </c>
      <c r="U149">
        <f t="shared" si="11"/>
        <v>0.64477611940298507</v>
      </c>
      <c r="W149" s="61" t="s">
        <v>238</v>
      </c>
      <c r="X149" s="62">
        <v>21</v>
      </c>
      <c r="Y149">
        <v>2.5</v>
      </c>
      <c r="Z149" s="66">
        <f t="shared" si="10"/>
        <v>0.8936170212765957</v>
      </c>
      <c r="AB149" s="61" t="s">
        <v>238</v>
      </c>
      <c r="AC149" s="62">
        <v>24</v>
      </c>
      <c r="AE149" s="78">
        <v>484</v>
      </c>
      <c r="AF149" t="s">
        <v>235</v>
      </c>
      <c r="AG149" s="27">
        <v>1204.6142399999999</v>
      </c>
      <c r="AH149" s="27">
        <v>1450.45832</v>
      </c>
      <c r="AI149" s="74">
        <v>166</v>
      </c>
      <c r="AJ149" s="74">
        <v>162</v>
      </c>
      <c r="AK149" s="27">
        <f t="shared" si="12"/>
        <v>7256.712289156626</v>
      </c>
      <c r="AL149" s="27">
        <f t="shared" si="13"/>
        <v>8953.446419753087</v>
      </c>
    </row>
    <row r="150" spans="1:38" ht="14.5" x14ac:dyDescent="0.35">
      <c r="A150" s="56" t="s">
        <v>229</v>
      </c>
      <c r="B150" s="57">
        <v>127.5</v>
      </c>
      <c r="D150" t="s">
        <v>211</v>
      </c>
      <c r="E150">
        <v>434</v>
      </c>
      <c r="F150">
        <v>358</v>
      </c>
      <c r="L150">
        <v>434</v>
      </c>
      <c r="M150" t="s">
        <v>211</v>
      </c>
      <c r="N150">
        <v>0</v>
      </c>
      <c r="P150">
        <f t="shared" si="14"/>
        <v>0</v>
      </c>
      <c r="R150" s="61" t="s">
        <v>238</v>
      </c>
      <c r="S150" s="62">
        <v>24</v>
      </c>
      <c r="T150">
        <v>63</v>
      </c>
      <c r="U150">
        <f t="shared" si="11"/>
        <v>0.38095238095238093</v>
      </c>
      <c r="W150" s="61" t="s">
        <v>239</v>
      </c>
      <c r="X150" s="62">
        <v>72</v>
      </c>
      <c r="Z150" s="66">
        <f t="shared" si="10"/>
        <v>1</v>
      </c>
      <c r="AB150" s="61" t="s">
        <v>239</v>
      </c>
      <c r="AC150" s="62">
        <v>72</v>
      </c>
      <c r="AE150" s="78">
        <v>489</v>
      </c>
      <c r="AF150" t="s">
        <v>236</v>
      </c>
      <c r="AG150" s="27">
        <v>473.84619000000004</v>
      </c>
      <c r="AH150" s="27">
        <v>515.91230999999993</v>
      </c>
      <c r="AI150">
        <v>47</v>
      </c>
      <c r="AJ150">
        <v>50</v>
      </c>
      <c r="AK150" s="27">
        <f t="shared" si="12"/>
        <v>10081.833829787234</v>
      </c>
      <c r="AL150" s="27">
        <f t="shared" si="13"/>
        <v>10318.2462</v>
      </c>
    </row>
    <row r="151" spans="1:38" ht="23" x14ac:dyDescent="0.35">
      <c r="A151" s="56" t="s">
        <v>230</v>
      </c>
      <c r="B151" s="57">
        <v>168.3</v>
      </c>
      <c r="D151" t="s">
        <v>227</v>
      </c>
      <c r="E151">
        <v>435</v>
      </c>
      <c r="F151">
        <v>57</v>
      </c>
      <c r="L151">
        <v>435</v>
      </c>
      <c r="M151" t="s">
        <v>227</v>
      </c>
      <c r="N151">
        <v>0</v>
      </c>
      <c r="P151">
        <f t="shared" si="14"/>
        <v>0</v>
      </c>
      <c r="R151" s="61" t="s">
        <v>239</v>
      </c>
      <c r="S151" s="62">
        <v>72</v>
      </c>
      <c r="T151">
        <v>102</v>
      </c>
      <c r="U151">
        <f t="shared" si="11"/>
        <v>0.70588235294117652</v>
      </c>
      <c r="W151" s="61" t="s">
        <v>240</v>
      </c>
      <c r="X151" s="62">
        <v>1035</v>
      </c>
      <c r="Y151">
        <v>51</v>
      </c>
      <c r="Z151" s="66">
        <f t="shared" si="10"/>
        <v>0.95303867403314912</v>
      </c>
      <c r="AB151" s="61" t="s">
        <v>240</v>
      </c>
      <c r="AC151" s="62">
        <v>1083</v>
      </c>
      <c r="AE151" s="78">
        <v>491</v>
      </c>
      <c r="AF151" t="s">
        <v>120</v>
      </c>
      <c r="AG151" s="27">
        <v>29313.363229999999</v>
      </c>
      <c r="AH151" s="27">
        <v>31127.66258</v>
      </c>
      <c r="AI151" s="74">
        <v>2539</v>
      </c>
      <c r="AJ151" s="74">
        <v>2499</v>
      </c>
      <c r="AK151" s="27">
        <f t="shared" si="12"/>
        <v>11545.239554942891</v>
      </c>
      <c r="AL151" s="27">
        <f t="shared" si="13"/>
        <v>12456.047450980392</v>
      </c>
    </row>
    <row r="152" spans="1:38" ht="14.5" x14ac:dyDescent="0.35">
      <c r="A152" s="56" t="s">
        <v>231</v>
      </c>
      <c r="B152" s="57">
        <v>119.6</v>
      </c>
      <c r="D152" t="s">
        <v>228</v>
      </c>
      <c r="E152">
        <v>436</v>
      </c>
      <c r="F152">
        <v>47</v>
      </c>
      <c r="L152">
        <v>436</v>
      </c>
      <c r="M152" t="s">
        <v>228</v>
      </c>
      <c r="N152">
        <v>0</v>
      </c>
      <c r="P152">
        <f t="shared" si="14"/>
        <v>0</v>
      </c>
      <c r="R152" s="61" t="s">
        <v>240</v>
      </c>
      <c r="S152" s="62">
        <v>1083</v>
      </c>
      <c r="T152">
        <v>1359</v>
      </c>
      <c r="U152">
        <f t="shared" si="11"/>
        <v>0.79690949227373065</v>
      </c>
      <c r="W152" s="61" t="s">
        <v>241</v>
      </c>
      <c r="X152" s="62">
        <v>402</v>
      </c>
      <c r="Y152">
        <v>162</v>
      </c>
      <c r="Z152" s="66">
        <f t="shared" si="10"/>
        <v>0.71276595744680848</v>
      </c>
      <c r="AB152" s="61" t="s">
        <v>241</v>
      </c>
      <c r="AC152" s="62">
        <v>564</v>
      </c>
      <c r="AE152" s="78">
        <v>494</v>
      </c>
      <c r="AF152" t="s">
        <v>237</v>
      </c>
      <c r="AG152" s="27">
        <v>4991.8490899999997</v>
      </c>
      <c r="AH152" s="27">
        <v>5156.9027799999994</v>
      </c>
      <c r="AI152">
        <v>717</v>
      </c>
      <c r="AJ152">
        <v>670</v>
      </c>
      <c r="AK152" s="27">
        <f t="shared" si="12"/>
        <v>6962.1326220362616</v>
      </c>
      <c r="AL152" s="27">
        <f t="shared" si="13"/>
        <v>7696.869820895522</v>
      </c>
    </row>
    <row r="153" spans="1:38" ht="14.5" x14ac:dyDescent="0.35">
      <c r="A153" s="56" t="s">
        <v>408</v>
      </c>
      <c r="B153" s="57">
        <v>121.3</v>
      </c>
      <c r="D153" t="s">
        <v>407</v>
      </c>
      <c r="E153">
        <v>438</v>
      </c>
      <c r="F153">
        <v>21</v>
      </c>
      <c r="L153">
        <v>438</v>
      </c>
      <c r="M153" t="s">
        <v>407</v>
      </c>
      <c r="N153">
        <v>0</v>
      </c>
      <c r="P153">
        <f t="shared" si="14"/>
        <v>0</v>
      </c>
      <c r="R153" s="61" t="s">
        <v>241</v>
      </c>
      <c r="S153" s="62">
        <v>564</v>
      </c>
      <c r="T153">
        <v>719</v>
      </c>
      <c r="U153">
        <f t="shared" si="11"/>
        <v>0.78442280945757992</v>
      </c>
      <c r="W153" s="61" t="s">
        <v>242</v>
      </c>
      <c r="X153" s="62">
        <v>291</v>
      </c>
      <c r="Y153">
        <v>63</v>
      </c>
      <c r="Z153" s="66">
        <f t="shared" si="10"/>
        <v>0.82203389830508478</v>
      </c>
      <c r="AB153" s="61" t="s">
        <v>242</v>
      </c>
      <c r="AC153" s="62">
        <v>354</v>
      </c>
      <c r="AE153" s="78">
        <v>495</v>
      </c>
      <c r="AF153" t="s">
        <v>238</v>
      </c>
      <c r="AG153" s="27">
        <v>473.04440999999997</v>
      </c>
      <c r="AH153" s="27">
        <v>504.25733999999994</v>
      </c>
      <c r="AI153" s="74">
        <v>54</v>
      </c>
      <c r="AJ153" s="74">
        <v>63</v>
      </c>
      <c r="AK153" s="27">
        <f t="shared" si="12"/>
        <v>8760.0816666666669</v>
      </c>
      <c r="AL153" s="27">
        <f t="shared" si="13"/>
        <v>8004.0847619047599</v>
      </c>
    </row>
    <row r="154" spans="1:38" ht="14.5" x14ac:dyDescent="0.35">
      <c r="A154" s="56" t="s">
        <v>232</v>
      </c>
      <c r="B154" s="57">
        <v>143.30000000000001</v>
      </c>
      <c r="D154" t="s">
        <v>229</v>
      </c>
      <c r="E154">
        <v>440</v>
      </c>
      <c r="F154">
        <v>45</v>
      </c>
      <c r="L154">
        <v>440</v>
      </c>
      <c r="M154" t="s">
        <v>229</v>
      </c>
      <c r="N154">
        <v>0</v>
      </c>
      <c r="P154">
        <f t="shared" si="14"/>
        <v>0</v>
      </c>
      <c r="R154" s="61" t="s">
        <v>242</v>
      </c>
      <c r="S154" s="62">
        <v>354</v>
      </c>
      <c r="T154">
        <v>414</v>
      </c>
      <c r="U154">
        <f t="shared" si="11"/>
        <v>0.85507246376811596</v>
      </c>
      <c r="W154" s="61" t="s">
        <v>243</v>
      </c>
      <c r="X154" s="62">
        <v>60</v>
      </c>
      <c r="Z154" s="66">
        <f t="shared" si="10"/>
        <v>1</v>
      </c>
      <c r="AB154" s="61" t="s">
        <v>243</v>
      </c>
      <c r="AC154" s="62">
        <v>60</v>
      </c>
      <c r="AE154" s="78">
        <v>498</v>
      </c>
      <c r="AF154" t="s">
        <v>239</v>
      </c>
      <c r="AG154" s="27">
        <v>1077.19821</v>
      </c>
      <c r="AH154" s="27">
        <v>1189.5084899999999</v>
      </c>
      <c r="AI154">
        <v>106</v>
      </c>
      <c r="AJ154">
        <v>102</v>
      </c>
      <c r="AK154" s="27">
        <f t="shared" si="12"/>
        <v>10162.247264150943</v>
      </c>
      <c r="AL154" s="27">
        <f t="shared" si="13"/>
        <v>11661.847941176469</v>
      </c>
    </row>
    <row r="155" spans="1:38" ht="14.5" x14ac:dyDescent="0.35">
      <c r="A155" s="56" t="s">
        <v>233</v>
      </c>
      <c r="B155" s="57">
        <v>111.9</v>
      </c>
      <c r="D155" t="s">
        <v>230</v>
      </c>
      <c r="E155">
        <v>441</v>
      </c>
      <c r="F155">
        <v>261</v>
      </c>
      <c r="L155">
        <v>441</v>
      </c>
      <c r="M155" t="s">
        <v>230</v>
      </c>
      <c r="N155">
        <v>0</v>
      </c>
      <c r="P155">
        <f t="shared" si="14"/>
        <v>0</v>
      </c>
      <c r="R155" s="61" t="s">
        <v>243</v>
      </c>
      <c r="S155" s="62">
        <v>60</v>
      </c>
      <c r="T155">
        <v>73</v>
      </c>
      <c r="U155">
        <f t="shared" si="11"/>
        <v>0.82191780821917804</v>
      </c>
      <c r="W155" s="61" t="s">
        <v>244</v>
      </c>
      <c r="X155" s="62">
        <v>777</v>
      </c>
      <c r="Y155">
        <v>192</v>
      </c>
      <c r="Z155" s="66">
        <f t="shared" si="10"/>
        <v>0.80185758513931893</v>
      </c>
      <c r="AB155" s="61" t="s">
        <v>244</v>
      </c>
      <c r="AC155" s="62">
        <v>963</v>
      </c>
      <c r="AE155" s="78">
        <v>499</v>
      </c>
      <c r="AF155" t="s">
        <v>240</v>
      </c>
      <c r="AG155" s="27">
        <v>15834.741530000001</v>
      </c>
      <c r="AH155" s="27">
        <v>16854.911619999999</v>
      </c>
      <c r="AI155" s="74">
        <v>1375</v>
      </c>
      <c r="AJ155" s="74">
        <v>1359</v>
      </c>
      <c r="AK155" s="27">
        <f t="shared" si="12"/>
        <v>11516.175658181819</v>
      </c>
      <c r="AL155" s="27">
        <f t="shared" si="13"/>
        <v>12402.436806475349</v>
      </c>
    </row>
    <row r="156" spans="1:38" ht="23" x14ac:dyDescent="0.35">
      <c r="A156" s="56" t="s">
        <v>234</v>
      </c>
      <c r="B156" s="57">
        <v>182.4</v>
      </c>
      <c r="D156" t="s">
        <v>231</v>
      </c>
      <c r="E156">
        <v>475</v>
      </c>
      <c r="F156">
        <v>170</v>
      </c>
      <c r="L156">
        <v>444</v>
      </c>
      <c r="M156" t="s">
        <v>225</v>
      </c>
      <c r="N156">
        <v>1459.09</v>
      </c>
      <c r="P156">
        <f t="shared" si="14"/>
        <v>1</v>
      </c>
      <c r="R156" s="61" t="s">
        <v>244</v>
      </c>
      <c r="S156" s="62">
        <v>963</v>
      </c>
      <c r="T156">
        <v>1320</v>
      </c>
      <c r="U156">
        <f t="shared" si="11"/>
        <v>0.7295454545454545</v>
      </c>
      <c r="W156" s="61" t="s">
        <v>245</v>
      </c>
      <c r="X156" s="62">
        <v>267</v>
      </c>
      <c r="Y156">
        <v>6</v>
      </c>
      <c r="Z156" s="66">
        <f t="shared" si="10"/>
        <v>0.97802197802197799</v>
      </c>
      <c r="AB156" s="61" t="s">
        <v>245</v>
      </c>
      <c r="AC156" s="62">
        <v>273</v>
      </c>
      <c r="AE156" s="78">
        <v>500</v>
      </c>
      <c r="AF156" t="s">
        <v>241</v>
      </c>
      <c r="AG156" s="27">
        <v>7016.9004700000005</v>
      </c>
      <c r="AH156" s="27">
        <v>7254.7325499999997</v>
      </c>
      <c r="AI156">
        <v>741</v>
      </c>
      <c r="AJ156">
        <v>719</v>
      </c>
      <c r="AK156" s="27">
        <f t="shared" si="12"/>
        <v>9469.5013090418361</v>
      </c>
      <c r="AL156" s="27">
        <f t="shared" si="13"/>
        <v>10090.031363004173</v>
      </c>
    </row>
    <row r="157" spans="1:38" ht="23" x14ac:dyDescent="0.35">
      <c r="A157" s="56" t="s">
        <v>235</v>
      </c>
      <c r="B157" s="57">
        <v>189.3</v>
      </c>
      <c r="D157" t="s">
        <v>662</v>
      </c>
      <c r="E157">
        <v>478</v>
      </c>
      <c r="F157">
        <v>10</v>
      </c>
      <c r="L157">
        <v>445</v>
      </c>
      <c r="M157" t="s">
        <v>263</v>
      </c>
      <c r="N157">
        <v>0</v>
      </c>
      <c r="P157">
        <f t="shared" si="14"/>
        <v>0</v>
      </c>
      <c r="R157" s="61" t="s">
        <v>245</v>
      </c>
      <c r="S157" s="62">
        <v>273</v>
      </c>
      <c r="T157">
        <v>350</v>
      </c>
      <c r="U157">
        <f t="shared" si="11"/>
        <v>0.78</v>
      </c>
      <c r="W157" s="61" t="s">
        <v>246</v>
      </c>
      <c r="X157" s="62">
        <v>90</v>
      </c>
      <c r="Z157" s="66">
        <f t="shared" si="10"/>
        <v>1</v>
      </c>
      <c r="AB157" s="61" t="s">
        <v>246</v>
      </c>
      <c r="AC157" s="62">
        <v>90</v>
      </c>
      <c r="AE157" s="78">
        <v>503</v>
      </c>
      <c r="AF157" t="s">
        <v>242</v>
      </c>
      <c r="AG157" s="27">
        <v>4409.1438099999996</v>
      </c>
      <c r="AH157" s="27">
        <v>4505.0509799999991</v>
      </c>
      <c r="AI157" s="74">
        <v>403</v>
      </c>
      <c r="AJ157" s="74">
        <v>414</v>
      </c>
      <c r="AK157" s="27">
        <f t="shared" si="12"/>
        <v>10940.803498759306</v>
      </c>
      <c r="AL157" s="27">
        <f t="shared" si="13"/>
        <v>10881.765652173912</v>
      </c>
    </row>
    <row r="158" spans="1:38" ht="14.5" x14ac:dyDescent="0.35">
      <c r="A158" s="56" t="s">
        <v>236</v>
      </c>
      <c r="B158" s="57">
        <v>187.6</v>
      </c>
      <c r="D158" t="s">
        <v>232</v>
      </c>
      <c r="E158">
        <v>480</v>
      </c>
      <c r="F158">
        <v>75</v>
      </c>
      <c r="L158">
        <v>475</v>
      </c>
      <c r="M158" t="s">
        <v>231</v>
      </c>
      <c r="N158">
        <v>0</v>
      </c>
      <c r="P158">
        <f t="shared" si="14"/>
        <v>0</v>
      </c>
      <c r="R158" s="61" t="s">
        <v>246</v>
      </c>
      <c r="S158" s="62">
        <v>90</v>
      </c>
      <c r="T158">
        <v>186</v>
      </c>
      <c r="U158">
        <f t="shared" si="11"/>
        <v>0.4838709677419355</v>
      </c>
      <c r="W158" s="61" t="s">
        <v>247</v>
      </c>
      <c r="X158" s="62">
        <v>783</v>
      </c>
      <c r="Y158">
        <v>2.5</v>
      </c>
      <c r="Z158" s="66">
        <f t="shared" si="10"/>
        <v>0.9968173138128581</v>
      </c>
      <c r="AB158" s="61" t="s">
        <v>247</v>
      </c>
      <c r="AC158" s="62">
        <v>786</v>
      </c>
      <c r="AE158" s="78">
        <v>504</v>
      </c>
      <c r="AF158" t="s">
        <v>243</v>
      </c>
      <c r="AG158" s="27">
        <v>1065.4580699999999</v>
      </c>
      <c r="AH158" s="27">
        <v>1117.07041</v>
      </c>
      <c r="AI158">
        <v>75</v>
      </c>
      <c r="AJ158">
        <v>73</v>
      </c>
      <c r="AK158" s="27">
        <f t="shared" si="12"/>
        <v>14206.107599999999</v>
      </c>
      <c r="AL158" s="27">
        <f t="shared" si="13"/>
        <v>15302.334383561645</v>
      </c>
    </row>
    <row r="159" spans="1:38" ht="14.5" x14ac:dyDescent="0.35">
      <c r="A159" s="56" t="s">
        <v>120</v>
      </c>
      <c r="B159" s="57">
        <v>148.30000000000001</v>
      </c>
      <c r="D159" t="s">
        <v>233</v>
      </c>
      <c r="E159">
        <v>481</v>
      </c>
      <c r="F159">
        <v>114</v>
      </c>
      <c r="L159">
        <v>478</v>
      </c>
      <c r="M159" t="s">
        <v>662</v>
      </c>
      <c r="N159">
        <v>42764.01</v>
      </c>
      <c r="P159">
        <f t="shared" si="14"/>
        <v>1</v>
      </c>
      <c r="R159" s="61" t="s">
        <v>247</v>
      </c>
      <c r="S159" s="62">
        <v>786</v>
      </c>
      <c r="T159">
        <v>978</v>
      </c>
      <c r="U159">
        <f t="shared" si="11"/>
        <v>0.80368098159509205</v>
      </c>
      <c r="W159" s="61" t="s">
        <v>248</v>
      </c>
      <c r="X159" s="62">
        <v>135</v>
      </c>
      <c r="Z159" s="66">
        <f t="shared" si="10"/>
        <v>1</v>
      </c>
      <c r="AB159" s="61" t="s">
        <v>248</v>
      </c>
      <c r="AC159" s="62">
        <v>135</v>
      </c>
      <c r="AE159" s="78">
        <v>505</v>
      </c>
      <c r="AF159" t="s">
        <v>244</v>
      </c>
      <c r="AG159" s="27">
        <v>14976.613270000002</v>
      </c>
      <c r="AH159" s="27">
        <v>16734.99525</v>
      </c>
      <c r="AI159" s="74">
        <v>1340</v>
      </c>
      <c r="AJ159" s="74">
        <v>1320</v>
      </c>
      <c r="AK159" s="27">
        <f t="shared" si="12"/>
        <v>11176.57706716418</v>
      </c>
      <c r="AL159" s="27">
        <f t="shared" si="13"/>
        <v>12678.026704545455</v>
      </c>
    </row>
    <row r="160" spans="1:38" ht="14.5" x14ac:dyDescent="0.35">
      <c r="A160" s="56" t="s">
        <v>237</v>
      </c>
      <c r="B160" s="57">
        <v>164.9</v>
      </c>
      <c r="D160" t="s">
        <v>234</v>
      </c>
      <c r="E160">
        <v>483</v>
      </c>
      <c r="F160">
        <v>76</v>
      </c>
      <c r="L160">
        <v>480</v>
      </c>
      <c r="M160" t="s">
        <v>232</v>
      </c>
      <c r="N160">
        <v>0</v>
      </c>
      <c r="P160">
        <f t="shared" si="14"/>
        <v>0</v>
      </c>
      <c r="R160" s="61" t="s">
        <v>248</v>
      </c>
      <c r="S160" s="62">
        <v>135</v>
      </c>
      <c r="T160">
        <v>206</v>
      </c>
      <c r="U160">
        <f t="shared" si="11"/>
        <v>0.65533980582524276</v>
      </c>
      <c r="W160" s="61" t="s">
        <v>249</v>
      </c>
      <c r="X160" s="62">
        <v>417</v>
      </c>
      <c r="Y160">
        <v>69</v>
      </c>
      <c r="Z160" s="66">
        <f t="shared" si="10"/>
        <v>0.85802469135802473</v>
      </c>
      <c r="AB160" s="61" t="s">
        <v>249</v>
      </c>
      <c r="AC160" s="62">
        <v>486</v>
      </c>
      <c r="AE160" s="78">
        <v>507</v>
      </c>
      <c r="AF160" t="s">
        <v>246</v>
      </c>
      <c r="AG160" s="27">
        <v>1935.8346000000001</v>
      </c>
      <c r="AH160" s="27">
        <v>2011.7094399999999</v>
      </c>
      <c r="AI160">
        <v>203</v>
      </c>
      <c r="AJ160">
        <v>186</v>
      </c>
      <c r="AK160" s="27">
        <f t="shared" si="12"/>
        <v>9536.1310344827598</v>
      </c>
      <c r="AL160" s="27">
        <f t="shared" si="13"/>
        <v>10815.642150537635</v>
      </c>
    </row>
    <row r="161" spans="1:38" ht="14.5" x14ac:dyDescent="0.35">
      <c r="A161" s="56" t="s">
        <v>238</v>
      </c>
      <c r="B161" s="57">
        <v>204.3</v>
      </c>
      <c r="D161" t="s">
        <v>235</v>
      </c>
      <c r="E161">
        <v>484</v>
      </c>
      <c r="F161">
        <v>166</v>
      </c>
      <c r="L161">
        <v>481</v>
      </c>
      <c r="M161" t="s">
        <v>233</v>
      </c>
      <c r="N161">
        <v>0</v>
      </c>
      <c r="P161">
        <f t="shared" si="14"/>
        <v>0</v>
      </c>
      <c r="R161" s="61" t="s">
        <v>249</v>
      </c>
      <c r="S161" s="62">
        <v>486</v>
      </c>
      <c r="T161">
        <v>736</v>
      </c>
      <c r="U161">
        <f t="shared" si="11"/>
        <v>0.66032608695652173</v>
      </c>
      <c r="W161" s="61" t="s">
        <v>250</v>
      </c>
      <c r="X161" s="62">
        <v>1455</v>
      </c>
      <c r="Y161">
        <v>288</v>
      </c>
      <c r="Z161" s="66">
        <f t="shared" si="10"/>
        <v>0.83476764199655762</v>
      </c>
      <c r="AB161" s="61" t="s">
        <v>250</v>
      </c>
      <c r="AC161" s="62">
        <v>1728</v>
      </c>
      <c r="AE161" s="78">
        <v>508</v>
      </c>
      <c r="AF161" t="s">
        <v>245</v>
      </c>
      <c r="AG161" s="27">
        <v>4058.8949899999998</v>
      </c>
      <c r="AH161" s="27">
        <v>4240.5501900000008</v>
      </c>
      <c r="AI161" s="74">
        <v>376</v>
      </c>
      <c r="AJ161" s="74">
        <v>350</v>
      </c>
      <c r="AK161" s="27">
        <f t="shared" si="12"/>
        <v>10794.933484042553</v>
      </c>
      <c r="AL161" s="27">
        <f t="shared" si="13"/>
        <v>12115.857685714287</v>
      </c>
    </row>
    <row r="162" spans="1:38" ht="23" x14ac:dyDescent="0.35">
      <c r="A162" s="56" t="s">
        <v>239</v>
      </c>
      <c r="B162" s="57">
        <v>140.30000000000001</v>
      </c>
      <c r="D162" t="s">
        <v>236</v>
      </c>
      <c r="E162">
        <v>489</v>
      </c>
      <c r="F162">
        <v>134</v>
      </c>
      <c r="L162">
        <v>483</v>
      </c>
      <c r="M162" t="s">
        <v>234</v>
      </c>
      <c r="N162">
        <v>0</v>
      </c>
      <c r="P162">
        <f t="shared" si="14"/>
        <v>0</v>
      </c>
      <c r="R162" s="61" t="s">
        <v>250</v>
      </c>
      <c r="S162" s="62">
        <v>1728</v>
      </c>
      <c r="T162">
        <v>2100</v>
      </c>
      <c r="U162">
        <f t="shared" si="11"/>
        <v>0.82285714285714284</v>
      </c>
      <c r="W162" s="61" t="s">
        <v>251</v>
      </c>
      <c r="X162" s="62">
        <v>228</v>
      </c>
      <c r="Y162">
        <v>6</v>
      </c>
      <c r="Z162" s="66">
        <f t="shared" si="10"/>
        <v>0.97435897435897434</v>
      </c>
      <c r="AB162" s="61" t="s">
        <v>251</v>
      </c>
      <c r="AC162" s="62">
        <v>231</v>
      </c>
      <c r="AE162" s="78">
        <v>529</v>
      </c>
      <c r="AF162" t="s">
        <v>247</v>
      </c>
      <c r="AG162" s="27">
        <v>11107.451019999997</v>
      </c>
      <c r="AH162" s="27">
        <v>11633.59339</v>
      </c>
      <c r="AI162">
        <v>956</v>
      </c>
      <c r="AJ162">
        <v>978</v>
      </c>
      <c r="AK162" s="27">
        <f t="shared" si="12"/>
        <v>11618.672615062758</v>
      </c>
      <c r="AL162" s="27">
        <f t="shared" si="13"/>
        <v>11895.289764826175</v>
      </c>
    </row>
    <row r="163" spans="1:38" ht="14.5" x14ac:dyDescent="0.35">
      <c r="A163" s="56" t="s">
        <v>240</v>
      </c>
      <c r="B163" s="57">
        <v>115.2</v>
      </c>
      <c r="D163" t="s">
        <v>120</v>
      </c>
      <c r="E163">
        <v>491</v>
      </c>
      <c r="F163">
        <v>957</v>
      </c>
      <c r="L163">
        <v>484</v>
      </c>
      <c r="M163" t="s">
        <v>235</v>
      </c>
      <c r="N163">
        <v>15021</v>
      </c>
      <c r="O163">
        <v>14793</v>
      </c>
      <c r="P163">
        <f t="shared" si="14"/>
        <v>1</v>
      </c>
      <c r="R163" s="61" t="s">
        <v>251</v>
      </c>
      <c r="S163" s="62">
        <v>231</v>
      </c>
      <c r="T163">
        <v>282</v>
      </c>
      <c r="U163">
        <f t="shared" si="11"/>
        <v>0.81914893617021278</v>
      </c>
      <c r="W163" s="61" t="s">
        <v>252</v>
      </c>
      <c r="X163" s="62">
        <v>288</v>
      </c>
      <c r="Z163" s="66">
        <f t="shared" si="10"/>
        <v>1</v>
      </c>
      <c r="AB163" s="61" t="s">
        <v>252</v>
      </c>
      <c r="AC163" s="62">
        <v>288</v>
      </c>
      <c r="AE163" s="78">
        <v>531</v>
      </c>
      <c r="AF163" t="s">
        <v>248</v>
      </c>
      <c r="AG163" s="27">
        <v>2219.8788499999996</v>
      </c>
      <c r="AH163" s="27">
        <v>2375.7619399999999</v>
      </c>
      <c r="AI163" s="74">
        <v>237</v>
      </c>
      <c r="AJ163" s="74">
        <v>206</v>
      </c>
      <c r="AK163" s="27">
        <f t="shared" si="12"/>
        <v>9366.5774261603365</v>
      </c>
      <c r="AL163" s="27">
        <f t="shared" si="13"/>
        <v>11532.82495145631</v>
      </c>
    </row>
    <row r="164" spans="1:38" ht="14.5" x14ac:dyDescent="0.35">
      <c r="A164" s="56" t="s">
        <v>241</v>
      </c>
      <c r="B164" s="57">
        <v>130.6</v>
      </c>
      <c r="D164" t="s">
        <v>237</v>
      </c>
      <c r="E164">
        <v>494</v>
      </c>
      <c r="F164">
        <v>165</v>
      </c>
      <c r="L164">
        <v>489</v>
      </c>
      <c r="M164" t="s">
        <v>236</v>
      </c>
      <c r="N164">
        <v>0</v>
      </c>
      <c r="P164">
        <f t="shared" si="14"/>
        <v>0</v>
      </c>
      <c r="R164" s="61" t="s">
        <v>252</v>
      </c>
      <c r="S164" s="62">
        <v>288</v>
      </c>
      <c r="T164">
        <v>360</v>
      </c>
      <c r="U164">
        <f t="shared" si="11"/>
        <v>0.8</v>
      </c>
      <c r="W164" s="61" t="s">
        <v>253</v>
      </c>
      <c r="X164" s="62">
        <v>1662</v>
      </c>
      <c r="Y164">
        <v>453</v>
      </c>
      <c r="Z164" s="66">
        <f t="shared" si="10"/>
        <v>0.78581560283687946</v>
      </c>
      <c r="AB164" s="61" t="s">
        <v>253</v>
      </c>
      <c r="AC164" s="62">
        <v>2115</v>
      </c>
      <c r="AE164" s="78">
        <v>535</v>
      </c>
      <c r="AF164" t="s">
        <v>249</v>
      </c>
      <c r="AG164" s="27">
        <v>5723.9376899999997</v>
      </c>
      <c r="AH164" s="27">
        <v>6367.6614400000008</v>
      </c>
      <c r="AI164">
        <v>782</v>
      </c>
      <c r="AJ164">
        <v>736</v>
      </c>
      <c r="AK164" s="27">
        <f t="shared" si="12"/>
        <v>7319.6134143222507</v>
      </c>
      <c r="AL164" s="27">
        <f t="shared" si="13"/>
        <v>8651.7139130434807</v>
      </c>
    </row>
    <row r="165" spans="1:38" ht="14.5" x14ac:dyDescent="0.35">
      <c r="A165" s="56" t="s">
        <v>242</v>
      </c>
      <c r="B165" s="57">
        <v>131.1</v>
      </c>
      <c r="D165" t="s">
        <v>238</v>
      </c>
      <c r="E165">
        <v>495</v>
      </c>
      <c r="F165">
        <v>175</v>
      </c>
      <c r="L165">
        <v>491</v>
      </c>
      <c r="M165" t="s">
        <v>120</v>
      </c>
      <c r="N165">
        <v>0</v>
      </c>
      <c r="P165">
        <f t="shared" si="14"/>
        <v>0</v>
      </c>
      <c r="R165" s="61" t="s">
        <v>253</v>
      </c>
      <c r="S165" s="62">
        <v>2115</v>
      </c>
      <c r="T165">
        <v>2948</v>
      </c>
      <c r="U165">
        <f t="shared" si="11"/>
        <v>0.7174355495251018</v>
      </c>
      <c r="W165" s="61" t="s">
        <v>254</v>
      </c>
      <c r="X165" s="62">
        <v>420</v>
      </c>
      <c r="Y165">
        <v>21</v>
      </c>
      <c r="Z165" s="66">
        <f t="shared" si="10"/>
        <v>0.95238095238095233</v>
      </c>
      <c r="AB165" s="61" t="s">
        <v>254</v>
      </c>
      <c r="AC165" s="62">
        <v>441</v>
      </c>
      <c r="AE165" s="78">
        <v>536</v>
      </c>
      <c r="AF165" t="s">
        <v>250</v>
      </c>
      <c r="AG165" s="27">
        <v>23182.172830000007</v>
      </c>
      <c r="AH165" s="27">
        <v>23958.452719999997</v>
      </c>
      <c r="AI165" s="74">
        <v>2128</v>
      </c>
      <c r="AJ165" s="74">
        <v>2100</v>
      </c>
      <c r="AK165" s="27">
        <f t="shared" si="12"/>
        <v>10893.87820958647</v>
      </c>
      <c r="AL165" s="27">
        <f t="shared" si="13"/>
        <v>11408.787009523809</v>
      </c>
    </row>
    <row r="166" spans="1:38" ht="14.5" x14ac:dyDescent="0.35">
      <c r="A166" s="56" t="s">
        <v>243</v>
      </c>
      <c r="B166" s="57">
        <v>148.1</v>
      </c>
      <c r="D166" t="s">
        <v>239</v>
      </c>
      <c r="E166">
        <v>498</v>
      </c>
      <c r="F166">
        <v>270</v>
      </c>
      <c r="L166">
        <v>494</v>
      </c>
      <c r="M166" t="s">
        <v>237</v>
      </c>
      <c r="N166">
        <v>0</v>
      </c>
      <c r="P166">
        <f t="shared" si="14"/>
        <v>0</v>
      </c>
      <c r="R166" s="61" t="s">
        <v>254</v>
      </c>
      <c r="S166" s="62">
        <v>441</v>
      </c>
      <c r="T166">
        <v>602</v>
      </c>
      <c r="U166">
        <f t="shared" si="11"/>
        <v>0.73255813953488369</v>
      </c>
      <c r="W166" s="61" t="s">
        <v>255</v>
      </c>
      <c r="X166" s="62">
        <v>492</v>
      </c>
      <c r="Y166">
        <v>174</v>
      </c>
      <c r="Z166" s="66">
        <f t="shared" si="10"/>
        <v>0.73873873873873874</v>
      </c>
      <c r="AB166" s="61" t="s">
        <v>255</v>
      </c>
      <c r="AC166" s="62">
        <v>660</v>
      </c>
      <c r="AE166" s="78">
        <v>538</v>
      </c>
      <c r="AF166" t="s">
        <v>251</v>
      </c>
      <c r="AG166" s="27">
        <v>3113.06306</v>
      </c>
      <c r="AH166" s="27">
        <v>3483.51062</v>
      </c>
      <c r="AI166">
        <v>290</v>
      </c>
      <c r="AJ166">
        <v>282</v>
      </c>
      <c r="AK166" s="27">
        <f t="shared" si="12"/>
        <v>10734.700206896552</v>
      </c>
      <c r="AL166" s="27">
        <f t="shared" si="13"/>
        <v>12352.874539007093</v>
      </c>
    </row>
    <row r="167" spans="1:38" ht="14.5" x14ac:dyDescent="0.35">
      <c r="A167" s="56" t="s">
        <v>244</v>
      </c>
      <c r="B167" s="57">
        <v>119.2</v>
      </c>
      <c r="D167" t="s">
        <v>240</v>
      </c>
      <c r="E167">
        <v>499</v>
      </c>
      <c r="F167">
        <v>348</v>
      </c>
      <c r="L167">
        <v>495</v>
      </c>
      <c r="M167" t="s">
        <v>238</v>
      </c>
      <c r="N167">
        <v>0</v>
      </c>
      <c r="P167">
        <f t="shared" si="14"/>
        <v>0</v>
      </c>
      <c r="R167" s="61" t="s">
        <v>255</v>
      </c>
      <c r="S167" s="62">
        <v>660</v>
      </c>
      <c r="T167">
        <v>842</v>
      </c>
      <c r="U167">
        <f t="shared" si="11"/>
        <v>0.78384798099762465</v>
      </c>
      <c r="W167" s="61" t="s">
        <v>256</v>
      </c>
      <c r="X167" s="62">
        <v>60</v>
      </c>
      <c r="Z167" s="66">
        <f t="shared" si="10"/>
        <v>1</v>
      </c>
      <c r="AB167" s="61" t="s">
        <v>256</v>
      </c>
      <c r="AC167" s="62">
        <v>60</v>
      </c>
      <c r="AE167" s="78">
        <v>541</v>
      </c>
      <c r="AF167" t="s">
        <v>252</v>
      </c>
      <c r="AG167" s="27">
        <v>4466.2552500000002</v>
      </c>
      <c r="AH167" s="27">
        <v>5037.1184700000003</v>
      </c>
      <c r="AI167" s="74">
        <v>361</v>
      </c>
      <c r="AJ167" s="74">
        <v>360</v>
      </c>
      <c r="AK167" s="27">
        <f t="shared" si="12"/>
        <v>12371.898199445983</v>
      </c>
      <c r="AL167" s="27">
        <f t="shared" si="13"/>
        <v>13991.995750000002</v>
      </c>
    </row>
    <row r="168" spans="1:38" ht="14.5" x14ac:dyDescent="0.35">
      <c r="A168" s="56" t="s">
        <v>245</v>
      </c>
      <c r="B168" s="57">
        <v>180.6</v>
      </c>
      <c r="D168" t="s">
        <v>241</v>
      </c>
      <c r="E168">
        <v>500</v>
      </c>
      <c r="F168">
        <v>65</v>
      </c>
      <c r="L168">
        <v>498</v>
      </c>
      <c r="M168" t="s">
        <v>239</v>
      </c>
      <c r="N168">
        <v>14382.2</v>
      </c>
      <c r="O168">
        <v>14744.2</v>
      </c>
      <c r="P168">
        <f t="shared" si="14"/>
        <v>1</v>
      </c>
      <c r="R168" s="61" t="s">
        <v>256</v>
      </c>
      <c r="S168" s="62">
        <v>60</v>
      </c>
      <c r="T168">
        <v>70</v>
      </c>
      <c r="U168">
        <f t="shared" si="11"/>
        <v>0.8571428571428571</v>
      </c>
      <c r="W168" s="61" t="s">
        <v>257</v>
      </c>
      <c r="X168" s="62">
        <v>264</v>
      </c>
      <c r="Y168">
        <v>78</v>
      </c>
      <c r="Z168" s="66">
        <f t="shared" si="10"/>
        <v>0.77192982456140347</v>
      </c>
      <c r="AB168" s="61" t="s">
        <v>257</v>
      </c>
      <c r="AC168" s="62">
        <v>333</v>
      </c>
      <c r="AE168" s="78">
        <v>543</v>
      </c>
      <c r="AF168" t="s">
        <v>253</v>
      </c>
      <c r="AG168" s="27">
        <v>35436.426490000005</v>
      </c>
      <c r="AH168" s="27">
        <v>37357.334640000001</v>
      </c>
      <c r="AI168">
        <v>2949</v>
      </c>
      <c r="AJ168">
        <v>2948</v>
      </c>
      <c r="AK168" s="27">
        <f t="shared" si="12"/>
        <v>12016.421325873178</v>
      </c>
      <c r="AL168" s="27">
        <f t="shared" si="13"/>
        <v>12672.094518317504</v>
      </c>
    </row>
    <row r="169" spans="1:38" ht="14.5" x14ac:dyDescent="0.35">
      <c r="A169" s="56" t="s">
        <v>246</v>
      </c>
      <c r="B169" s="57">
        <v>185.3</v>
      </c>
      <c r="D169" t="s">
        <v>242</v>
      </c>
      <c r="E169">
        <v>503</v>
      </c>
      <c r="F169">
        <v>213</v>
      </c>
      <c r="L169">
        <v>499</v>
      </c>
      <c r="M169" t="s">
        <v>240</v>
      </c>
      <c r="N169">
        <v>0</v>
      </c>
      <c r="P169">
        <f t="shared" si="14"/>
        <v>0</v>
      </c>
      <c r="R169" s="61" t="s">
        <v>257</v>
      </c>
      <c r="S169" s="62">
        <v>333</v>
      </c>
      <c r="T169">
        <v>402</v>
      </c>
      <c r="U169">
        <f t="shared" si="11"/>
        <v>0.82835820895522383</v>
      </c>
      <c r="W169" s="61" t="s">
        <v>258</v>
      </c>
      <c r="X169" s="62">
        <v>219</v>
      </c>
      <c r="Z169" s="66">
        <f t="shared" si="10"/>
        <v>1</v>
      </c>
      <c r="AB169" s="61" t="s">
        <v>258</v>
      </c>
      <c r="AC169" s="62">
        <v>219</v>
      </c>
      <c r="AE169" s="78">
        <v>545</v>
      </c>
      <c r="AF169" t="s">
        <v>254</v>
      </c>
      <c r="AG169" s="27">
        <v>6661.1967700000005</v>
      </c>
      <c r="AH169" s="27">
        <v>7160.0607</v>
      </c>
      <c r="AI169" s="74">
        <v>604</v>
      </c>
      <c r="AJ169" s="74">
        <v>602</v>
      </c>
      <c r="AK169" s="27">
        <f t="shared" si="12"/>
        <v>11028.471473509935</v>
      </c>
      <c r="AL169" s="27">
        <f t="shared" si="13"/>
        <v>11893.788538205979</v>
      </c>
    </row>
    <row r="170" spans="1:38" ht="14.5" x14ac:dyDescent="0.35">
      <c r="A170" s="56" t="s">
        <v>247</v>
      </c>
      <c r="B170" s="57">
        <v>129.1</v>
      </c>
      <c r="D170" t="s">
        <v>243</v>
      </c>
      <c r="E170">
        <v>504</v>
      </c>
      <c r="F170">
        <v>84</v>
      </c>
      <c r="L170">
        <v>500</v>
      </c>
      <c r="M170" t="s">
        <v>241</v>
      </c>
      <c r="N170">
        <v>0</v>
      </c>
      <c r="P170">
        <f t="shared" si="14"/>
        <v>0</v>
      </c>
      <c r="R170" s="61" t="s">
        <v>258</v>
      </c>
      <c r="S170" s="62">
        <v>219</v>
      </c>
      <c r="T170">
        <v>376</v>
      </c>
      <c r="U170">
        <f t="shared" si="11"/>
        <v>0.58244680851063835</v>
      </c>
      <c r="W170" s="61" t="s">
        <v>101</v>
      </c>
      <c r="X170" s="62">
        <v>7347</v>
      </c>
      <c r="Y170">
        <v>2496</v>
      </c>
      <c r="Z170" s="66">
        <f t="shared" si="10"/>
        <v>0.74641877476379148</v>
      </c>
      <c r="AB170" s="61" t="s">
        <v>101</v>
      </c>
      <c r="AC170" s="62">
        <v>9843</v>
      </c>
      <c r="AE170" s="78">
        <v>560</v>
      </c>
      <c r="AF170" t="s">
        <v>255</v>
      </c>
      <c r="AG170" s="27">
        <v>9171.6103999999996</v>
      </c>
      <c r="AH170" s="27">
        <v>11795.516690000002</v>
      </c>
      <c r="AI170">
        <v>899</v>
      </c>
      <c r="AJ170">
        <v>842</v>
      </c>
      <c r="AK170" s="27">
        <f t="shared" si="12"/>
        <v>10202.013793103448</v>
      </c>
      <c r="AL170" s="27">
        <f t="shared" si="13"/>
        <v>14008.927185273162</v>
      </c>
    </row>
    <row r="171" spans="1:38" ht="23" x14ac:dyDescent="0.35">
      <c r="A171" s="56" t="s">
        <v>248</v>
      </c>
      <c r="B171" s="57">
        <v>153.1</v>
      </c>
      <c r="D171" t="s">
        <v>244</v>
      </c>
      <c r="E171">
        <v>505</v>
      </c>
      <c r="F171">
        <v>325</v>
      </c>
      <c r="L171">
        <v>503</v>
      </c>
      <c r="M171" t="s">
        <v>242</v>
      </c>
      <c r="N171">
        <v>0</v>
      </c>
      <c r="P171">
        <f t="shared" si="14"/>
        <v>0</v>
      </c>
      <c r="R171" s="61" t="s">
        <v>101</v>
      </c>
      <c r="S171" s="62">
        <v>9843</v>
      </c>
      <c r="T171">
        <v>12527</v>
      </c>
      <c r="U171">
        <f t="shared" si="11"/>
        <v>0.78574279556158699</v>
      </c>
      <c r="W171" s="61" t="s">
        <v>259</v>
      </c>
      <c r="X171" s="62">
        <v>204</v>
      </c>
      <c r="Z171" s="66">
        <f t="shared" si="10"/>
        <v>1</v>
      </c>
      <c r="AB171" s="61" t="s">
        <v>259</v>
      </c>
      <c r="AC171" s="62">
        <v>204</v>
      </c>
      <c r="AE171" s="78">
        <v>561</v>
      </c>
      <c r="AF171" t="s">
        <v>256</v>
      </c>
      <c r="AG171" s="27">
        <v>583.5369199999999</v>
      </c>
      <c r="AH171" s="27">
        <v>779.88453000000004</v>
      </c>
      <c r="AI171" s="74">
        <v>68</v>
      </c>
      <c r="AJ171" s="74">
        <v>70</v>
      </c>
      <c r="AK171" s="27">
        <f t="shared" si="12"/>
        <v>8581.4252941176455</v>
      </c>
      <c r="AL171" s="27">
        <f t="shared" si="13"/>
        <v>11141.207571428571</v>
      </c>
    </row>
    <row r="172" spans="1:38" ht="14.5" x14ac:dyDescent="0.35">
      <c r="A172" s="56" t="s">
        <v>249</v>
      </c>
      <c r="B172" s="57">
        <v>161.19999999999999</v>
      </c>
      <c r="D172" t="s">
        <v>245</v>
      </c>
      <c r="E172">
        <v>508</v>
      </c>
      <c r="F172">
        <v>197</v>
      </c>
      <c r="L172">
        <v>504</v>
      </c>
      <c r="M172" t="s">
        <v>243</v>
      </c>
      <c r="N172">
        <v>0</v>
      </c>
      <c r="P172">
        <f t="shared" si="14"/>
        <v>0</v>
      </c>
      <c r="R172" s="61" t="s">
        <v>259</v>
      </c>
      <c r="S172" s="62">
        <v>204</v>
      </c>
      <c r="T172">
        <v>261</v>
      </c>
      <c r="U172">
        <f t="shared" si="11"/>
        <v>0.7816091954022989</v>
      </c>
      <c r="W172" s="61" t="s">
        <v>260</v>
      </c>
      <c r="X172" s="62">
        <v>54</v>
      </c>
      <c r="Z172" s="66">
        <f t="shared" si="10"/>
        <v>1</v>
      </c>
      <c r="AB172" s="61" t="s">
        <v>260</v>
      </c>
      <c r="AC172" s="62">
        <v>54</v>
      </c>
      <c r="AE172" s="78">
        <v>562</v>
      </c>
      <c r="AF172" t="s">
        <v>257</v>
      </c>
      <c r="AG172" s="27">
        <v>4469.1708699999999</v>
      </c>
      <c r="AH172" s="27">
        <v>4782.4342100000003</v>
      </c>
      <c r="AI172">
        <v>423</v>
      </c>
      <c r="AJ172">
        <v>402</v>
      </c>
      <c r="AK172" s="27">
        <f t="shared" si="12"/>
        <v>10565.415768321513</v>
      </c>
      <c r="AL172" s="27">
        <f t="shared" si="13"/>
        <v>11896.60251243781</v>
      </c>
    </row>
    <row r="173" spans="1:38" ht="14.5" x14ac:dyDescent="0.35">
      <c r="A173" s="56" t="s">
        <v>250</v>
      </c>
      <c r="B173" s="57">
        <v>124.5</v>
      </c>
      <c r="D173" t="s">
        <v>246</v>
      </c>
      <c r="E173">
        <v>507</v>
      </c>
      <c r="F173">
        <v>314</v>
      </c>
      <c r="L173">
        <v>505</v>
      </c>
      <c r="M173" t="s">
        <v>244</v>
      </c>
      <c r="N173">
        <v>160812.1</v>
      </c>
      <c r="O173">
        <v>266186.28000000003</v>
      </c>
      <c r="P173">
        <f t="shared" si="14"/>
        <v>1</v>
      </c>
      <c r="R173" s="61" t="s">
        <v>260</v>
      </c>
      <c r="S173" s="62">
        <v>54</v>
      </c>
      <c r="T173">
        <v>82</v>
      </c>
      <c r="U173">
        <f t="shared" si="11"/>
        <v>0.65853658536585369</v>
      </c>
      <c r="W173" s="61" t="s">
        <v>261</v>
      </c>
      <c r="X173" s="62">
        <v>375</v>
      </c>
      <c r="Y173">
        <v>210</v>
      </c>
      <c r="Z173" s="66">
        <f t="shared" si="10"/>
        <v>0.64102564102564108</v>
      </c>
      <c r="AB173" s="61" t="s">
        <v>261</v>
      </c>
      <c r="AC173" s="62">
        <v>582</v>
      </c>
      <c r="AE173" s="78">
        <v>563</v>
      </c>
      <c r="AF173" t="s">
        <v>258</v>
      </c>
      <c r="AG173" s="27">
        <v>4102.6392399999995</v>
      </c>
      <c r="AH173" s="27">
        <v>4638.3394499999995</v>
      </c>
      <c r="AI173" s="74">
        <v>385</v>
      </c>
      <c r="AJ173" s="74">
        <v>376</v>
      </c>
      <c r="AK173" s="27">
        <f t="shared" si="12"/>
        <v>10656.205818181817</v>
      </c>
      <c r="AL173" s="27">
        <f t="shared" si="13"/>
        <v>12336.009175531914</v>
      </c>
    </row>
    <row r="174" spans="1:38" ht="14.5" x14ac:dyDescent="0.35">
      <c r="A174" s="56" t="s">
        <v>251</v>
      </c>
      <c r="B174" s="57">
        <v>120.8</v>
      </c>
      <c r="D174" t="s">
        <v>247</v>
      </c>
      <c r="E174">
        <v>529</v>
      </c>
      <c r="F174">
        <v>102</v>
      </c>
      <c r="L174">
        <v>507</v>
      </c>
      <c r="M174" t="s">
        <v>246</v>
      </c>
      <c r="N174">
        <v>59720</v>
      </c>
      <c r="O174">
        <v>59288</v>
      </c>
      <c r="P174">
        <f t="shared" si="14"/>
        <v>1</v>
      </c>
      <c r="R174" s="61" t="s">
        <v>261</v>
      </c>
      <c r="S174" s="62">
        <v>582</v>
      </c>
      <c r="T174">
        <v>779</v>
      </c>
      <c r="U174">
        <f t="shared" si="11"/>
        <v>0.74711168164313224</v>
      </c>
      <c r="W174" s="61" t="s">
        <v>262</v>
      </c>
      <c r="X174" s="62">
        <v>108</v>
      </c>
      <c r="Y174">
        <v>6</v>
      </c>
      <c r="Z174" s="66">
        <f t="shared" si="10"/>
        <v>0.94736842105263153</v>
      </c>
      <c r="AB174" s="61" t="s">
        <v>262</v>
      </c>
      <c r="AC174" s="62">
        <v>114</v>
      </c>
      <c r="AE174" s="78">
        <v>564</v>
      </c>
      <c r="AF174" t="s">
        <v>101</v>
      </c>
      <c r="AG174" s="27">
        <v>139684.78776000001</v>
      </c>
      <c r="AH174" s="27">
        <v>149935.52119</v>
      </c>
      <c r="AI174">
        <v>12702</v>
      </c>
      <c r="AJ174">
        <v>12527</v>
      </c>
      <c r="AK174" s="27">
        <f t="shared" si="12"/>
        <v>10997.070363722249</v>
      </c>
      <c r="AL174" s="27">
        <f t="shared" si="13"/>
        <v>11968.988679651951</v>
      </c>
    </row>
    <row r="175" spans="1:38" ht="14.5" x14ac:dyDescent="0.35">
      <c r="A175" s="56" t="s">
        <v>252</v>
      </c>
      <c r="B175" s="57">
        <v>192</v>
      </c>
      <c r="D175" t="s">
        <v>248</v>
      </c>
      <c r="E175">
        <v>531</v>
      </c>
      <c r="F175">
        <v>93</v>
      </c>
      <c r="L175">
        <v>508</v>
      </c>
      <c r="M175" t="s">
        <v>245</v>
      </c>
      <c r="N175">
        <v>0</v>
      </c>
      <c r="P175">
        <f t="shared" si="14"/>
        <v>0</v>
      </c>
      <c r="R175" s="61" t="s">
        <v>262</v>
      </c>
      <c r="S175" s="62">
        <v>114</v>
      </c>
      <c r="T175">
        <v>111</v>
      </c>
      <c r="U175">
        <f t="shared" si="11"/>
        <v>1.027027027027027</v>
      </c>
      <c r="W175" s="61" t="s">
        <v>263</v>
      </c>
      <c r="X175" s="62">
        <v>498</v>
      </c>
      <c r="Y175">
        <v>117</v>
      </c>
      <c r="Z175" s="66">
        <f t="shared" si="10"/>
        <v>0.80975609756097566</v>
      </c>
      <c r="AB175" s="61" t="s">
        <v>263</v>
      </c>
      <c r="AC175" s="62">
        <v>615</v>
      </c>
      <c r="AE175" s="78">
        <v>576</v>
      </c>
      <c r="AF175" t="s">
        <v>260</v>
      </c>
      <c r="AG175" s="27">
        <v>864.74469999999997</v>
      </c>
      <c r="AH175" s="27">
        <v>912.88438999999994</v>
      </c>
      <c r="AI175" s="74">
        <v>82</v>
      </c>
      <c r="AJ175" s="74">
        <v>82</v>
      </c>
      <c r="AK175" s="27">
        <f t="shared" si="12"/>
        <v>10545.667073170731</v>
      </c>
      <c r="AL175" s="27">
        <f t="shared" si="13"/>
        <v>11132.736463414634</v>
      </c>
    </row>
    <row r="176" spans="1:38" ht="14.5" x14ac:dyDescent="0.35">
      <c r="A176" s="56" t="s">
        <v>253</v>
      </c>
      <c r="B176" s="57">
        <v>109.7</v>
      </c>
      <c r="D176" t="s">
        <v>249</v>
      </c>
      <c r="E176">
        <v>535</v>
      </c>
      <c r="F176">
        <v>229</v>
      </c>
      <c r="L176">
        <v>529</v>
      </c>
      <c r="M176" t="s">
        <v>247</v>
      </c>
      <c r="N176">
        <v>241551.77</v>
      </c>
      <c r="O176">
        <v>208884.13</v>
      </c>
      <c r="P176">
        <f t="shared" si="14"/>
        <v>1</v>
      </c>
      <c r="R176" s="61" t="s">
        <v>263</v>
      </c>
      <c r="S176" s="62">
        <v>615</v>
      </c>
      <c r="T176">
        <v>698</v>
      </c>
      <c r="U176">
        <f t="shared" si="11"/>
        <v>0.88108882521489973</v>
      </c>
      <c r="W176" s="61" t="s">
        <v>264</v>
      </c>
      <c r="X176" s="62">
        <v>108</v>
      </c>
      <c r="Z176" s="66">
        <f t="shared" si="10"/>
        <v>1</v>
      </c>
      <c r="AB176" s="61" t="s">
        <v>264</v>
      </c>
      <c r="AC176" s="62">
        <v>108</v>
      </c>
      <c r="AE176" s="78">
        <v>577</v>
      </c>
      <c r="AF176" t="s">
        <v>261</v>
      </c>
      <c r="AG176" s="27">
        <v>7655.9369000000006</v>
      </c>
      <c r="AH176" s="27">
        <v>8463.1752800000013</v>
      </c>
      <c r="AI176">
        <v>759</v>
      </c>
      <c r="AJ176">
        <v>779</v>
      </c>
      <c r="AK176" s="27">
        <f t="shared" si="12"/>
        <v>10086.873386034256</v>
      </c>
      <c r="AL176" s="27">
        <f t="shared" si="13"/>
        <v>10864.153119383827</v>
      </c>
    </row>
    <row r="177" spans="1:38" ht="14.5" x14ac:dyDescent="0.35">
      <c r="A177" s="56" t="s">
        <v>254</v>
      </c>
      <c r="B177" s="57">
        <v>122.7</v>
      </c>
      <c r="D177" t="s">
        <v>250</v>
      </c>
      <c r="E177">
        <v>536</v>
      </c>
      <c r="F177">
        <v>155</v>
      </c>
      <c r="L177">
        <v>531</v>
      </c>
      <c r="M177" t="s">
        <v>248</v>
      </c>
      <c r="N177">
        <v>0</v>
      </c>
      <c r="P177">
        <f t="shared" si="14"/>
        <v>0</v>
      </c>
      <c r="R177" s="61" t="s">
        <v>264</v>
      </c>
      <c r="S177" s="62">
        <v>108</v>
      </c>
      <c r="T177">
        <v>150</v>
      </c>
      <c r="U177">
        <f t="shared" si="11"/>
        <v>0.72</v>
      </c>
      <c r="W177" s="61" t="s">
        <v>265</v>
      </c>
      <c r="X177" s="62">
        <v>216</v>
      </c>
      <c r="Z177" s="66">
        <f t="shared" si="10"/>
        <v>1</v>
      </c>
      <c r="AB177" s="61" t="s">
        <v>265</v>
      </c>
      <c r="AC177" s="62">
        <v>216</v>
      </c>
      <c r="AE177" s="78">
        <v>578</v>
      </c>
      <c r="AF177" t="s">
        <v>262</v>
      </c>
      <c r="AG177" s="27">
        <v>1397.11394</v>
      </c>
      <c r="AH177" s="27">
        <v>1491.6944400000002</v>
      </c>
      <c r="AI177" s="74">
        <v>110</v>
      </c>
      <c r="AJ177" s="74">
        <v>111</v>
      </c>
      <c r="AK177" s="27">
        <f t="shared" si="12"/>
        <v>12701.035818181819</v>
      </c>
      <c r="AL177" s="27">
        <f t="shared" si="13"/>
        <v>13438.688648648651</v>
      </c>
    </row>
    <row r="178" spans="1:38" ht="23" x14ac:dyDescent="0.35">
      <c r="A178" s="56" t="s">
        <v>255</v>
      </c>
      <c r="B178" s="57">
        <v>146.6</v>
      </c>
      <c r="D178" t="s">
        <v>251</v>
      </c>
      <c r="E178">
        <v>538</v>
      </c>
      <c r="F178">
        <v>122</v>
      </c>
      <c r="L178">
        <v>535</v>
      </c>
      <c r="M178" t="s">
        <v>249</v>
      </c>
      <c r="N178">
        <v>0</v>
      </c>
      <c r="O178">
        <v>62160</v>
      </c>
      <c r="P178">
        <f t="shared" si="14"/>
        <v>1</v>
      </c>
      <c r="R178" s="61" t="s">
        <v>265</v>
      </c>
      <c r="S178" s="62">
        <v>216</v>
      </c>
      <c r="T178">
        <v>290</v>
      </c>
      <c r="U178">
        <f t="shared" si="11"/>
        <v>0.7448275862068966</v>
      </c>
      <c r="W178" s="61" t="s">
        <v>266</v>
      </c>
      <c r="X178" s="62">
        <v>645</v>
      </c>
      <c r="Z178" s="66">
        <f t="shared" si="10"/>
        <v>1</v>
      </c>
      <c r="AB178" s="61" t="s">
        <v>266</v>
      </c>
      <c r="AC178" s="62">
        <v>645</v>
      </c>
      <c r="AE178" s="78">
        <v>580</v>
      </c>
      <c r="AF178" t="s">
        <v>264</v>
      </c>
      <c r="AG178" s="27">
        <v>1963.3314100000002</v>
      </c>
      <c r="AH178" s="27">
        <v>2100.29268</v>
      </c>
      <c r="AI178">
        <v>168</v>
      </c>
      <c r="AJ178">
        <v>150</v>
      </c>
      <c r="AK178" s="27">
        <f t="shared" si="12"/>
        <v>11686.496488095239</v>
      </c>
      <c r="AL178" s="27">
        <f t="shared" si="13"/>
        <v>14001.951200000001</v>
      </c>
    </row>
    <row r="179" spans="1:38" ht="23" x14ac:dyDescent="0.35">
      <c r="A179" s="56" t="s">
        <v>256</v>
      </c>
      <c r="B179" s="57">
        <v>143.5</v>
      </c>
      <c r="D179" t="s">
        <v>252</v>
      </c>
      <c r="E179">
        <v>541</v>
      </c>
      <c r="F179">
        <v>564</v>
      </c>
      <c r="L179">
        <v>536</v>
      </c>
      <c r="M179" t="s">
        <v>250</v>
      </c>
      <c r="N179">
        <v>0</v>
      </c>
      <c r="P179">
        <f t="shared" si="14"/>
        <v>0</v>
      </c>
      <c r="R179" s="61" t="s">
        <v>266</v>
      </c>
      <c r="S179" s="62">
        <v>645</v>
      </c>
      <c r="T179">
        <v>997</v>
      </c>
      <c r="U179">
        <f t="shared" si="11"/>
        <v>0.64694082246740225</v>
      </c>
      <c r="W179" s="61" t="s">
        <v>267</v>
      </c>
      <c r="X179" s="62">
        <v>33</v>
      </c>
      <c r="Z179" s="66">
        <f t="shared" si="10"/>
        <v>1</v>
      </c>
      <c r="AB179" s="61" t="s">
        <v>267</v>
      </c>
      <c r="AC179" s="62">
        <v>33</v>
      </c>
      <c r="AE179" s="78">
        <v>581</v>
      </c>
      <c r="AF179" t="s">
        <v>265</v>
      </c>
      <c r="AG179" s="27">
        <v>2300.7372700000001</v>
      </c>
      <c r="AH179" s="27">
        <v>2794.1208399999996</v>
      </c>
      <c r="AI179" s="74">
        <v>301</v>
      </c>
      <c r="AJ179" s="74">
        <v>290</v>
      </c>
      <c r="AK179" s="27">
        <f t="shared" si="12"/>
        <v>7643.6454152823926</v>
      </c>
      <c r="AL179" s="27">
        <f t="shared" si="13"/>
        <v>9634.8994482758608</v>
      </c>
    </row>
    <row r="180" spans="1:38" ht="14.5" x14ac:dyDescent="0.35">
      <c r="A180" s="56" t="s">
        <v>257</v>
      </c>
      <c r="B180" s="57">
        <v>162.69999999999999</v>
      </c>
      <c r="D180" t="s">
        <v>253</v>
      </c>
      <c r="E180">
        <v>543</v>
      </c>
      <c r="F180">
        <v>263</v>
      </c>
      <c r="L180">
        <v>538</v>
      </c>
      <c r="M180" t="s">
        <v>251</v>
      </c>
      <c r="N180">
        <v>0</v>
      </c>
      <c r="P180">
        <f t="shared" si="14"/>
        <v>0</v>
      </c>
      <c r="R180" s="61" t="s">
        <v>267</v>
      </c>
      <c r="S180" s="62">
        <v>33</v>
      </c>
      <c r="T180">
        <v>40</v>
      </c>
      <c r="U180">
        <f t="shared" si="11"/>
        <v>0.82499999999999996</v>
      </c>
      <c r="W180" s="61" t="s">
        <v>268</v>
      </c>
      <c r="X180" s="62">
        <v>87</v>
      </c>
      <c r="Z180" s="66">
        <f t="shared" si="10"/>
        <v>1</v>
      </c>
      <c r="AB180" s="61" t="s">
        <v>268</v>
      </c>
      <c r="AC180" s="62">
        <v>87</v>
      </c>
      <c r="AE180" s="78">
        <v>583</v>
      </c>
      <c r="AF180" t="s">
        <v>267</v>
      </c>
      <c r="AG180" s="27">
        <v>509.52133000000003</v>
      </c>
      <c r="AH180" s="27">
        <v>540.16390000000001</v>
      </c>
      <c r="AI180">
        <v>36</v>
      </c>
      <c r="AJ180">
        <v>40</v>
      </c>
      <c r="AK180" s="27">
        <f t="shared" si="12"/>
        <v>14153.370277777778</v>
      </c>
      <c r="AL180" s="27">
        <f t="shared" si="13"/>
        <v>13504.0975</v>
      </c>
    </row>
    <row r="181" spans="1:38" ht="14.5" x14ac:dyDescent="0.35">
      <c r="A181" s="56" t="s">
        <v>258</v>
      </c>
      <c r="B181" s="57">
        <v>168.8</v>
      </c>
      <c r="D181" t="s">
        <v>254</v>
      </c>
      <c r="E181">
        <v>545</v>
      </c>
      <c r="F181">
        <v>400</v>
      </c>
      <c r="L181">
        <v>541</v>
      </c>
      <c r="M181" t="s">
        <v>252</v>
      </c>
      <c r="N181">
        <v>59028</v>
      </c>
      <c r="O181">
        <v>58812</v>
      </c>
      <c r="P181">
        <f t="shared" si="14"/>
        <v>1</v>
      </c>
      <c r="R181" s="61" t="s">
        <v>268</v>
      </c>
      <c r="S181" s="62">
        <v>87</v>
      </c>
      <c r="T181">
        <v>110</v>
      </c>
      <c r="U181">
        <f t="shared" si="11"/>
        <v>0.79090909090909089</v>
      </c>
      <c r="W181" s="61" t="s">
        <v>269</v>
      </c>
      <c r="X181" s="62">
        <v>150</v>
      </c>
      <c r="Z181" s="66">
        <f t="shared" si="10"/>
        <v>1</v>
      </c>
      <c r="AB181" s="61" t="s">
        <v>269</v>
      </c>
      <c r="AC181" s="62">
        <v>150</v>
      </c>
      <c r="AE181" s="78">
        <v>584</v>
      </c>
      <c r="AF181" t="s">
        <v>269</v>
      </c>
      <c r="AG181" s="27">
        <v>1711.88166</v>
      </c>
      <c r="AH181" s="27">
        <v>2081.6919899999998</v>
      </c>
      <c r="AI181" s="74">
        <v>231</v>
      </c>
      <c r="AJ181" s="74">
        <v>222</v>
      </c>
      <c r="AK181" s="27">
        <f t="shared" si="12"/>
        <v>7410.7431168831163</v>
      </c>
      <c r="AL181" s="27">
        <f t="shared" si="13"/>
        <v>9376.990945945945</v>
      </c>
    </row>
    <row r="182" spans="1:38" ht="14.5" x14ac:dyDescent="0.35">
      <c r="A182" s="56" t="s">
        <v>101</v>
      </c>
      <c r="B182" s="57">
        <v>130.80000000000001</v>
      </c>
      <c r="D182" t="s">
        <v>255</v>
      </c>
      <c r="E182">
        <v>560</v>
      </c>
      <c r="F182">
        <v>361</v>
      </c>
      <c r="L182">
        <v>543</v>
      </c>
      <c r="M182" t="s">
        <v>253</v>
      </c>
      <c r="N182">
        <v>495324.47</v>
      </c>
      <c r="P182">
        <f t="shared" si="14"/>
        <v>1</v>
      </c>
      <c r="R182" s="61" t="s">
        <v>269</v>
      </c>
      <c r="S182" s="62">
        <v>150</v>
      </c>
      <c r="T182">
        <v>222</v>
      </c>
      <c r="U182">
        <f t="shared" si="11"/>
        <v>0.67567567567567566</v>
      </c>
      <c r="W182" s="61" t="s">
        <v>270</v>
      </c>
      <c r="X182" s="62">
        <v>30</v>
      </c>
      <c r="Z182" s="66">
        <f t="shared" si="10"/>
        <v>1</v>
      </c>
      <c r="AB182" s="61" t="s">
        <v>270</v>
      </c>
      <c r="AC182" s="62">
        <v>30</v>
      </c>
      <c r="AE182" s="78">
        <v>588</v>
      </c>
      <c r="AF182" t="s">
        <v>270</v>
      </c>
      <c r="AG182" s="27">
        <v>648.06886999999995</v>
      </c>
      <c r="AH182" s="27">
        <v>743.8029600000001</v>
      </c>
      <c r="AI182">
        <v>57</v>
      </c>
      <c r="AJ182">
        <v>55</v>
      </c>
      <c r="AK182" s="27">
        <f t="shared" si="12"/>
        <v>11369.629298245613</v>
      </c>
      <c r="AL182" s="27">
        <f t="shared" si="13"/>
        <v>13523.690181818183</v>
      </c>
    </row>
    <row r="183" spans="1:38" ht="14.5" x14ac:dyDescent="0.35">
      <c r="A183" s="56" t="s">
        <v>259</v>
      </c>
      <c r="B183" s="57">
        <v>210.1</v>
      </c>
      <c r="D183" t="s">
        <v>256</v>
      </c>
      <c r="E183">
        <v>561</v>
      </c>
      <c r="F183">
        <v>69</v>
      </c>
      <c r="L183">
        <v>545</v>
      </c>
      <c r="M183" t="s">
        <v>254</v>
      </c>
      <c r="N183">
        <v>0</v>
      </c>
      <c r="P183">
        <f t="shared" si="14"/>
        <v>0</v>
      </c>
      <c r="R183" s="61" t="s">
        <v>270</v>
      </c>
      <c r="S183" s="62">
        <v>30</v>
      </c>
      <c r="T183">
        <v>55</v>
      </c>
      <c r="U183">
        <f t="shared" si="11"/>
        <v>0.54545454545454541</v>
      </c>
      <c r="W183" s="61" t="s">
        <v>271</v>
      </c>
      <c r="X183" s="62">
        <v>165</v>
      </c>
      <c r="Z183" s="66">
        <f t="shared" si="10"/>
        <v>1</v>
      </c>
      <c r="AB183" s="61" t="s">
        <v>271</v>
      </c>
      <c r="AC183" s="62">
        <v>165</v>
      </c>
      <c r="AE183" s="78">
        <v>592</v>
      </c>
      <c r="AF183" t="s">
        <v>271</v>
      </c>
      <c r="AG183" s="27">
        <v>2728.21387</v>
      </c>
      <c r="AH183" s="27">
        <v>2858.8291200000003</v>
      </c>
      <c r="AI183" s="74">
        <v>206</v>
      </c>
      <c r="AJ183" s="74">
        <v>204</v>
      </c>
      <c r="AK183" s="27">
        <f t="shared" si="12"/>
        <v>13243.756650485437</v>
      </c>
      <c r="AL183" s="27">
        <f t="shared" si="13"/>
        <v>14013.86823529412</v>
      </c>
    </row>
    <row r="184" spans="1:38" ht="23" x14ac:dyDescent="0.35">
      <c r="A184" s="56" t="s">
        <v>260</v>
      </c>
      <c r="B184" s="57">
        <v>200.2</v>
      </c>
      <c r="D184" t="s">
        <v>257</v>
      </c>
      <c r="E184">
        <v>562</v>
      </c>
      <c r="F184">
        <v>320</v>
      </c>
      <c r="L184">
        <v>560</v>
      </c>
      <c r="M184" t="s">
        <v>255</v>
      </c>
      <c r="N184">
        <v>0</v>
      </c>
      <c r="P184">
        <f t="shared" si="14"/>
        <v>0</v>
      </c>
      <c r="R184" s="61" t="s">
        <v>271</v>
      </c>
      <c r="S184" s="62">
        <v>165</v>
      </c>
      <c r="T184">
        <v>204</v>
      </c>
      <c r="U184">
        <f t="shared" si="11"/>
        <v>0.80882352941176472</v>
      </c>
      <c r="W184" s="61" t="s">
        <v>148</v>
      </c>
      <c r="X184" s="62">
        <v>402</v>
      </c>
      <c r="Y184">
        <v>144</v>
      </c>
      <c r="Z184" s="66">
        <f t="shared" si="10"/>
        <v>0.73626373626373631</v>
      </c>
      <c r="AB184" s="61" t="s">
        <v>148</v>
      </c>
      <c r="AC184" s="62">
        <v>546</v>
      </c>
      <c r="AE184" s="78">
        <v>593</v>
      </c>
      <c r="AF184" t="s">
        <v>148</v>
      </c>
      <c r="AG184" s="27">
        <v>7698.190090000001</v>
      </c>
      <c r="AH184" s="27">
        <v>8432.7103499999994</v>
      </c>
      <c r="AI184">
        <v>695</v>
      </c>
      <c r="AJ184">
        <v>649</v>
      </c>
      <c r="AK184" s="27">
        <f t="shared" si="12"/>
        <v>11076.532503597124</v>
      </c>
      <c r="AL184" s="27">
        <f t="shared" si="13"/>
        <v>12993.39036979969</v>
      </c>
    </row>
    <row r="185" spans="1:38" ht="14.5" x14ac:dyDescent="0.35">
      <c r="A185" s="56" t="s">
        <v>261</v>
      </c>
      <c r="B185" s="57">
        <v>125.8</v>
      </c>
      <c r="D185" t="s">
        <v>258</v>
      </c>
      <c r="E185">
        <v>563</v>
      </c>
      <c r="F185">
        <v>200</v>
      </c>
      <c r="L185">
        <v>561</v>
      </c>
      <c r="M185" t="s">
        <v>256</v>
      </c>
      <c r="N185">
        <v>0</v>
      </c>
      <c r="P185">
        <f t="shared" si="14"/>
        <v>0</v>
      </c>
      <c r="R185" s="61" t="s">
        <v>148</v>
      </c>
      <c r="S185" s="62">
        <v>546</v>
      </c>
      <c r="T185">
        <v>649</v>
      </c>
      <c r="U185">
        <f t="shared" si="11"/>
        <v>0.8412942989214176</v>
      </c>
      <c r="W185" s="61" t="s">
        <v>272</v>
      </c>
      <c r="X185" s="62">
        <v>93</v>
      </c>
      <c r="Z185" s="66">
        <f t="shared" si="10"/>
        <v>1</v>
      </c>
      <c r="AB185" s="61" t="s">
        <v>272</v>
      </c>
      <c r="AC185" s="62">
        <v>93</v>
      </c>
      <c r="AE185" s="78">
        <v>595</v>
      </c>
      <c r="AF185" t="s">
        <v>272</v>
      </c>
      <c r="AG185" s="27">
        <v>1593.09977</v>
      </c>
      <c r="AH185" s="27">
        <v>1784.6055999999999</v>
      </c>
      <c r="AI185" s="74">
        <v>183</v>
      </c>
      <c r="AJ185" s="74">
        <v>168</v>
      </c>
      <c r="AK185" s="27">
        <f t="shared" si="12"/>
        <v>8705.4632240437168</v>
      </c>
      <c r="AL185" s="27">
        <f t="shared" si="13"/>
        <v>10622.652380952379</v>
      </c>
    </row>
    <row r="186" spans="1:38" ht="14.5" x14ac:dyDescent="0.35">
      <c r="A186" s="56" t="s">
        <v>262</v>
      </c>
      <c r="B186" s="57">
        <v>189.4</v>
      </c>
      <c r="D186" t="s">
        <v>101</v>
      </c>
      <c r="E186">
        <v>564</v>
      </c>
      <c r="F186">
        <v>696</v>
      </c>
      <c r="L186">
        <v>562</v>
      </c>
      <c r="M186" t="s">
        <v>257</v>
      </c>
      <c r="N186">
        <v>0</v>
      </c>
      <c r="P186">
        <f t="shared" si="14"/>
        <v>0</v>
      </c>
      <c r="R186" s="61" t="s">
        <v>272</v>
      </c>
      <c r="S186" s="62">
        <v>93</v>
      </c>
      <c r="T186">
        <v>168</v>
      </c>
      <c r="U186">
        <f t="shared" si="11"/>
        <v>0.5535714285714286</v>
      </c>
      <c r="W186" s="61" t="s">
        <v>273</v>
      </c>
      <c r="X186" s="62">
        <v>789</v>
      </c>
      <c r="Y186">
        <v>63</v>
      </c>
      <c r="Z186" s="66">
        <f t="shared" si="10"/>
        <v>0.926056338028169</v>
      </c>
      <c r="AB186" s="61" t="s">
        <v>273</v>
      </c>
      <c r="AC186" s="62">
        <v>852</v>
      </c>
      <c r="AE186" s="78">
        <v>598</v>
      </c>
      <c r="AF186" t="s">
        <v>273</v>
      </c>
      <c r="AG186" s="27">
        <v>11343.651</v>
      </c>
      <c r="AH186" s="27">
        <v>12143.014459999999</v>
      </c>
      <c r="AI186">
        <v>1068</v>
      </c>
      <c r="AJ186">
        <v>1067</v>
      </c>
      <c r="AK186" s="27">
        <f t="shared" si="12"/>
        <v>10621.396067415732</v>
      </c>
      <c r="AL186" s="27">
        <f t="shared" si="13"/>
        <v>11380.519643861293</v>
      </c>
    </row>
    <row r="187" spans="1:38" ht="14.5" x14ac:dyDescent="0.35">
      <c r="A187" s="56" t="s">
        <v>263</v>
      </c>
      <c r="B187" s="57">
        <v>137.5</v>
      </c>
      <c r="D187" t="s">
        <v>259</v>
      </c>
      <c r="E187">
        <v>309</v>
      </c>
      <c r="F187">
        <v>177</v>
      </c>
      <c r="L187">
        <v>563</v>
      </c>
      <c r="M187" t="s">
        <v>258</v>
      </c>
      <c r="N187">
        <v>0</v>
      </c>
      <c r="P187">
        <f t="shared" si="14"/>
        <v>0</v>
      </c>
      <c r="R187" s="61" t="s">
        <v>273</v>
      </c>
      <c r="S187" s="62">
        <v>852</v>
      </c>
      <c r="T187">
        <v>1067</v>
      </c>
      <c r="U187">
        <f t="shared" si="11"/>
        <v>0.79850046860356139</v>
      </c>
      <c r="W187" s="61" t="s">
        <v>274</v>
      </c>
      <c r="X187" s="62">
        <v>90</v>
      </c>
      <c r="Y187">
        <v>2.5</v>
      </c>
      <c r="Z187" s="66">
        <f t="shared" si="10"/>
        <v>0.97297297297297303</v>
      </c>
      <c r="AB187" s="61" t="s">
        <v>274</v>
      </c>
      <c r="AC187" s="62">
        <v>90</v>
      </c>
      <c r="AE187" s="78">
        <v>599</v>
      </c>
      <c r="AF187" t="s">
        <v>266</v>
      </c>
      <c r="AG187" s="27">
        <v>7169.5519399999994</v>
      </c>
      <c r="AH187" s="27">
        <v>7961.0036199999995</v>
      </c>
      <c r="AI187" s="74">
        <v>1005</v>
      </c>
      <c r="AJ187" s="74">
        <v>997</v>
      </c>
      <c r="AK187" s="27">
        <f t="shared" si="12"/>
        <v>7133.8825273631828</v>
      </c>
      <c r="AL187" s="27">
        <f t="shared" si="13"/>
        <v>7984.9584954864586</v>
      </c>
    </row>
    <row r="188" spans="1:38" ht="14.5" x14ac:dyDescent="0.35">
      <c r="A188" s="56" t="s">
        <v>264</v>
      </c>
      <c r="B188" s="57">
        <v>201.1</v>
      </c>
      <c r="D188" t="s">
        <v>260</v>
      </c>
      <c r="E188">
        <v>576</v>
      </c>
      <c r="F188">
        <v>195</v>
      </c>
      <c r="L188">
        <v>564</v>
      </c>
      <c r="M188" t="s">
        <v>101</v>
      </c>
      <c r="N188">
        <v>0</v>
      </c>
      <c r="P188">
        <f t="shared" si="14"/>
        <v>0</v>
      </c>
      <c r="R188" s="61" t="s">
        <v>274</v>
      </c>
      <c r="S188" s="62">
        <v>90</v>
      </c>
      <c r="T188">
        <v>150</v>
      </c>
      <c r="U188">
        <f t="shared" si="11"/>
        <v>0.6</v>
      </c>
      <c r="W188" s="61" t="s">
        <v>275</v>
      </c>
      <c r="X188" s="62">
        <v>702</v>
      </c>
      <c r="Y188">
        <v>252</v>
      </c>
      <c r="Z188" s="66">
        <f t="shared" si="10"/>
        <v>0.73584905660377353</v>
      </c>
      <c r="AB188" s="61" t="s">
        <v>275</v>
      </c>
      <c r="AC188" s="62">
        <v>954</v>
      </c>
      <c r="AE188" s="78">
        <v>601</v>
      </c>
      <c r="AF188" t="s">
        <v>274</v>
      </c>
      <c r="AG188" s="27">
        <v>1210.7183400000001</v>
      </c>
      <c r="AH188" s="27">
        <v>1532.6131399999997</v>
      </c>
      <c r="AI188">
        <v>156</v>
      </c>
      <c r="AJ188">
        <v>150</v>
      </c>
      <c r="AK188" s="27">
        <f t="shared" si="12"/>
        <v>7761.0150000000003</v>
      </c>
      <c r="AL188" s="27">
        <f t="shared" si="13"/>
        <v>10217.420933333331</v>
      </c>
    </row>
    <row r="189" spans="1:38" ht="14.5" x14ac:dyDescent="0.35">
      <c r="A189" s="56" t="s">
        <v>265</v>
      </c>
      <c r="B189" s="57">
        <v>180.5</v>
      </c>
      <c r="D189" t="s">
        <v>261</v>
      </c>
      <c r="E189">
        <v>577</v>
      </c>
      <c r="F189">
        <v>130</v>
      </c>
      <c r="L189">
        <v>576</v>
      </c>
      <c r="M189" t="s">
        <v>260</v>
      </c>
      <c r="N189">
        <v>0</v>
      </c>
      <c r="P189">
        <f t="shared" si="14"/>
        <v>0</v>
      </c>
      <c r="R189" s="61" t="s">
        <v>275</v>
      </c>
      <c r="S189" s="62">
        <v>954</v>
      </c>
      <c r="T189">
        <v>1369</v>
      </c>
      <c r="U189">
        <f t="shared" si="11"/>
        <v>0.69685902118334553</v>
      </c>
      <c r="W189" s="61" t="s">
        <v>276</v>
      </c>
      <c r="X189" s="62">
        <v>156</v>
      </c>
      <c r="Z189" s="66">
        <f t="shared" si="10"/>
        <v>1</v>
      </c>
      <c r="AB189" s="61" t="s">
        <v>276</v>
      </c>
      <c r="AC189" s="62">
        <v>156</v>
      </c>
      <c r="AE189" s="78">
        <v>604</v>
      </c>
      <c r="AF189" t="s">
        <v>275</v>
      </c>
      <c r="AG189" s="27">
        <v>15829.036459999999</v>
      </c>
      <c r="AH189" s="27">
        <v>16193.91822</v>
      </c>
      <c r="AI189" s="74">
        <v>1399</v>
      </c>
      <c r="AJ189" s="74">
        <v>1369</v>
      </c>
      <c r="AK189" s="27">
        <f t="shared" si="12"/>
        <v>11314.536426018585</v>
      </c>
      <c r="AL189" s="27">
        <f t="shared" si="13"/>
        <v>11829.012578524469</v>
      </c>
    </row>
    <row r="190" spans="1:38" ht="14.5" x14ac:dyDescent="0.35">
      <c r="A190" s="56" t="s">
        <v>266</v>
      </c>
      <c r="B190" s="57">
        <v>117.3</v>
      </c>
      <c r="D190" t="s">
        <v>262</v>
      </c>
      <c r="E190">
        <v>578</v>
      </c>
      <c r="F190">
        <v>293</v>
      </c>
      <c r="L190">
        <v>577</v>
      </c>
      <c r="M190" t="s">
        <v>261</v>
      </c>
      <c r="N190">
        <v>0</v>
      </c>
      <c r="P190">
        <f t="shared" si="14"/>
        <v>0</v>
      </c>
      <c r="R190" s="61" t="s">
        <v>276</v>
      </c>
      <c r="S190" s="62">
        <v>156</v>
      </c>
      <c r="T190">
        <v>208</v>
      </c>
      <c r="U190">
        <f t="shared" si="11"/>
        <v>0.75</v>
      </c>
      <c r="W190" s="61" t="s">
        <v>277</v>
      </c>
      <c r="X190" s="62">
        <v>75</v>
      </c>
      <c r="Z190" s="66">
        <f t="shared" si="10"/>
        <v>1</v>
      </c>
      <c r="AB190" s="61" t="s">
        <v>277</v>
      </c>
      <c r="AC190" s="62">
        <v>75</v>
      </c>
      <c r="AE190" s="78">
        <v>607</v>
      </c>
      <c r="AF190" t="s">
        <v>276</v>
      </c>
      <c r="AG190" s="27">
        <v>2033.1966700000003</v>
      </c>
      <c r="AH190" s="27">
        <v>2395.12104</v>
      </c>
      <c r="AI190">
        <v>208</v>
      </c>
      <c r="AJ190">
        <v>208</v>
      </c>
      <c r="AK190" s="27">
        <f t="shared" si="12"/>
        <v>9774.983990384615</v>
      </c>
      <c r="AL190" s="27">
        <f t="shared" si="13"/>
        <v>11515.005000000001</v>
      </c>
    </row>
    <row r="191" spans="1:38" ht="14.5" x14ac:dyDescent="0.35">
      <c r="A191" s="56" t="s">
        <v>267</v>
      </c>
      <c r="B191" s="57">
        <v>178.3</v>
      </c>
      <c r="D191" t="s">
        <v>263</v>
      </c>
      <c r="E191">
        <v>445</v>
      </c>
      <c r="F191">
        <v>290</v>
      </c>
      <c r="L191">
        <v>578</v>
      </c>
      <c r="M191" t="s">
        <v>262</v>
      </c>
      <c r="N191">
        <v>0</v>
      </c>
      <c r="P191">
        <f t="shared" si="14"/>
        <v>0</v>
      </c>
      <c r="R191" s="61" t="s">
        <v>277</v>
      </c>
      <c r="S191" s="62">
        <v>75</v>
      </c>
      <c r="T191">
        <v>77</v>
      </c>
      <c r="U191">
        <f t="shared" si="11"/>
        <v>0.97402597402597402</v>
      </c>
      <c r="W191" s="61" t="s">
        <v>110</v>
      </c>
      <c r="X191" s="62">
        <v>1761</v>
      </c>
      <c r="Y191">
        <v>855</v>
      </c>
      <c r="Z191" s="66">
        <f t="shared" si="10"/>
        <v>0.67316513761467889</v>
      </c>
      <c r="AB191" s="61" t="s">
        <v>110</v>
      </c>
      <c r="AC191" s="62">
        <v>2613</v>
      </c>
      <c r="AE191" s="78">
        <v>608</v>
      </c>
      <c r="AF191" t="s">
        <v>277</v>
      </c>
      <c r="AG191" s="27">
        <v>1006.9388399999999</v>
      </c>
      <c r="AH191" s="27">
        <v>946.62070000000006</v>
      </c>
      <c r="AI191" s="74">
        <v>89</v>
      </c>
      <c r="AJ191" s="74">
        <v>77</v>
      </c>
      <c r="AK191" s="27">
        <f t="shared" si="12"/>
        <v>11313.919550561797</v>
      </c>
      <c r="AL191" s="27">
        <f t="shared" si="13"/>
        <v>12293.775324675325</v>
      </c>
    </row>
    <row r="192" spans="1:38" ht="14.5" x14ac:dyDescent="0.35">
      <c r="A192" s="56" t="s">
        <v>268</v>
      </c>
      <c r="B192" s="57">
        <v>204.1</v>
      </c>
      <c r="D192" t="s">
        <v>264</v>
      </c>
      <c r="E192">
        <v>580</v>
      </c>
      <c r="F192">
        <v>284</v>
      </c>
      <c r="L192">
        <v>580</v>
      </c>
      <c r="M192" t="s">
        <v>264</v>
      </c>
      <c r="N192">
        <v>42788</v>
      </c>
      <c r="O192">
        <v>42392</v>
      </c>
      <c r="P192">
        <f t="shared" si="14"/>
        <v>1</v>
      </c>
      <c r="R192" s="61" t="s">
        <v>110</v>
      </c>
      <c r="S192" s="62">
        <v>2613</v>
      </c>
      <c r="T192">
        <v>3973</v>
      </c>
      <c r="U192">
        <f t="shared" si="11"/>
        <v>0.65768940347344573</v>
      </c>
      <c r="W192" s="61" t="s">
        <v>278</v>
      </c>
      <c r="X192" s="62">
        <v>201</v>
      </c>
      <c r="Y192">
        <v>24</v>
      </c>
      <c r="Z192" s="66">
        <f t="shared" si="10"/>
        <v>0.89333333333333331</v>
      </c>
      <c r="AB192" s="61" t="s">
        <v>278</v>
      </c>
      <c r="AC192" s="62">
        <v>222</v>
      </c>
      <c r="AE192" s="78">
        <v>609</v>
      </c>
      <c r="AF192" t="s">
        <v>110</v>
      </c>
      <c r="AG192" s="27">
        <v>44029.005969999998</v>
      </c>
      <c r="AH192" s="27">
        <v>47192.176639999998</v>
      </c>
      <c r="AI192">
        <v>4082</v>
      </c>
      <c r="AJ192">
        <v>3973</v>
      </c>
      <c r="AK192" s="27">
        <f t="shared" si="12"/>
        <v>10786.13571043606</v>
      </c>
      <c r="AL192" s="27">
        <f t="shared" si="13"/>
        <v>11878.222159577146</v>
      </c>
    </row>
    <row r="193" spans="1:38" ht="14.5" x14ac:dyDescent="0.35">
      <c r="A193" s="56" t="s">
        <v>269</v>
      </c>
      <c r="B193" s="57">
        <v>196.7</v>
      </c>
      <c r="D193" t="s">
        <v>265</v>
      </c>
      <c r="E193">
        <v>581</v>
      </c>
      <c r="F193">
        <v>257</v>
      </c>
      <c r="L193">
        <v>581</v>
      </c>
      <c r="M193" t="s">
        <v>265</v>
      </c>
      <c r="N193">
        <v>0</v>
      </c>
      <c r="P193">
        <f t="shared" si="14"/>
        <v>0</v>
      </c>
      <c r="R193" s="61" t="s">
        <v>278</v>
      </c>
      <c r="S193" s="62">
        <v>222</v>
      </c>
      <c r="T193">
        <v>312</v>
      </c>
      <c r="U193">
        <f t="shared" si="11"/>
        <v>0.71153846153846156</v>
      </c>
      <c r="W193" s="61" t="s">
        <v>85</v>
      </c>
      <c r="X193" s="62">
        <v>2088</v>
      </c>
      <c r="Y193">
        <v>378</v>
      </c>
      <c r="Z193" s="66">
        <f t="shared" si="10"/>
        <v>0.84671532846715325</v>
      </c>
      <c r="AB193" s="61" t="s">
        <v>85</v>
      </c>
      <c r="AC193" s="62">
        <v>2460</v>
      </c>
      <c r="AE193" s="78">
        <v>611</v>
      </c>
      <c r="AF193" t="s">
        <v>278</v>
      </c>
      <c r="AG193" s="27">
        <v>3170.9781199999998</v>
      </c>
      <c r="AH193" s="27">
        <v>3481.7240400000001</v>
      </c>
      <c r="AI193" s="74">
        <v>313</v>
      </c>
      <c r="AJ193" s="74">
        <v>312</v>
      </c>
      <c r="AK193" s="27">
        <f t="shared" si="12"/>
        <v>10130.920511182108</v>
      </c>
      <c r="AL193" s="27">
        <f t="shared" si="13"/>
        <v>11159.371923076924</v>
      </c>
    </row>
    <row r="194" spans="1:38" ht="14.5" x14ac:dyDescent="0.35">
      <c r="A194" s="56" t="s">
        <v>270</v>
      </c>
      <c r="B194" s="57">
        <v>189.9</v>
      </c>
      <c r="D194" t="s">
        <v>266</v>
      </c>
      <c r="E194">
        <v>599</v>
      </c>
      <c r="F194">
        <v>235</v>
      </c>
      <c r="L194">
        <v>583</v>
      </c>
      <c r="M194" t="s">
        <v>267</v>
      </c>
      <c r="N194">
        <v>0</v>
      </c>
      <c r="P194">
        <f t="shared" si="14"/>
        <v>0</v>
      </c>
      <c r="R194" s="61" t="s">
        <v>85</v>
      </c>
      <c r="S194" s="62">
        <v>2460</v>
      </c>
      <c r="T194">
        <v>2914</v>
      </c>
      <c r="U194">
        <f t="shared" si="11"/>
        <v>0.84420041180507888</v>
      </c>
      <c r="W194" s="61" t="s">
        <v>279</v>
      </c>
      <c r="X194" s="62">
        <v>36</v>
      </c>
      <c r="Z194" s="66">
        <f t="shared" si="10"/>
        <v>1</v>
      </c>
      <c r="AB194" s="61" t="s">
        <v>279</v>
      </c>
      <c r="AC194" s="62">
        <v>36</v>
      </c>
      <c r="AE194" s="78">
        <v>614</v>
      </c>
      <c r="AF194" t="s">
        <v>279</v>
      </c>
      <c r="AG194" s="27">
        <v>1107.9526000000001</v>
      </c>
      <c r="AH194" s="27">
        <v>1024.3304499999999</v>
      </c>
      <c r="AI194">
        <v>69</v>
      </c>
      <c r="AJ194">
        <v>76</v>
      </c>
      <c r="AK194" s="27">
        <f t="shared" si="12"/>
        <v>16057.284057971014</v>
      </c>
      <c r="AL194" s="27">
        <f t="shared" si="13"/>
        <v>13478.032236842104</v>
      </c>
    </row>
    <row r="195" spans="1:38" ht="14.5" x14ac:dyDescent="0.35">
      <c r="A195" s="56" t="s">
        <v>271</v>
      </c>
      <c r="B195" s="57">
        <v>154.4</v>
      </c>
      <c r="D195" t="s">
        <v>267</v>
      </c>
      <c r="E195">
        <v>583</v>
      </c>
      <c r="F195">
        <v>192</v>
      </c>
      <c r="L195">
        <v>584</v>
      </c>
      <c r="M195" t="s">
        <v>269</v>
      </c>
      <c r="N195">
        <v>0</v>
      </c>
      <c r="P195">
        <f t="shared" si="14"/>
        <v>0</v>
      </c>
      <c r="R195" s="61" t="s">
        <v>279</v>
      </c>
      <c r="S195" s="62">
        <v>36</v>
      </c>
      <c r="T195">
        <v>76</v>
      </c>
      <c r="U195">
        <f t="shared" si="11"/>
        <v>0.47368421052631576</v>
      </c>
      <c r="W195" s="61" t="s">
        <v>280</v>
      </c>
      <c r="X195" s="62">
        <v>222</v>
      </c>
      <c r="Z195" s="66">
        <f t="shared" si="10"/>
        <v>1</v>
      </c>
      <c r="AB195" s="61" t="s">
        <v>280</v>
      </c>
      <c r="AC195" s="62">
        <v>222</v>
      </c>
      <c r="AE195" s="78">
        <v>615</v>
      </c>
      <c r="AF195" t="s">
        <v>280</v>
      </c>
      <c r="AG195" s="27">
        <v>3237.5764699999995</v>
      </c>
      <c r="AH195" s="27">
        <v>3648.8815600000003</v>
      </c>
      <c r="AI195" s="74">
        <v>372</v>
      </c>
      <c r="AJ195" s="74">
        <v>366</v>
      </c>
      <c r="AK195" s="27">
        <f t="shared" si="12"/>
        <v>8703.1625537634391</v>
      </c>
      <c r="AL195" s="27">
        <f t="shared" si="13"/>
        <v>9969.621748633881</v>
      </c>
    </row>
    <row r="196" spans="1:38" ht="14.5" x14ac:dyDescent="0.35">
      <c r="A196" s="56" t="s">
        <v>148</v>
      </c>
      <c r="B196" s="57">
        <v>174.3</v>
      </c>
      <c r="D196" t="s">
        <v>268</v>
      </c>
      <c r="E196">
        <v>854</v>
      </c>
      <c r="F196">
        <v>338</v>
      </c>
      <c r="L196">
        <v>588</v>
      </c>
      <c r="M196" t="s">
        <v>270</v>
      </c>
      <c r="N196">
        <v>24898</v>
      </c>
      <c r="O196">
        <v>24898</v>
      </c>
      <c r="P196">
        <f t="shared" si="14"/>
        <v>1</v>
      </c>
      <c r="R196" s="61" t="s">
        <v>280</v>
      </c>
      <c r="S196" s="62">
        <v>222</v>
      </c>
      <c r="T196">
        <v>366</v>
      </c>
      <c r="U196">
        <f t="shared" si="11"/>
        <v>0.60655737704918034</v>
      </c>
      <c r="W196" s="61" t="s">
        <v>281</v>
      </c>
      <c r="X196" s="62">
        <v>60</v>
      </c>
      <c r="Z196" s="66">
        <f t="shared" ref="Z196:Z259" si="15">X196/(X196+Y196)</f>
        <v>1</v>
      </c>
      <c r="AB196" s="61" t="s">
        <v>281</v>
      </c>
      <c r="AC196" s="62">
        <v>60</v>
      </c>
      <c r="AE196" s="78">
        <v>616</v>
      </c>
      <c r="AF196" t="s">
        <v>281</v>
      </c>
      <c r="AG196" s="27">
        <v>977.36318000000006</v>
      </c>
      <c r="AH196" s="27">
        <v>1018.3718400000001</v>
      </c>
      <c r="AI196">
        <v>89</v>
      </c>
      <c r="AJ196">
        <v>85</v>
      </c>
      <c r="AK196" s="27">
        <f t="shared" si="12"/>
        <v>10981.608764044944</v>
      </c>
      <c r="AL196" s="27">
        <f t="shared" si="13"/>
        <v>11980.84517647059</v>
      </c>
    </row>
    <row r="197" spans="1:38" ht="23" x14ac:dyDescent="0.35">
      <c r="A197" s="56" t="s">
        <v>272</v>
      </c>
      <c r="B197" s="57">
        <v>204.5</v>
      </c>
      <c r="D197" t="s">
        <v>269</v>
      </c>
      <c r="E197">
        <v>584</v>
      </c>
      <c r="F197">
        <v>148</v>
      </c>
      <c r="L197">
        <v>592</v>
      </c>
      <c r="M197" t="s">
        <v>271</v>
      </c>
      <c r="N197">
        <v>0</v>
      </c>
      <c r="P197">
        <f t="shared" si="14"/>
        <v>0</v>
      </c>
      <c r="R197" s="61" t="s">
        <v>281</v>
      </c>
      <c r="S197" s="62">
        <v>60</v>
      </c>
      <c r="T197">
        <v>85</v>
      </c>
      <c r="U197">
        <f t="shared" ref="U197:U260" si="16">S197/T197</f>
        <v>0.70588235294117652</v>
      </c>
      <c r="W197" s="61" t="s">
        <v>282</v>
      </c>
      <c r="X197" s="62">
        <v>63</v>
      </c>
      <c r="Z197" s="66">
        <f t="shared" si="15"/>
        <v>1</v>
      </c>
      <c r="AB197" s="61" t="s">
        <v>282</v>
      </c>
      <c r="AC197" s="62">
        <v>63</v>
      </c>
      <c r="AE197" s="78">
        <v>619</v>
      </c>
      <c r="AF197" t="s">
        <v>282</v>
      </c>
      <c r="AG197" s="27">
        <v>851.89469999999994</v>
      </c>
      <c r="AH197" s="27">
        <v>1130.5798399999999</v>
      </c>
      <c r="AI197" s="74">
        <v>116</v>
      </c>
      <c r="AJ197" s="74">
        <v>110</v>
      </c>
      <c r="AK197" s="27">
        <f t="shared" ref="AK197:AK260" si="17">AG197/AI197*1000</f>
        <v>7343.9198275862063</v>
      </c>
      <c r="AL197" s="27">
        <f t="shared" ref="AL197:AL260" si="18">AH197/AJ197*1000</f>
        <v>10277.998545454544</v>
      </c>
    </row>
    <row r="198" spans="1:38" ht="14.5" x14ac:dyDescent="0.35">
      <c r="A198" s="56" t="s">
        <v>273</v>
      </c>
      <c r="B198" s="57">
        <v>137.4</v>
      </c>
      <c r="D198" t="s">
        <v>270</v>
      </c>
      <c r="E198">
        <v>588</v>
      </c>
      <c r="F198">
        <v>148</v>
      </c>
      <c r="L198">
        <v>593</v>
      </c>
      <c r="M198" t="s">
        <v>148</v>
      </c>
      <c r="N198">
        <v>0</v>
      </c>
      <c r="P198">
        <f t="shared" si="14"/>
        <v>0</v>
      </c>
      <c r="R198" s="61" t="s">
        <v>282</v>
      </c>
      <c r="S198" s="62">
        <v>63</v>
      </c>
      <c r="T198">
        <v>110</v>
      </c>
      <c r="U198">
        <f t="shared" si="16"/>
        <v>0.57272727272727275</v>
      </c>
      <c r="W198" s="61" t="s">
        <v>284</v>
      </c>
      <c r="X198" s="62">
        <v>33</v>
      </c>
      <c r="Z198" s="66">
        <f t="shared" si="15"/>
        <v>1</v>
      </c>
      <c r="AB198" s="61" t="s">
        <v>283</v>
      </c>
      <c r="AC198" s="62">
        <v>42</v>
      </c>
      <c r="AE198" s="78">
        <v>620</v>
      </c>
      <c r="AF198" t="s">
        <v>283</v>
      </c>
      <c r="AG198" s="27">
        <v>739.58305999999993</v>
      </c>
      <c r="AH198" s="27">
        <v>816.85695999999996</v>
      </c>
      <c r="AI198">
        <v>63</v>
      </c>
      <c r="AJ198">
        <v>64</v>
      </c>
      <c r="AK198" s="27">
        <f t="shared" si="17"/>
        <v>11739.413650793649</v>
      </c>
      <c r="AL198" s="27">
        <f t="shared" si="18"/>
        <v>12763.39</v>
      </c>
    </row>
    <row r="199" spans="1:38" ht="14.5" x14ac:dyDescent="0.35">
      <c r="A199" s="56" t="s">
        <v>274</v>
      </c>
      <c r="B199" s="57">
        <v>176.2</v>
      </c>
      <c r="D199" t="s">
        <v>271</v>
      </c>
      <c r="E199">
        <v>592</v>
      </c>
      <c r="F199">
        <v>154</v>
      </c>
      <c r="L199">
        <v>595</v>
      </c>
      <c r="M199" t="s">
        <v>272</v>
      </c>
      <c r="N199">
        <v>0</v>
      </c>
      <c r="P199">
        <f t="shared" si="14"/>
        <v>0</v>
      </c>
      <c r="R199" s="61" t="s">
        <v>283</v>
      </c>
      <c r="S199" s="62">
        <v>42</v>
      </c>
      <c r="T199">
        <v>64</v>
      </c>
      <c r="U199">
        <f t="shared" si="16"/>
        <v>0.65625</v>
      </c>
      <c r="W199" s="61" t="s">
        <v>285</v>
      </c>
      <c r="X199" s="62">
        <v>123</v>
      </c>
      <c r="Y199">
        <v>87</v>
      </c>
      <c r="Z199" s="66">
        <f t="shared" si="15"/>
        <v>0.58571428571428574</v>
      </c>
      <c r="AB199" s="61" t="s">
        <v>284</v>
      </c>
      <c r="AC199" s="62">
        <v>33</v>
      </c>
      <c r="AE199" s="78">
        <v>623</v>
      </c>
      <c r="AF199" t="s">
        <v>284</v>
      </c>
      <c r="AG199" s="27">
        <v>798.24293999999998</v>
      </c>
      <c r="AH199" s="27">
        <v>676.07831999999996</v>
      </c>
      <c r="AI199" s="74">
        <v>43</v>
      </c>
      <c r="AJ199" s="74">
        <v>41</v>
      </c>
      <c r="AK199" s="27">
        <f t="shared" si="17"/>
        <v>18563.789302325582</v>
      </c>
      <c r="AL199" s="27">
        <f t="shared" si="18"/>
        <v>16489.715121951216</v>
      </c>
    </row>
    <row r="200" spans="1:38" ht="14.5" x14ac:dyDescent="0.35">
      <c r="A200" s="56" t="s">
        <v>275</v>
      </c>
      <c r="B200" s="57">
        <v>110.9</v>
      </c>
      <c r="D200" t="s">
        <v>148</v>
      </c>
      <c r="E200">
        <v>593</v>
      </c>
      <c r="F200">
        <v>553</v>
      </c>
      <c r="L200">
        <v>598</v>
      </c>
      <c r="M200" t="s">
        <v>273</v>
      </c>
      <c r="N200">
        <v>0</v>
      </c>
      <c r="P200">
        <f t="shared" ref="P200:P263" si="19">IF((N200+O200)=0,0,1)</f>
        <v>0</v>
      </c>
      <c r="R200" s="61" t="s">
        <v>284</v>
      </c>
      <c r="S200" s="62">
        <v>33</v>
      </c>
      <c r="T200">
        <v>41</v>
      </c>
      <c r="U200">
        <f t="shared" si="16"/>
        <v>0.80487804878048785</v>
      </c>
      <c r="W200" s="61" t="s">
        <v>286</v>
      </c>
      <c r="X200" s="62">
        <v>75</v>
      </c>
      <c r="Z200" s="66">
        <f t="shared" si="15"/>
        <v>1</v>
      </c>
      <c r="AB200" s="61" t="s">
        <v>285</v>
      </c>
      <c r="AC200" s="62">
        <v>210</v>
      </c>
      <c r="AE200" s="78">
        <v>624</v>
      </c>
      <c r="AF200" t="s">
        <v>285</v>
      </c>
      <c r="AG200" s="27">
        <v>2961.57663</v>
      </c>
      <c r="AH200" s="27">
        <v>2940.6140799999998</v>
      </c>
      <c r="AI200">
        <v>266</v>
      </c>
      <c r="AJ200">
        <v>261</v>
      </c>
      <c r="AK200" s="27">
        <f t="shared" si="17"/>
        <v>11133.746729323308</v>
      </c>
      <c r="AL200" s="27">
        <f t="shared" si="18"/>
        <v>11266.720613026821</v>
      </c>
    </row>
    <row r="201" spans="1:38" ht="14.5" x14ac:dyDescent="0.35">
      <c r="A201" s="56" t="s">
        <v>276</v>
      </c>
      <c r="B201" s="57">
        <v>188.4</v>
      </c>
      <c r="D201" t="s">
        <v>272</v>
      </c>
      <c r="E201">
        <v>595</v>
      </c>
      <c r="F201">
        <v>378</v>
      </c>
      <c r="L201">
        <v>599</v>
      </c>
      <c r="M201" t="s">
        <v>266</v>
      </c>
      <c r="N201">
        <v>0</v>
      </c>
      <c r="P201">
        <f t="shared" si="19"/>
        <v>0</v>
      </c>
      <c r="R201" s="61" t="s">
        <v>285</v>
      </c>
      <c r="S201" s="62">
        <v>210</v>
      </c>
      <c r="T201">
        <v>261</v>
      </c>
      <c r="U201">
        <f t="shared" si="16"/>
        <v>0.8045977011494253</v>
      </c>
      <c r="W201" s="61" t="s">
        <v>288</v>
      </c>
      <c r="X201" s="62">
        <v>6</v>
      </c>
      <c r="Z201" s="66">
        <f t="shared" si="15"/>
        <v>1</v>
      </c>
      <c r="AB201" s="61" t="s">
        <v>286</v>
      </c>
      <c r="AC201" s="62">
        <v>75</v>
      </c>
      <c r="AE201" s="78">
        <v>625</v>
      </c>
      <c r="AF201" t="s">
        <v>286</v>
      </c>
      <c r="AG201" s="27">
        <v>1602.04269</v>
      </c>
      <c r="AH201" s="27">
        <v>1946.75776</v>
      </c>
      <c r="AI201" s="74">
        <v>167</v>
      </c>
      <c r="AJ201" s="74">
        <v>157</v>
      </c>
      <c r="AK201" s="27">
        <f t="shared" si="17"/>
        <v>9593.07</v>
      </c>
      <c r="AL201" s="27">
        <f t="shared" si="18"/>
        <v>12399.730955414012</v>
      </c>
    </row>
    <row r="202" spans="1:38" ht="14.5" x14ac:dyDescent="0.35">
      <c r="A202" s="56" t="s">
        <v>277</v>
      </c>
      <c r="B202" s="57">
        <v>174.3</v>
      </c>
      <c r="D202" t="s">
        <v>273</v>
      </c>
      <c r="E202">
        <v>598</v>
      </c>
      <c r="F202">
        <v>32</v>
      </c>
      <c r="L202">
        <v>601</v>
      </c>
      <c r="M202" t="s">
        <v>274</v>
      </c>
      <c r="N202">
        <v>0</v>
      </c>
      <c r="P202">
        <f t="shared" si="19"/>
        <v>0</v>
      </c>
      <c r="R202" s="61" t="s">
        <v>286</v>
      </c>
      <c r="S202" s="62">
        <v>75</v>
      </c>
      <c r="T202">
        <v>157</v>
      </c>
      <c r="U202">
        <f t="shared" si="16"/>
        <v>0.47770700636942676</v>
      </c>
      <c r="W202" s="61" t="s">
        <v>289</v>
      </c>
      <c r="X202" s="62">
        <v>72</v>
      </c>
      <c r="Z202" s="66">
        <f t="shared" si="15"/>
        <v>1</v>
      </c>
      <c r="AB202" s="61" t="s">
        <v>288</v>
      </c>
      <c r="AC202" s="62">
        <v>6</v>
      </c>
      <c r="AE202" s="78">
        <v>626</v>
      </c>
      <c r="AF202" t="s">
        <v>288</v>
      </c>
      <c r="AG202" s="27">
        <v>2418.1733000000004</v>
      </c>
      <c r="AH202" s="27">
        <v>2965.0788800000005</v>
      </c>
      <c r="AI202">
        <v>253</v>
      </c>
      <c r="AJ202">
        <v>238</v>
      </c>
      <c r="AK202" s="27">
        <f t="shared" si="17"/>
        <v>9557.9972332015823</v>
      </c>
      <c r="AL202" s="27">
        <f t="shared" si="18"/>
        <v>12458.314621848742</v>
      </c>
    </row>
    <row r="203" spans="1:38" ht="14.5" x14ac:dyDescent="0.35">
      <c r="A203" s="56" t="s">
        <v>110</v>
      </c>
      <c r="B203" s="57">
        <v>149.19999999999999</v>
      </c>
      <c r="D203" t="s">
        <v>274</v>
      </c>
      <c r="E203">
        <v>601</v>
      </c>
      <c r="F203">
        <v>264</v>
      </c>
      <c r="L203">
        <v>604</v>
      </c>
      <c r="M203" t="s">
        <v>275</v>
      </c>
      <c r="N203">
        <v>0</v>
      </c>
      <c r="P203">
        <f t="shared" si="19"/>
        <v>0</v>
      </c>
      <c r="R203" s="61" t="s">
        <v>288</v>
      </c>
      <c r="S203" s="62">
        <v>6</v>
      </c>
      <c r="T203">
        <v>238</v>
      </c>
      <c r="U203">
        <f t="shared" si="16"/>
        <v>2.5210084033613446E-2</v>
      </c>
      <c r="W203" s="61" t="s">
        <v>290</v>
      </c>
      <c r="X203" s="62">
        <v>57</v>
      </c>
      <c r="Z203" s="66">
        <f t="shared" si="15"/>
        <v>1</v>
      </c>
      <c r="AB203" s="61" t="s">
        <v>289</v>
      </c>
      <c r="AC203" s="62">
        <v>72</v>
      </c>
      <c r="AE203" s="78">
        <v>630</v>
      </c>
      <c r="AF203" t="s">
        <v>289</v>
      </c>
      <c r="AG203" s="27">
        <v>785.20103999999992</v>
      </c>
      <c r="AH203" s="27">
        <v>843.19396000000006</v>
      </c>
      <c r="AI203" s="74">
        <v>132</v>
      </c>
      <c r="AJ203" s="74">
        <v>127</v>
      </c>
      <c r="AK203" s="27">
        <f t="shared" si="17"/>
        <v>5948.4927272727264</v>
      </c>
      <c r="AL203" s="27">
        <f t="shared" si="18"/>
        <v>6639.3225196850399</v>
      </c>
    </row>
    <row r="204" spans="1:38" ht="14.5" x14ac:dyDescent="0.35">
      <c r="A204" s="56" t="s">
        <v>278</v>
      </c>
      <c r="B204" s="57">
        <v>105.4</v>
      </c>
      <c r="D204" t="s">
        <v>275</v>
      </c>
      <c r="E204">
        <v>604</v>
      </c>
      <c r="F204">
        <v>45</v>
      </c>
      <c r="L204">
        <v>607</v>
      </c>
      <c r="M204" t="s">
        <v>276</v>
      </c>
      <c r="N204">
        <v>0</v>
      </c>
      <c r="P204">
        <f t="shared" si="19"/>
        <v>0</v>
      </c>
      <c r="R204" s="61" t="s">
        <v>289</v>
      </c>
      <c r="S204" s="62">
        <v>72</v>
      </c>
      <c r="T204">
        <v>127</v>
      </c>
      <c r="U204">
        <f t="shared" si="16"/>
        <v>0.56692913385826771</v>
      </c>
      <c r="W204" s="61" t="s">
        <v>291</v>
      </c>
      <c r="X204" s="62">
        <v>240</v>
      </c>
      <c r="Y204">
        <v>2.5</v>
      </c>
      <c r="Z204" s="66">
        <f t="shared" si="15"/>
        <v>0.98969072164948457</v>
      </c>
      <c r="AB204" s="61" t="s">
        <v>290</v>
      </c>
      <c r="AC204" s="62">
        <v>57</v>
      </c>
      <c r="AE204" s="78">
        <v>631</v>
      </c>
      <c r="AF204" t="s">
        <v>290</v>
      </c>
      <c r="AG204" s="27">
        <v>1092.80745</v>
      </c>
      <c r="AH204" s="27">
        <v>1097.0643599999999</v>
      </c>
      <c r="AI204">
        <v>108</v>
      </c>
      <c r="AJ204">
        <v>101</v>
      </c>
      <c r="AK204" s="27">
        <f t="shared" si="17"/>
        <v>10118.5875</v>
      </c>
      <c r="AL204" s="27">
        <f t="shared" si="18"/>
        <v>10862.023366336633</v>
      </c>
    </row>
    <row r="205" spans="1:38" ht="14.5" x14ac:dyDescent="0.35">
      <c r="A205" s="56" t="s">
        <v>85</v>
      </c>
      <c r="B205" s="57">
        <v>125.5</v>
      </c>
      <c r="D205" t="s">
        <v>276</v>
      </c>
      <c r="E205">
        <v>607</v>
      </c>
      <c r="F205">
        <v>265</v>
      </c>
      <c r="L205">
        <v>608</v>
      </c>
      <c r="M205" t="s">
        <v>277</v>
      </c>
      <c r="N205">
        <v>0</v>
      </c>
      <c r="P205">
        <f t="shared" si="19"/>
        <v>0</v>
      </c>
      <c r="R205" s="61" t="s">
        <v>290</v>
      </c>
      <c r="S205" s="62">
        <v>57</v>
      </c>
      <c r="T205">
        <v>101</v>
      </c>
      <c r="U205">
        <f t="shared" si="16"/>
        <v>0.5643564356435643</v>
      </c>
      <c r="W205" s="61" t="s">
        <v>292</v>
      </c>
      <c r="X205" s="62">
        <v>267</v>
      </c>
      <c r="Y205">
        <v>69</v>
      </c>
      <c r="Z205" s="66">
        <f t="shared" si="15"/>
        <v>0.7946428571428571</v>
      </c>
      <c r="AB205" s="61" t="s">
        <v>291</v>
      </c>
      <c r="AC205" s="62">
        <v>243</v>
      </c>
      <c r="AE205" s="78">
        <v>635</v>
      </c>
      <c r="AF205" t="s">
        <v>291</v>
      </c>
      <c r="AG205" s="27">
        <v>3195.2968300000002</v>
      </c>
      <c r="AH205" s="27">
        <v>3305.9299300000002</v>
      </c>
      <c r="AI205" s="74">
        <v>313</v>
      </c>
      <c r="AJ205" s="74">
        <v>302</v>
      </c>
      <c r="AK205" s="27">
        <f t="shared" si="17"/>
        <v>10208.61607028754</v>
      </c>
      <c r="AL205" s="27">
        <f t="shared" si="18"/>
        <v>10946.787847682121</v>
      </c>
    </row>
    <row r="206" spans="1:38" ht="14.5" x14ac:dyDescent="0.35">
      <c r="A206" s="56" t="s">
        <v>279</v>
      </c>
      <c r="B206" s="57">
        <v>206.3</v>
      </c>
      <c r="D206" t="s">
        <v>277</v>
      </c>
      <c r="E206">
        <v>608</v>
      </c>
      <c r="F206">
        <v>99</v>
      </c>
      <c r="L206">
        <v>609</v>
      </c>
      <c r="M206" t="s">
        <v>110</v>
      </c>
      <c r="N206">
        <v>472337.73</v>
      </c>
      <c r="O206">
        <v>472337.73</v>
      </c>
      <c r="P206">
        <f t="shared" si="19"/>
        <v>1</v>
      </c>
      <c r="R206" s="61" t="s">
        <v>291</v>
      </c>
      <c r="S206" s="62">
        <v>243</v>
      </c>
      <c r="T206">
        <v>302</v>
      </c>
      <c r="U206">
        <f t="shared" si="16"/>
        <v>0.80463576158940397</v>
      </c>
      <c r="W206" s="61" t="s">
        <v>287</v>
      </c>
      <c r="X206" s="62">
        <v>915</v>
      </c>
      <c r="Y206">
        <v>147</v>
      </c>
      <c r="Z206" s="66">
        <f t="shared" si="15"/>
        <v>0.8615819209039548</v>
      </c>
      <c r="AB206" s="61" t="s">
        <v>292</v>
      </c>
      <c r="AC206" s="62">
        <v>336</v>
      </c>
      <c r="AE206" s="78">
        <v>636</v>
      </c>
      <c r="AF206" t="s">
        <v>292</v>
      </c>
      <c r="AG206" s="27">
        <v>3918.9048499999994</v>
      </c>
      <c r="AH206" s="27">
        <v>4081.8455400000003</v>
      </c>
      <c r="AI206">
        <v>475</v>
      </c>
      <c r="AJ206">
        <v>466</v>
      </c>
      <c r="AK206" s="27">
        <f t="shared" si="17"/>
        <v>8250.3259999999991</v>
      </c>
      <c r="AL206" s="27">
        <f t="shared" si="18"/>
        <v>8759.3251931330469</v>
      </c>
    </row>
    <row r="207" spans="1:38" ht="14.5" x14ac:dyDescent="0.35">
      <c r="A207" s="56" t="s">
        <v>280</v>
      </c>
      <c r="B207" s="57">
        <v>208.2</v>
      </c>
      <c r="D207" t="s">
        <v>110</v>
      </c>
      <c r="E207">
        <v>609</v>
      </c>
      <c r="F207">
        <v>463</v>
      </c>
      <c r="L207">
        <v>611</v>
      </c>
      <c r="M207" t="s">
        <v>278</v>
      </c>
      <c r="N207">
        <v>0</v>
      </c>
      <c r="P207">
        <f t="shared" si="19"/>
        <v>0</v>
      </c>
      <c r="R207" s="61" t="s">
        <v>292</v>
      </c>
      <c r="S207" s="62">
        <v>336</v>
      </c>
      <c r="T207">
        <v>466</v>
      </c>
      <c r="U207">
        <f t="shared" si="16"/>
        <v>0.72103004291845496</v>
      </c>
      <c r="W207" s="61" t="s">
        <v>108</v>
      </c>
      <c r="X207" s="62">
        <v>1167</v>
      </c>
      <c r="Y207">
        <v>24</v>
      </c>
      <c r="Z207" s="66">
        <f t="shared" si="15"/>
        <v>0.97984886649874059</v>
      </c>
      <c r="AB207" s="61" t="s">
        <v>287</v>
      </c>
      <c r="AC207" s="62">
        <v>1053</v>
      </c>
      <c r="AE207" s="78">
        <v>638</v>
      </c>
      <c r="AF207" t="s">
        <v>85</v>
      </c>
      <c r="AG207" s="27">
        <v>32797.670469999997</v>
      </c>
      <c r="AH207" s="27">
        <v>36727.205040000001</v>
      </c>
      <c r="AI207" s="74">
        <v>2997</v>
      </c>
      <c r="AJ207" s="74">
        <v>2914</v>
      </c>
      <c r="AK207" s="27">
        <f t="shared" si="17"/>
        <v>10943.50032365699</v>
      </c>
      <c r="AL207" s="27">
        <f t="shared" si="18"/>
        <v>12603.707975291696</v>
      </c>
    </row>
    <row r="208" spans="1:38" ht="14.5" x14ac:dyDescent="0.35">
      <c r="A208" s="56" t="s">
        <v>281</v>
      </c>
      <c r="B208" s="57">
        <v>129</v>
      </c>
      <c r="D208" t="s">
        <v>278</v>
      </c>
      <c r="E208">
        <v>611</v>
      </c>
      <c r="F208">
        <v>59</v>
      </c>
      <c r="L208">
        <v>614</v>
      </c>
      <c r="M208" t="s">
        <v>279</v>
      </c>
      <c r="N208">
        <v>0</v>
      </c>
      <c r="P208">
        <f t="shared" si="19"/>
        <v>0</v>
      </c>
      <c r="R208" s="61" t="s">
        <v>287</v>
      </c>
      <c r="S208" s="62">
        <v>1053</v>
      </c>
      <c r="T208">
        <v>1329</v>
      </c>
      <c r="U208">
        <f t="shared" si="16"/>
        <v>0.79232505643340856</v>
      </c>
      <c r="W208" s="61" t="s">
        <v>293</v>
      </c>
      <c r="X208" s="62">
        <v>966</v>
      </c>
      <c r="Y208">
        <v>228</v>
      </c>
      <c r="Z208" s="66">
        <f t="shared" si="15"/>
        <v>0.80904522613065322</v>
      </c>
      <c r="AB208" s="61" t="s">
        <v>108</v>
      </c>
      <c r="AC208" s="62">
        <v>1191</v>
      </c>
      <c r="AE208" s="78">
        <v>678</v>
      </c>
      <c r="AF208" t="s">
        <v>287</v>
      </c>
      <c r="AG208" s="27">
        <v>13485.127369999997</v>
      </c>
      <c r="AH208" s="27">
        <v>14339.300939999999</v>
      </c>
      <c r="AI208">
        <v>1408</v>
      </c>
      <c r="AJ208">
        <v>1329</v>
      </c>
      <c r="AK208" s="27">
        <f t="shared" si="17"/>
        <v>9577.5052343749976</v>
      </c>
      <c r="AL208" s="27">
        <f t="shared" si="18"/>
        <v>10789.54171557562</v>
      </c>
    </row>
    <row r="209" spans="1:38" ht="23" x14ac:dyDescent="0.35">
      <c r="A209" s="56" t="s">
        <v>282</v>
      </c>
      <c r="B209" s="57">
        <v>184.9</v>
      </c>
      <c r="D209" t="s">
        <v>85</v>
      </c>
      <c r="E209">
        <v>638</v>
      </c>
      <c r="F209">
        <v>312</v>
      </c>
      <c r="L209">
        <v>615</v>
      </c>
      <c r="M209" t="s">
        <v>280</v>
      </c>
      <c r="N209">
        <v>0</v>
      </c>
      <c r="P209">
        <f t="shared" si="19"/>
        <v>0</v>
      </c>
      <c r="R209" s="61" t="s">
        <v>108</v>
      </c>
      <c r="S209" s="62">
        <v>1191</v>
      </c>
      <c r="T209">
        <v>1344</v>
      </c>
      <c r="U209">
        <f t="shared" si="16"/>
        <v>0.8861607142857143</v>
      </c>
      <c r="W209" s="61" t="s">
        <v>294</v>
      </c>
      <c r="X209" s="62">
        <v>84</v>
      </c>
      <c r="Z209" s="66">
        <f t="shared" si="15"/>
        <v>1</v>
      </c>
      <c r="AB209" s="61" t="s">
        <v>293</v>
      </c>
      <c r="AC209" s="62">
        <v>1191</v>
      </c>
      <c r="AE209" s="78">
        <v>680</v>
      </c>
      <c r="AF209" t="s">
        <v>293</v>
      </c>
      <c r="AG209" s="27">
        <v>16527.408080000001</v>
      </c>
      <c r="AH209" s="27">
        <v>17799.707169999998</v>
      </c>
      <c r="AI209" s="74">
        <v>1440</v>
      </c>
      <c r="AJ209" s="74">
        <v>1424</v>
      </c>
      <c r="AK209" s="27">
        <f t="shared" si="17"/>
        <v>11477.366722222223</v>
      </c>
      <c r="AL209" s="27">
        <f t="shared" si="18"/>
        <v>12499.794360955055</v>
      </c>
    </row>
    <row r="210" spans="1:38" ht="23" x14ac:dyDescent="0.35">
      <c r="A210" s="56" t="s">
        <v>283</v>
      </c>
      <c r="B210" s="57">
        <v>242.6</v>
      </c>
      <c r="D210" t="s">
        <v>279</v>
      </c>
      <c r="E210">
        <v>614</v>
      </c>
      <c r="F210">
        <v>512</v>
      </c>
      <c r="L210">
        <v>616</v>
      </c>
      <c r="M210" t="s">
        <v>281</v>
      </c>
      <c r="N210">
        <v>0</v>
      </c>
      <c r="P210">
        <f t="shared" si="19"/>
        <v>0</v>
      </c>
      <c r="R210" s="61" t="s">
        <v>293</v>
      </c>
      <c r="S210" s="62">
        <v>1191</v>
      </c>
      <c r="T210">
        <v>1424</v>
      </c>
      <c r="U210">
        <f t="shared" si="16"/>
        <v>0.836376404494382</v>
      </c>
      <c r="W210" s="61" t="s">
        <v>295</v>
      </c>
      <c r="X210" s="62">
        <v>135</v>
      </c>
      <c r="Z210" s="66">
        <f t="shared" si="15"/>
        <v>1</v>
      </c>
      <c r="AB210" s="61" t="s">
        <v>294</v>
      </c>
      <c r="AC210" s="62">
        <v>84</v>
      </c>
      <c r="AE210" s="78">
        <v>681</v>
      </c>
      <c r="AF210" t="s">
        <v>294</v>
      </c>
      <c r="AG210" s="27">
        <v>1544.6181899999999</v>
      </c>
      <c r="AH210" s="27">
        <v>1611.75415</v>
      </c>
      <c r="AI210">
        <v>128</v>
      </c>
      <c r="AJ210">
        <v>131</v>
      </c>
      <c r="AK210" s="27">
        <f t="shared" si="17"/>
        <v>12067.329609375</v>
      </c>
      <c r="AL210" s="27">
        <f t="shared" si="18"/>
        <v>12303.466793893129</v>
      </c>
    </row>
    <row r="211" spans="1:38" ht="14.5" x14ac:dyDescent="0.35">
      <c r="A211" s="56" t="s">
        <v>284</v>
      </c>
      <c r="B211" s="57">
        <v>178.9</v>
      </c>
      <c r="D211" t="s">
        <v>280</v>
      </c>
      <c r="E211">
        <v>615</v>
      </c>
      <c r="F211">
        <v>832</v>
      </c>
      <c r="L211">
        <v>619</v>
      </c>
      <c r="M211" t="s">
        <v>282</v>
      </c>
      <c r="N211">
        <v>0</v>
      </c>
      <c r="P211">
        <f t="shared" si="19"/>
        <v>0</v>
      </c>
      <c r="R211" s="61" t="s">
        <v>294</v>
      </c>
      <c r="S211" s="62">
        <v>84</v>
      </c>
      <c r="T211">
        <v>131</v>
      </c>
      <c r="U211">
        <f t="shared" si="16"/>
        <v>0.64122137404580148</v>
      </c>
      <c r="W211" s="61" t="s">
        <v>94</v>
      </c>
      <c r="X211" s="62">
        <v>1182</v>
      </c>
      <c r="Y211">
        <v>342</v>
      </c>
      <c r="Z211" s="66">
        <f t="shared" si="15"/>
        <v>0.77559055118110232</v>
      </c>
      <c r="AB211" s="61" t="s">
        <v>295</v>
      </c>
      <c r="AC211" s="62">
        <v>135</v>
      </c>
      <c r="AE211" s="78">
        <v>683</v>
      </c>
      <c r="AF211" t="s">
        <v>295</v>
      </c>
      <c r="AG211" s="27">
        <v>1298.6031799999996</v>
      </c>
      <c r="AH211" s="27">
        <v>1746.8177000000001</v>
      </c>
      <c r="AI211" s="74">
        <v>188</v>
      </c>
      <c r="AJ211" s="74">
        <v>179</v>
      </c>
      <c r="AK211" s="27">
        <f t="shared" si="17"/>
        <v>6907.463723404253</v>
      </c>
      <c r="AL211" s="27">
        <f t="shared" si="18"/>
        <v>9758.7581005586599</v>
      </c>
    </row>
    <row r="212" spans="1:38" ht="23" x14ac:dyDescent="0.35">
      <c r="A212" s="56" t="s">
        <v>285</v>
      </c>
      <c r="B212" s="57">
        <v>144.6</v>
      </c>
      <c r="D212" t="s">
        <v>281</v>
      </c>
      <c r="E212">
        <v>616</v>
      </c>
      <c r="F212">
        <v>64</v>
      </c>
      <c r="L212">
        <v>620</v>
      </c>
      <c r="M212" t="s">
        <v>283</v>
      </c>
      <c r="N212">
        <v>33144</v>
      </c>
      <c r="O212">
        <v>33064</v>
      </c>
      <c r="P212">
        <f t="shared" si="19"/>
        <v>1</v>
      </c>
      <c r="R212" s="61" t="s">
        <v>295</v>
      </c>
      <c r="S212" s="62">
        <v>135</v>
      </c>
      <c r="T212">
        <v>179</v>
      </c>
      <c r="U212">
        <f t="shared" si="16"/>
        <v>0.75418994413407825</v>
      </c>
      <c r="W212" s="61" t="s">
        <v>297</v>
      </c>
      <c r="X212" s="62">
        <v>78</v>
      </c>
      <c r="Z212" s="66">
        <f t="shared" si="15"/>
        <v>1</v>
      </c>
      <c r="AB212" s="61" t="s">
        <v>94</v>
      </c>
      <c r="AC212" s="62">
        <v>1515</v>
      </c>
      <c r="AE212" s="78">
        <v>684</v>
      </c>
      <c r="AF212" t="s">
        <v>94</v>
      </c>
      <c r="AG212" s="27">
        <v>21091.406999999999</v>
      </c>
      <c r="AH212" s="27">
        <v>22380.923999999999</v>
      </c>
      <c r="AI212">
        <v>1960</v>
      </c>
      <c r="AJ212">
        <v>1902</v>
      </c>
      <c r="AK212" s="27">
        <f t="shared" si="17"/>
        <v>10760.921938775511</v>
      </c>
      <c r="AL212" s="27">
        <f t="shared" si="18"/>
        <v>11767.047318611987</v>
      </c>
    </row>
    <row r="213" spans="1:38" ht="23" x14ac:dyDescent="0.35">
      <c r="A213" s="56" t="s">
        <v>286</v>
      </c>
      <c r="B213" s="57">
        <v>163</v>
      </c>
      <c r="D213" t="s">
        <v>282</v>
      </c>
      <c r="E213">
        <v>619</v>
      </c>
      <c r="F213">
        <v>154</v>
      </c>
      <c r="L213">
        <v>623</v>
      </c>
      <c r="M213" t="s">
        <v>284</v>
      </c>
      <c r="N213">
        <v>1695.38</v>
      </c>
      <c r="P213">
        <f t="shared" si="19"/>
        <v>1</v>
      </c>
      <c r="R213" s="61" t="s">
        <v>94</v>
      </c>
      <c r="S213" s="62">
        <v>1515</v>
      </c>
      <c r="T213">
        <v>1902</v>
      </c>
      <c r="U213">
        <f t="shared" si="16"/>
        <v>0.79652996845425872</v>
      </c>
      <c r="W213" s="61" t="s">
        <v>298</v>
      </c>
      <c r="X213" s="62">
        <v>15</v>
      </c>
      <c r="Z213" s="66">
        <f t="shared" si="15"/>
        <v>1</v>
      </c>
      <c r="AB213" s="61" t="s">
        <v>297</v>
      </c>
      <c r="AC213" s="62">
        <v>78</v>
      </c>
      <c r="AE213" s="78">
        <v>686</v>
      </c>
      <c r="AF213" t="s">
        <v>297</v>
      </c>
      <c r="AG213" s="27">
        <v>1056.0475700000002</v>
      </c>
      <c r="AH213" s="27">
        <v>1037.1213399999999</v>
      </c>
      <c r="AI213" s="74">
        <v>107</v>
      </c>
      <c r="AJ213" s="74">
        <v>93</v>
      </c>
      <c r="AK213" s="27">
        <f t="shared" si="17"/>
        <v>9869.6034579439256</v>
      </c>
      <c r="AL213" s="27">
        <f t="shared" si="18"/>
        <v>11151.842365591398</v>
      </c>
    </row>
    <row r="214" spans="1:38" ht="23" x14ac:dyDescent="0.35">
      <c r="A214" s="56" t="s">
        <v>288</v>
      </c>
      <c r="B214" s="57">
        <v>208.5</v>
      </c>
      <c r="D214" t="s">
        <v>283</v>
      </c>
      <c r="E214">
        <v>620</v>
      </c>
      <c r="F214">
        <v>455</v>
      </c>
      <c r="L214">
        <v>624</v>
      </c>
      <c r="M214" t="s">
        <v>285</v>
      </c>
      <c r="N214">
        <v>0</v>
      </c>
      <c r="P214">
        <f t="shared" si="19"/>
        <v>0</v>
      </c>
      <c r="R214" s="61" t="s">
        <v>297</v>
      </c>
      <c r="S214" s="62">
        <v>78</v>
      </c>
      <c r="T214">
        <v>93</v>
      </c>
      <c r="U214">
        <f t="shared" si="16"/>
        <v>0.83870967741935487</v>
      </c>
      <c r="W214" s="61" t="s">
        <v>299</v>
      </c>
      <c r="X214" s="62">
        <v>69</v>
      </c>
      <c r="Z214" s="66">
        <f t="shared" si="15"/>
        <v>1</v>
      </c>
      <c r="AB214" s="61" t="s">
        <v>298</v>
      </c>
      <c r="AC214" s="62">
        <v>15</v>
      </c>
      <c r="AE214" s="78">
        <v>687</v>
      </c>
      <c r="AF214" t="s">
        <v>298</v>
      </c>
      <c r="AG214" s="27">
        <v>501.03275000000002</v>
      </c>
      <c r="AH214" s="27">
        <v>493.44137999999998</v>
      </c>
      <c r="AI214">
        <v>44</v>
      </c>
      <c r="AJ214">
        <v>37</v>
      </c>
      <c r="AK214" s="27">
        <f t="shared" si="17"/>
        <v>11387.107954545454</v>
      </c>
      <c r="AL214" s="27">
        <f t="shared" si="18"/>
        <v>13336.253513513513</v>
      </c>
    </row>
    <row r="215" spans="1:38" ht="14.5" x14ac:dyDescent="0.35">
      <c r="A215" s="56" t="s">
        <v>289</v>
      </c>
      <c r="B215" s="57">
        <v>150.19999999999999</v>
      </c>
      <c r="D215" t="s">
        <v>284</v>
      </c>
      <c r="E215">
        <v>623</v>
      </c>
      <c r="F215">
        <v>248</v>
      </c>
      <c r="L215">
        <v>625</v>
      </c>
      <c r="M215" t="s">
        <v>286</v>
      </c>
      <c r="N215">
        <v>0</v>
      </c>
      <c r="P215">
        <f t="shared" si="19"/>
        <v>0</v>
      </c>
      <c r="R215" s="61" t="s">
        <v>298</v>
      </c>
      <c r="S215" s="62">
        <v>15</v>
      </c>
      <c r="T215">
        <v>37</v>
      </c>
      <c r="U215">
        <f t="shared" si="16"/>
        <v>0.40540540540540543</v>
      </c>
      <c r="W215" s="61" t="s">
        <v>300</v>
      </c>
      <c r="X215" s="62">
        <v>90</v>
      </c>
      <c r="Z215" s="66">
        <f t="shared" si="15"/>
        <v>1</v>
      </c>
      <c r="AB215" s="61" t="s">
        <v>299</v>
      </c>
      <c r="AC215" s="62">
        <v>69</v>
      </c>
      <c r="AE215" s="78">
        <v>689</v>
      </c>
      <c r="AF215" t="s">
        <v>299</v>
      </c>
      <c r="AG215" s="27">
        <v>984.68437000000006</v>
      </c>
      <c r="AH215" s="27">
        <v>1138.3064099999999</v>
      </c>
      <c r="AI215" s="74">
        <v>83</v>
      </c>
      <c r="AJ215" s="74">
        <v>81</v>
      </c>
      <c r="AK215" s="27">
        <f t="shared" si="17"/>
        <v>11863.667108433736</v>
      </c>
      <c r="AL215" s="27">
        <f t="shared" si="18"/>
        <v>14053.165555555555</v>
      </c>
    </row>
    <row r="216" spans="1:38" ht="14.5" x14ac:dyDescent="0.35">
      <c r="A216" s="56" t="s">
        <v>290</v>
      </c>
      <c r="B216" s="57">
        <v>144.19999999999999</v>
      </c>
      <c r="D216" t="s">
        <v>285</v>
      </c>
      <c r="E216">
        <v>624</v>
      </c>
      <c r="F216">
        <v>148</v>
      </c>
      <c r="L216">
        <v>626</v>
      </c>
      <c r="M216" t="s">
        <v>288</v>
      </c>
      <c r="N216">
        <v>44454.3</v>
      </c>
      <c r="O216">
        <v>46560</v>
      </c>
      <c r="P216">
        <f t="shared" si="19"/>
        <v>1</v>
      </c>
      <c r="R216" s="61" t="s">
        <v>299</v>
      </c>
      <c r="S216" s="62">
        <v>69</v>
      </c>
      <c r="T216">
        <v>81</v>
      </c>
      <c r="U216">
        <f t="shared" si="16"/>
        <v>0.85185185185185186</v>
      </c>
      <c r="W216" s="61" t="s">
        <v>115</v>
      </c>
      <c r="X216" s="62">
        <v>1011</v>
      </c>
      <c r="Y216">
        <v>87</v>
      </c>
      <c r="Z216" s="66">
        <f t="shared" si="15"/>
        <v>0.92076502732240439</v>
      </c>
      <c r="AB216" s="61" t="s">
        <v>300</v>
      </c>
      <c r="AC216" s="62">
        <v>90</v>
      </c>
      <c r="AE216" s="78">
        <v>691</v>
      </c>
      <c r="AF216" t="s">
        <v>300</v>
      </c>
      <c r="AG216" s="27">
        <v>1343.2154300000002</v>
      </c>
      <c r="AH216" s="27">
        <v>1631.9394300000001</v>
      </c>
      <c r="AI216">
        <v>182</v>
      </c>
      <c r="AJ216">
        <v>182</v>
      </c>
      <c r="AK216" s="27">
        <f t="shared" si="17"/>
        <v>7380.3045604395611</v>
      </c>
      <c r="AL216" s="27">
        <f t="shared" si="18"/>
        <v>8966.7001648351652</v>
      </c>
    </row>
    <row r="217" spans="1:38" ht="14.5" x14ac:dyDescent="0.35">
      <c r="A217" s="56" t="s">
        <v>291</v>
      </c>
      <c r="B217" s="57">
        <v>149.6</v>
      </c>
      <c r="D217" t="s">
        <v>286</v>
      </c>
      <c r="E217">
        <v>625</v>
      </c>
      <c r="F217">
        <v>119</v>
      </c>
      <c r="L217">
        <v>630</v>
      </c>
      <c r="M217" t="s">
        <v>289</v>
      </c>
      <c r="N217">
        <v>0</v>
      </c>
      <c r="P217">
        <f t="shared" si="19"/>
        <v>0</v>
      </c>
      <c r="R217" s="61" t="s">
        <v>300</v>
      </c>
      <c r="S217" s="62">
        <v>90</v>
      </c>
      <c r="T217">
        <v>182</v>
      </c>
      <c r="U217">
        <f t="shared" si="16"/>
        <v>0.49450549450549453</v>
      </c>
      <c r="W217" s="61" t="s">
        <v>301</v>
      </c>
      <c r="X217" s="62">
        <v>27</v>
      </c>
      <c r="Z217" s="66">
        <f t="shared" si="15"/>
        <v>1</v>
      </c>
      <c r="AB217" s="61" t="s">
        <v>115</v>
      </c>
      <c r="AC217" s="62">
        <v>1098</v>
      </c>
      <c r="AE217" s="78">
        <v>694</v>
      </c>
      <c r="AF217" t="s">
        <v>115</v>
      </c>
      <c r="AG217" s="27">
        <v>15729.49569</v>
      </c>
      <c r="AH217" s="27">
        <v>16564.667529999999</v>
      </c>
      <c r="AI217" s="74">
        <v>1464</v>
      </c>
      <c r="AJ217" s="74">
        <v>1391</v>
      </c>
      <c r="AK217" s="27">
        <f t="shared" si="17"/>
        <v>10744.191045081967</v>
      </c>
      <c r="AL217" s="27">
        <f t="shared" si="18"/>
        <v>11908.459762760604</v>
      </c>
    </row>
    <row r="218" spans="1:38" ht="14.5" x14ac:dyDescent="0.35">
      <c r="A218" s="56" t="s">
        <v>292</v>
      </c>
      <c r="B218" s="57">
        <v>143.4</v>
      </c>
      <c r="D218" t="s">
        <v>288</v>
      </c>
      <c r="E218">
        <v>626</v>
      </c>
      <c r="F218">
        <v>348</v>
      </c>
      <c r="L218">
        <v>631</v>
      </c>
      <c r="M218" t="s">
        <v>290</v>
      </c>
      <c r="N218">
        <v>0</v>
      </c>
      <c r="P218">
        <f t="shared" si="19"/>
        <v>0</v>
      </c>
      <c r="R218" s="61" t="s">
        <v>115</v>
      </c>
      <c r="S218" s="62">
        <v>1098</v>
      </c>
      <c r="T218">
        <v>1391</v>
      </c>
      <c r="U218">
        <f t="shared" si="16"/>
        <v>0.7893601725377426</v>
      </c>
      <c r="W218" s="61" t="s">
        <v>296</v>
      </c>
      <c r="X218" s="62">
        <v>2019</v>
      </c>
      <c r="Y218">
        <v>1305</v>
      </c>
      <c r="Z218" s="66">
        <f t="shared" si="15"/>
        <v>0.60740072202166062</v>
      </c>
      <c r="AB218" s="61" t="s">
        <v>301</v>
      </c>
      <c r="AC218" s="62">
        <v>27</v>
      </c>
      <c r="AE218" s="78">
        <v>697</v>
      </c>
      <c r="AF218" t="s">
        <v>301</v>
      </c>
      <c r="AG218" s="27">
        <v>572.71901000000003</v>
      </c>
      <c r="AH218" s="27">
        <v>607.78813000000002</v>
      </c>
      <c r="AI218">
        <v>43</v>
      </c>
      <c r="AJ218">
        <v>43</v>
      </c>
      <c r="AK218" s="27">
        <f t="shared" si="17"/>
        <v>13319.046744186046</v>
      </c>
      <c r="AL218" s="27">
        <f t="shared" si="18"/>
        <v>14134.607674418605</v>
      </c>
    </row>
    <row r="219" spans="1:38" ht="14.5" x14ac:dyDescent="0.35">
      <c r="A219" s="56" t="s">
        <v>287</v>
      </c>
      <c r="B219" s="57">
        <v>169.5</v>
      </c>
      <c r="D219" t="s">
        <v>289</v>
      </c>
      <c r="E219">
        <v>630</v>
      </c>
      <c r="F219">
        <v>173</v>
      </c>
      <c r="L219">
        <v>635</v>
      </c>
      <c r="M219" t="s">
        <v>291</v>
      </c>
      <c r="N219">
        <v>0</v>
      </c>
      <c r="P219">
        <f t="shared" si="19"/>
        <v>0</v>
      </c>
      <c r="R219" s="61" t="s">
        <v>301</v>
      </c>
      <c r="S219" s="62">
        <v>27</v>
      </c>
      <c r="T219">
        <v>43</v>
      </c>
      <c r="U219">
        <f t="shared" si="16"/>
        <v>0.62790697674418605</v>
      </c>
      <c r="W219" s="61" t="s">
        <v>302</v>
      </c>
      <c r="X219" s="62">
        <v>129</v>
      </c>
      <c r="Z219" s="66">
        <f t="shared" si="15"/>
        <v>1</v>
      </c>
      <c r="AB219" s="61" t="s">
        <v>296</v>
      </c>
      <c r="AC219" s="62">
        <v>3321</v>
      </c>
      <c r="AE219" s="78">
        <v>698</v>
      </c>
      <c r="AF219" t="s">
        <v>296</v>
      </c>
      <c r="AG219" s="27">
        <v>52533.224370000004</v>
      </c>
      <c r="AH219" s="27">
        <v>49298.388989999999</v>
      </c>
      <c r="AI219" s="74">
        <v>3730</v>
      </c>
      <c r="AJ219" s="74">
        <v>3707</v>
      </c>
      <c r="AK219" s="27">
        <f t="shared" si="17"/>
        <v>14083.974361930295</v>
      </c>
      <c r="AL219" s="27">
        <f t="shared" si="18"/>
        <v>13298.72915834907</v>
      </c>
    </row>
    <row r="220" spans="1:38" ht="14.5" x14ac:dyDescent="0.35">
      <c r="A220" s="56" t="s">
        <v>108</v>
      </c>
      <c r="B220" s="57">
        <v>143.1</v>
      </c>
      <c r="D220" t="s">
        <v>290</v>
      </c>
      <c r="E220">
        <v>631</v>
      </c>
      <c r="F220">
        <v>56</v>
      </c>
      <c r="L220">
        <v>636</v>
      </c>
      <c r="M220" t="s">
        <v>292</v>
      </c>
      <c r="N220">
        <v>0</v>
      </c>
      <c r="P220">
        <f t="shared" si="19"/>
        <v>0</v>
      </c>
      <c r="R220" s="61" t="s">
        <v>296</v>
      </c>
      <c r="S220" s="62">
        <v>3321</v>
      </c>
      <c r="T220">
        <v>3707</v>
      </c>
      <c r="U220">
        <f t="shared" si="16"/>
        <v>0.89587267332074449</v>
      </c>
      <c r="W220" s="61" t="s">
        <v>303</v>
      </c>
      <c r="X220" s="62">
        <v>93</v>
      </c>
      <c r="Z220" s="66">
        <f t="shared" si="15"/>
        <v>1</v>
      </c>
      <c r="AB220" s="61" t="s">
        <v>302</v>
      </c>
      <c r="AC220" s="62">
        <v>129</v>
      </c>
      <c r="AE220" s="78">
        <v>700</v>
      </c>
      <c r="AF220" t="s">
        <v>302</v>
      </c>
      <c r="AG220" s="27">
        <v>1785.4171399999996</v>
      </c>
      <c r="AH220" s="27">
        <v>2130.3999699999999</v>
      </c>
      <c r="AI220">
        <v>172</v>
      </c>
      <c r="AJ220">
        <v>164</v>
      </c>
      <c r="AK220" s="27">
        <f t="shared" si="17"/>
        <v>10380.332209302322</v>
      </c>
      <c r="AL220" s="27">
        <f t="shared" si="18"/>
        <v>12990.243719512195</v>
      </c>
    </row>
    <row r="221" spans="1:38" ht="14.5" x14ac:dyDescent="0.35">
      <c r="A221" s="56" t="s">
        <v>293</v>
      </c>
      <c r="B221" s="57">
        <v>124</v>
      </c>
      <c r="D221" t="s">
        <v>291</v>
      </c>
      <c r="E221">
        <v>635</v>
      </c>
      <c r="F221">
        <v>243</v>
      </c>
      <c r="L221">
        <v>638</v>
      </c>
      <c r="M221" t="s">
        <v>85</v>
      </c>
      <c r="N221">
        <v>0</v>
      </c>
      <c r="P221">
        <f t="shared" si="19"/>
        <v>0</v>
      </c>
      <c r="R221" s="61" t="s">
        <v>302</v>
      </c>
      <c r="S221" s="62">
        <v>129</v>
      </c>
      <c r="T221">
        <v>164</v>
      </c>
      <c r="U221">
        <f t="shared" si="16"/>
        <v>0.78658536585365857</v>
      </c>
      <c r="W221" s="61" t="s">
        <v>304</v>
      </c>
      <c r="X221" s="62">
        <v>291</v>
      </c>
      <c r="Y221">
        <v>147</v>
      </c>
      <c r="Z221" s="66">
        <f t="shared" si="15"/>
        <v>0.66438356164383561</v>
      </c>
      <c r="AB221" s="61" t="s">
        <v>303</v>
      </c>
      <c r="AC221" s="62">
        <v>93</v>
      </c>
      <c r="AE221" s="78">
        <v>702</v>
      </c>
      <c r="AF221" t="s">
        <v>303</v>
      </c>
      <c r="AG221" s="27">
        <v>1596.1586800000002</v>
      </c>
      <c r="AH221" s="27">
        <v>1621.9285799999998</v>
      </c>
      <c r="AI221" s="74">
        <v>156</v>
      </c>
      <c r="AJ221" s="74">
        <v>150</v>
      </c>
      <c r="AK221" s="27">
        <f t="shared" si="17"/>
        <v>10231.786410256411</v>
      </c>
      <c r="AL221" s="27">
        <f t="shared" si="18"/>
        <v>10812.857199999999</v>
      </c>
    </row>
    <row r="222" spans="1:38" ht="14.5" x14ac:dyDescent="0.35">
      <c r="A222" s="56" t="s">
        <v>294</v>
      </c>
      <c r="B222" s="57">
        <v>176.8</v>
      </c>
      <c r="D222" t="s">
        <v>292</v>
      </c>
      <c r="E222">
        <v>636</v>
      </c>
      <c r="F222">
        <v>335</v>
      </c>
      <c r="L222">
        <v>678</v>
      </c>
      <c r="M222" t="s">
        <v>287</v>
      </c>
      <c r="N222">
        <v>0</v>
      </c>
      <c r="P222">
        <f t="shared" si="19"/>
        <v>0</v>
      </c>
      <c r="R222" s="61" t="s">
        <v>303</v>
      </c>
      <c r="S222" s="62">
        <v>93</v>
      </c>
      <c r="T222">
        <v>150</v>
      </c>
      <c r="U222">
        <f t="shared" si="16"/>
        <v>0.62</v>
      </c>
      <c r="W222" s="61" t="s">
        <v>305</v>
      </c>
      <c r="X222" s="62">
        <v>18</v>
      </c>
      <c r="Z222" s="66">
        <f t="shared" si="15"/>
        <v>1</v>
      </c>
      <c r="AB222" s="61" t="s">
        <v>304</v>
      </c>
      <c r="AC222" s="62">
        <v>429</v>
      </c>
      <c r="AE222" s="78">
        <v>704</v>
      </c>
      <c r="AF222" t="s">
        <v>304</v>
      </c>
      <c r="AG222" s="27">
        <v>5435.10455</v>
      </c>
      <c r="AH222" s="27">
        <v>6034.1938300000002</v>
      </c>
      <c r="AI222">
        <v>481</v>
      </c>
      <c r="AJ222">
        <v>503</v>
      </c>
      <c r="AK222" s="27">
        <f t="shared" si="17"/>
        <v>11299.593659043658</v>
      </c>
      <c r="AL222" s="27">
        <f t="shared" si="18"/>
        <v>11996.409204771371</v>
      </c>
    </row>
    <row r="223" spans="1:38" ht="14.5" x14ac:dyDescent="0.35">
      <c r="A223" s="56" t="s">
        <v>295</v>
      </c>
      <c r="B223" s="57">
        <v>205.6</v>
      </c>
      <c r="D223" t="s">
        <v>287</v>
      </c>
      <c r="E223">
        <v>678</v>
      </c>
      <c r="F223">
        <v>335</v>
      </c>
      <c r="L223">
        <v>680</v>
      </c>
      <c r="M223" t="s">
        <v>293</v>
      </c>
      <c r="N223">
        <v>0</v>
      </c>
      <c r="P223">
        <f t="shared" si="19"/>
        <v>0</v>
      </c>
      <c r="R223" s="61" t="s">
        <v>304</v>
      </c>
      <c r="S223" s="62">
        <v>429</v>
      </c>
      <c r="T223">
        <v>503</v>
      </c>
      <c r="U223">
        <f t="shared" si="16"/>
        <v>0.85288270377733599</v>
      </c>
      <c r="W223" s="61" t="s">
        <v>306</v>
      </c>
      <c r="X223" s="62">
        <v>210</v>
      </c>
      <c r="Y223">
        <v>63</v>
      </c>
      <c r="Z223" s="66">
        <f t="shared" si="15"/>
        <v>0.76923076923076927</v>
      </c>
      <c r="AB223" s="61" t="s">
        <v>305</v>
      </c>
      <c r="AC223" s="62">
        <v>18</v>
      </c>
      <c r="AE223" s="78">
        <v>707</v>
      </c>
      <c r="AF223" t="s">
        <v>305</v>
      </c>
      <c r="AG223" s="27">
        <v>629.06650000000013</v>
      </c>
      <c r="AH223" s="27">
        <v>627.67724999999996</v>
      </c>
      <c r="AI223" s="74">
        <v>45</v>
      </c>
      <c r="AJ223" s="74">
        <v>39</v>
      </c>
      <c r="AK223" s="27">
        <f t="shared" si="17"/>
        <v>13979.255555555559</v>
      </c>
      <c r="AL223" s="27">
        <f t="shared" si="18"/>
        <v>16094.288461538461</v>
      </c>
    </row>
    <row r="224" spans="1:38" ht="14.5" x14ac:dyDescent="0.35">
      <c r="A224" s="56" t="s">
        <v>94</v>
      </c>
      <c r="B224" s="57">
        <v>137.30000000000001</v>
      </c>
      <c r="D224" t="s">
        <v>108</v>
      </c>
      <c r="E224">
        <v>710</v>
      </c>
      <c r="F224">
        <v>483</v>
      </c>
      <c r="L224">
        <v>681</v>
      </c>
      <c r="M224" t="s">
        <v>294</v>
      </c>
      <c r="N224">
        <v>0</v>
      </c>
      <c r="O224">
        <v>17240</v>
      </c>
      <c r="P224">
        <f t="shared" si="19"/>
        <v>1</v>
      </c>
      <c r="R224" s="61" t="s">
        <v>305</v>
      </c>
      <c r="S224" s="62">
        <v>18</v>
      </c>
      <c r="T224">
        <v>39</v>
      </c>
      <c r="U224">
        <f t="shared" si="16"/>
        <v>0.46153846153846156</v>
      </c>
      <c r="W224" s="61" t="s">
        <v>307</v>
      </c>
      <c r="X224" s="62">
        <v>66</v>
      </c>
      <c r="Z224" s="66">
        <f t="shared" si="15"/>
        <v>1</v>
      </c>
      <c r="AB224" s="61" t="s">
        <v>306</v>
      </c>
      <c r="AC224" s="62">
        <v>273</v>
      </c>
      <c r="AE224" s="78">
        <v>710</v>
      </c>
      <c r="AF224" t="s">
        <v>108</v>
      </c>
      <c r="AG224" s="27">
        <v>13284.535709999998</v>
      </c>
      <c r="AH224" s="27">
        <v>17851.536790000002</v>
      </c>
      <c r="AI224">
        <v>1372</v>
      </c>
      <c r="AJ224">
        <v>1344</v>
      </c>
      <c r="AK224" s="27">
        <f t="shared" si="17"/>
        <v>9682.6062026239051</v>
      </c>
      <c r="AL224" s="27">
        <f t="shared" si="18"/>
        <v>13282.393444940479</v>
      </c>
    </row>
    <row r="225" spans="1:38" ht="14.5" x14ac:dyDescent="0.35">
      <c r="A225" s="56" t="s">
        <v>297</v>
      </c>
      <c r="B225" s="57">
        <v>193.9</v>
      </c>
      <c r="D225" t="s">
        <v>293</v>
      </c>
      <c r="E225">
        <v>680</v>
      </c>
      <c r="F225">
        <v>34</v>
      </c>
      <c r="L225">
        <v>683</v>
      </c>
      <c r="M225" t="s">
        <v>295</v>
      </c>
      <c r="N225">
        <v>0</v>
      </c>
      <c r="P225">
        <f t="shared" si="19"/>
        <v>0</v>
      </c>
      <c r="R225" s="61" t="s">
        <v>306</v>
      </c>
      <c r="S225" s="62">
        <v>273</v>
      </c>
      <c r="T225">
        <v>381</v>
      </c>
      <c r="U225">
        <f t="shared" si="16"/>
        <v>0.71653543307086609</v>
      </c>
      <c r="W225" s="61" t="s">
        <v>308</v>
      </c>
      <c r="X225" s="62">
        <v>1500</v>
      </c>
      <c r="Y225">
        <v>258</v>
      </c>
      <c r="Z225" s="66">
        <f t="shared" si="15"/>
        <v>0.85324232081911267</v>
      </c>
      <c r="AB225" s="61" t="s">
        <v>307</v>
      </c>
      <c r="AC225" s="62">
        <v>66</v>
      </c>
      <c r="AE225" s="78">
        <v>729</v>
      </c>
      <c r="AF225" t="s">
        <v>306</v>
      </c>
      <c r="AG225" s="27">
        <v>3919.8168899999991</v>
      </c>
      <c r="AH225" s="27">
        <v>3785.0931099999998</v>
      </c>
      <c r="AI225" s="74">
        <v>425</v>
      </c>
      <c r="AJ225" s="74">
        <v>381</v>
      </c>
      <c r="AK225" s="27">
        <f t="shared" si="17"/>
        <v>9223.0985647058806</v>
      </c>
      <c r="AL225" s="27">
        <f t="shared" si="18"/>
        <v>9934.627585301836</v>
      </c>
    </row>
    <row r="226" spans="1:38" ht="14.5" x14ac:dyDescent="0.35">
      <c r="A226" s="56" t="s">
        <v>298</v>
      </c>
      <c r="B226" s="57">
        <v>237</v>
      </c>
      <c r="D226" t="s">
        <v>294</v>
      </c>
      <c r="E226">
        <v>681</v>
      </c>
      <c r="F226">
        <v>220</v>
      </c>
      <c r="L226">
        <v>684</v>
      </c>
      <c r="M226" t="s">
        <v>94</v>
      </c>
      <c r="N226">
        <v>0</v>
      </c>
      <c r="P226">
        <f t="shared" si="19"/>
        <v>0</v>
      </c>
      <c r="R226" s="61" t="s">
        <v>307</v>
      </c>
      <c r="S226" s="62">
        <v>66</v>
      </c>
      <c r="T226">
        <v>84</v>
      </c>
      <c r="U226">
        <f t="shared" si="16"/>
        <v>0.7857142857142857</v>
      </c>
      <c r="W226" s="61" t="s">
        <v>309</v>
      </c>
      <c r="X226" s="62">
        <v>675</v>
      </c>
      <c r="Y226">
        <v>99</v>
      </c>
      <c r="Z226" s="66">
        <f t="shared" si="15"/>
        <v>0.87209302325581395</v>
      </c>
      <c r="AB226" s="61" t="s">
        <v>308</v>
      </c>
      <c r="AC226" s="62">
        <v>1755</v>
      </c>
      <c r="AE226" s="78">
        <v>732</v>
      </c>
      <c r="AF226" t="s">
        <v>307</v>
      </c>
      <c r="AG226" s="27">
        <v>1336.9409900000001</v>
      </c>
      <c r="AH226" s="27">
        <v>1133.9714799999999</v>
      </c>
      <c r="AI226">
        <v>80</v>
      </c>
      <c r="AJ226">
        <v>84</v>
      </c>
      <c r="AK226" s="27">
        <f t="shared" si="17"/>
        <v>16711.762374999998</v>
      </c>
      <c r="AL226" s="27">
        <f t="shared" si="18"/>
        <v>13499.660476190476</v>
      </c>
    </row>
    <row r="227" spans="1:38" ht="14.5" x14ac:dyDescent="0.35">
      <c r="A227" s="56" t="s">
        <v>299</v>
      </c>
      <c r="B227" s="57">
        <v>221.1</v>
      </c>
      <c r="D227" t="s">
        <v>295</v>
      </c>
      <c r="E227">
        <v>683</v>
      </c>
      <c r="F227">
        <v>541</v>
      </c>
      <c r="L227">
        <v>686</v>
      </c>
      <c r="M227" t="s">
        <v>297</v>
      </c>
      <c r="N227">
        <v>0</v>
      </c>
      <c r="P227">
        <f t="shared" si="19"/>
        <v>0</v>
      </c>
      <c r="R227" s="61" t="s">
        <v>308</v>
      </c>
      <c r="S227" s="62">
        <v>1755</v>
      </c>
      <c r="T227">
        <v>2123</v>
      </c>
      <c r="U227">
        <f t="shared" si="16"/>
        <v>0.82666038624587845</v>
      </c>
      <c r="W227" s="61" t="s">
        <v>310</v>
      </c>
      <c r="X227" s="62">
        <v>129</v>
      </c>
      <c r="Z227" s="66">
        <f t="shared" si="15"/>
        <v>1</v>
      </c>
      <c r="AB227" s="61" t="s">
        <v>309</v>
      </c>
      <c r="AC227" s="62">
        <v>771</v>
      </c>
      <c r="AE227" s="78">
        <v>734</v>
      </c>
      <c r="AF227" t="s">
        <v>308</v>
      </c>
      <c r="AG227" s="27">
        <v>27417.499950000001</v>
      </c>
      <c r="AH227" s="27">
        <v>28983.84549</v>
      </c>
      <c r="AI227" s="74">
        <v>2175</v>
      </c>
      <c r="AJ227" s="74">
        <v>2123</v>
      </c>
      <c r="AK227" s="27">
        <f t="shared" si="17"/>
        <v>12605.747103448277</v>
      </c>
      <c r="AL227" s="27">
        <f t="shared" si="18"/>
        <v>13652.30593028733</v>
      </c>
    </row>
    <row r="228" spans="1:38" ht="23" x14ac:dyDescent="0.35">
      <c r="A228" s="56" t="s">
        <v>300</v>
      </c>
      <c r="B228" s="57">
        <v>174.5</v>
      </c>
      <c r="D228" t="s">
        <v>94</v>
      </c>
      <c r="E228">
        <v>684</v>
      </c>
      <c r="F228">
        <v>201</v>
      </c>
      <c r="L228">
        <v>687</v>
      </c>
      <c r="M228" t="s">
        <v>298</v>
      </c>
      <c r="N228">
        <v>0</v>
      </c>
      <c r="P228">
        <f t="shared" si="19"/>
        <v>0</v>
      </c>
      <c r="R228" s="61" t="s">
        <v>309</v>
      </c>
      <c r="S228" s="62">
        <v>771</v>
      </c>
      <c r="T228">
        <v>1070</v>
      </c>
      <c r="U228">
        <f t="shared" si="16"/>
        <v>0.72056074766355138</v>
      </c>
      <c r="W228" s="61" t="s">
        <v>311</v>
      </c>
      <c r="X228" s="62">
        <v>66</v>
      </c>
      <c r="Z228" s="66">
        <f t="shared" si="15"/>
        <v>1</v>
      </c>
      <c r="AB228" s="61" t="s">
        <v>310</v>
      </c>
      <c r="AC228" s="62">
        <v>129</v>
      </c>
      <c r="AE228" s="78">
        <v>738</v>
      </c>
      <c r="AF228" t="s">
        <v>310</v>
      </c>
      <c r="AG228" s="27">
        <v>1520.90957</v>
      </c>
      <c r="AH228" s="27">
        <v>1696.77936</v>
      </c>
      <c r="AI228">
        <v>146</v>
      </c>
      <c r="AJ228">
        <v>140</v>
      </c>
      <c r="AK228" s="27">
        <f t="shared" si="17"/>
        <v>10417.188835616438</v>
      </c>
      <c r="AL228" s="27">
        <f t="shared" si="18"/>
        <v>12119.852571428572</v>
      </c>
    </row>
    <row r="229" spans="1:38" ht="23" x14ac:dyDescent="0.35">
      <c r="A229" s="56" t="s">
        <v>115</v>
      </c>
      <c r="B229" s="57">
        <v>133.1</v>
      </c>
      <c r="D229" t="s">
        <v>297</v>
      </c>
      <c r="E229">
        <v>686</v>
      </c>
      <c r="F229">
        <v>217</v>
      </c>
      <c r="L229">
        <v>689</v>
      </c>
      <c r="M229" t="s">
        <v>299</v>
      </c>
      <c r="N229">
        <v>0</v>
      </c>
      <c r="P229">
        <f t="shared" si="19"/>
        <v>0</v>
      </c>
      <c r="R229" s="61" t="s">
        <v>310</v>
      </c>
      <c r="S229" s="62">
        <v>129</v>
      </c>
      <c r="T229">
        <v>140</v>
      </c>
      <c r="U229">
        <f t="shared" si="16"/>
        <v>0.92142857142857137</v>
      </c>
      <c r="W229" s="61" t="s">
        <v>89</v>
      </c>
      <c r="X229" s="62">
        <v>696</v>
      </c>
      <c r="Y229">
        <v>213</v>
      </c>
      <c r="Z229" s="66">
        <f t="shared" si="15"/>
        <v>0.76567656765676573</v>
      </c>
      <c r="AB229" s="61" t="s">
        <v>311</v>
      </c>
      <c r="AC229" s="62">
        <v>66</v>
      </c>
      <c r="AE229" s="78">
        <v>739</v>
      </c>
      <c r="AF229" t="s">
        <v>311</v>
      </c>
      <c r="AG229" s="27">
        <v>1377.9854800000001</v>
      </c>
      <c r="AH229" s="27">
        <v>1752.9060500000001</v>
      </c>
      <c r="AI229" s="74">
        <v>114</v>
      </c>
      <c r="AJ229" s="74">
        <v>108</v>
      </c>
      <c r="AK229" s="27">
        <f t="shared" si="17"/>
        <v>12087.591929824563</v>
      </c>
      <c r="AL229" s="27">
        <f t="shared" si="18"/>
        <v>16230.611574074075</v>
      </c>
    </row>
    <row r="230" spans="1:38" ht="23" x14ac:dyDescent="0.35">
      <c r="A230" s="56" t="s">
        <v>301</v>
      </c>
      <c r="B230" s="57">
        <v>179.4</v>
      </c>
      <c r="D230" t="s">
        <v>298</v>
      </c>
      <c r="E230">
        <v>687</v>
      </c>
      <c r="F230">
        <v>268</v>
      </c>
      <c r="L230">
        <v>691</v>
      </c>
      <c r="M230" t="s">
        <v>300</v>
      </c>
      <c r="N230">
        <v>0</v>
      </c>
      <c r="P230">
        <f t="shared" si="19"/>
        <v>0</v>
      </c>
      <c r="R230" s="61" t="s">
        <v>311</v>
      </c>
      <c r="S230" s="62">
        <v>66</v>
      </c>
      <c r="T230">
        <v>108</v>
      </c>
      <c r="U230">
        <f t="shared" si="16"/>
        <v>0.61111111111111116</v>
      </c>
      <c r="W230" s="61" t="s">
        <v>312</v>
      </c>
      <c r="X230" s="62">
        <v>21</v>
      </c>
      <c r="Z230" s="66">
        <f t="shared" si="15"/>
        <v>1</v>
      </c>
      <c r="AB230" s="61" t="s">
        <v>89</v>
      </c>
      <c r="AC230" s="62">
        <v>906</v>
      </c>
      <c r="AE230" s="78">
        <v>740</v>
      </c>
      <c r="AF230" t="s">
        <v>89</v>
      </c>
      <c r="AG230" s="27"/>
      <c r="AH230" s="27">
        <v>15344.26218</v>
      </c>
      <c r="AI230">
        <v>1200</v>
      </c>
      <c r="AJ230">
        <v>1129</v>
      </c>
      <c r="AK230" s="27">
        <f t="shared" si="17"/>
        <v>0</v>
      </c>
      <c r="AL230" s="27">
        <f t="shared" si="18"/>
        <v>13591.020531443755</v>
      </c>
    </row>
    <row r="231" spans="1:38" ht="14.5" x14ac:dyDescent="0.35">
      <c r="A231" s="56" t="s">
        <v>296</v>
      </c>
      <c r="B231" s="57">
        <v>130.9</v>
      </c>
      <c r="D231" t="s">
        <v>299</v>
      </c>
      <c r="E231">
        <v>689</v>
      </c>
      <c r="F231">
        <v>186</v>
      </c>
      <c r="L231">
        <v>694</v>
      </c>
      <c r="M231" t="s">
        <v>115</v>
      </c>
      <c r="N231">
        <v>0</v>
      </c>
      <c r="P231">
        <f t="shared" si="19"/>
        <v>0</v>
      </c>
      <c r="R231" s="61" t="s">
        <v>89</v>
      </c>
      <c r="S231" s="62">
        <v>906</v>
      </c>
      <c r="T231">
        <v>1129</v>
      </c>
      <c r="U231">
        <f t="shared" si="16"/>
        <v>0.80248007085916739</v>
      </c>
      <c r="W231" s="61" t="s">
        <v>133</v>
      </c>
      <c r="X231" s="62">
        <v>2811</v>
      </c>
      <c r="Y231">
        <v>498</v>
      </c>
      <c r="Z231" s="66">
        <f t="shared" si="15"/>
        <v>0.84950135992747056</v>
      </c>
      <c r="AB231" s="61" t="s">
        <v>312</v>
      </c>
      <c r="AC231" s="62">
        <v>21</v>
      </c>
      <c r="AE231" s="78">
        <v>742</v>
      </c>
      <c r="AF231" t="s">
        <v>312</v>
      </c>
      <c r="AG231" s="27">
        <v>452.71840000000003</v>
      </c>
      <c r="AH231" s="27">
        <v>427.83550999999994</v>
      </c>
      <c r="AI231" s="74">
        <v>42</v>
      </c>
      <c r="AJ231" s="74">
        <v>41</v>
      </c>
      <c r="AK231" s="27">
        <f t="shared" si="17"/>
        <v>10779.009523809524</v>
      </c>
      <c r="AL231" s="27">
        <f t="shared" si="18"/>
        <v>10435.012439024389</v>
      </c>
    </row>
    <row r="232" spans="1:38" ht="14.5" x14ac:dyDescent="0.35">
      <c r="A232" s="56" t="s">
        <v>302</v>
      </c>
      <c r="B232" s="57">
        <v>184.6</v>
      </c>
      <c r="D232" t="s">
        <v>300</v>
      </c>
      <c r="E232">
        <v>691</v>
      </c>
      <c r="F232">
        <v>133</v>
      </c>
      <c r="L232">
        <v>697</v>
      </c>
      <c r="M232" t="s">
        <v>301</v>
      </c>
      <c r="N232">
        <v>3630</v>
      </c>
      <c r="O232">
        <v>4142.6000000000004</v>
      </c>
      <c r="P232">
        <f t="shared" si="19"/>
        <v>1</v>
      </c>
      <c r="R232" s="61" t="s">
        <v>312</v>
      </c>
      <c r="S232" s="62">
        <v>21</v>
      </c>
      <c r="T232">
        <v>41</v>
      </c>
      <c r="U232">
        <f t="shared" si="16"/>
        <v>0.51219512195121952</v>
      </c>
      <c r="W232" s="61" t="s">
        <v>313</v>
      </c>
      <c r="X232" s="62">
        <v>216</v>
      </c>
      <c r="Z232" s="66">
        <f t="shared" si="15"/>
        <v>1</v>
      </c>
      <c r="AB232" s="61" t="s">
        <v>133</v>
      </c>
      <c r="AC232" s="62">
        <v>3312</v>
      </c>
      <c r="AE232" s="78">
        <v>743</v>
      </c>
      <c r="AF232" t="s">
        <v>133</v>
      </c>
      <c r="AG232" s="27">
        <v>46311.977230000004</v>
      </c>
      <c r="AH232" s="27">
        <v>47534.435700000002</v>
      </c>
      <c r="AI232">
        <v>4044</v>
      </c>
      <c r="AJ232">
        <v>3997</v>
      </c>
      <c r="AK232" s="27">
        <f t="shared" si="17"/>
        <v>11452.022064787339</v>
      </c>
      <c r="AL232" s="27">
        <f t="shared" si="18"/>
        <v>11892.52832124093</v>
      </c>
    </row>
    <row r="233" spans="1:38" ht="14.5" x14ac:dyDescent="0.35">
      <c r="A233" s="56" t="s">
        <v>303</v>
      </c>
      <c r="B233" s="57">
        <v>184</v>
      </c>
      <c r="D233" t="s">
        <v>115</v>
      </c>
      <c r="E233">
        <v>694</v>
      </c>
      <c r="F233">
        <v>70</v>
      </c>
      <c r="L233">
        <v>698</v>
      </c>
      <c r="M233" t="s">
        <v>296</v>
      </c>
      <c r="N233">
        <v>0</v>
      </c>
      <c r="P233">
        <f t="shared" si="19"/>
        <v>0</v>
      </c>
      <c r="R233" s="61" t="s">
        <v>133</v>
      </c>
      <c r="S233" s="62">
        <v>3312</v>
      </c>
      <c r="T233">
        <v>3997</v>
      </c>
      <c r="U233">
        <f t="shared" si="16"/>
        <v>0.82862146609957466</v>
      </c>
      <c r="W233" s="61" t="s">
        <v>314</v>
      </c>
      <c r="X233" s="62">
        <v>24</v>
      </c>
      <c r="Z233" s="66">
        <f t="shared" si="15"/>
        <v>1</v>
      </c>
      <c r="AB233" s="61" t="s">
        <v>313</v>
      </c>
      <c r="AC233" s="62">
        <v>216</v>
      </c>
      <c r="AE233" s="78">
        <v>746</v>
      </c>
      <c r="AF233" t="s">
        <v>313</v>
      </c>
      <c r="AG233" s="27">
        <v>2774.0498199999997</v>
      </c>
      <c r="AH233" s="27">
        <v>2912.22433</v>
      </c>
      <c r="AI233" s="74">
        <v>374</v>
      </c>
      <c r="AJ233" s="74">
        <v>366</v>
      </c>
      <c r="AK233" s="27">
        <f t="shared" si="17"/>
        <v>7417.2455080213895</v>
      </c>
      <c r="AL233" s="27">
        <f t="shared" si="18"/>
        <v>7956.8970765027325</v>
      </c>
    </row>
    <row r="234" spans="1:38" ht="14.5" x14ac:dyDescent="0.35">
      <c r="A234" s="56" t="s">
        <v>304</v>
      </c>
      <c r="B234" s="57">
        <v>113.6</v>
      </c>
      <c r="D234" t="s">
        <v>301</v>
      </c>
      <c r="E234">
        <v>697</v>
      </c>
      <c r="F234">
        <v>234</v>
      </c>
      <c r="L234">
        <v>700</v>
      </c>
      <c r="M234" t="s">
        <v>302</v>
      </c>
      <c r="N234">
        <v>0</v>
      </c>
      <c r="P234">
        <f t="shared" si="19"/>
        <v>0</v>
      </c>
      <c r="R234" s="61" t="s">
        <v>313</v>
      </c>
      <c r="S234" s="62">
        <v>216</v>
      </c>
      <c r="T234">
        <v>366</v>
      </c>
      <c r="U234">
        <f t="shared" si="16"/>
        <v>0.5901639344262295</v>
      </c>
      <c r="W234" s="61" t="s">
        <v>315</v>
      </c>
      <c r="X234" s="62">
        <v>192</v>
      </c>
      <c r="Z234" s="66">
        <f t="shared" si="15"/>
        <v>1</v>
      </c>
      <c r="AB234" s="61" t="s">
        <v>314</v>
      </c>
      <c r="AC234" s="62">
        <v>24</v>
      </c>
      <c r="AE234" s="78">
        <v>747</v>
      </c>
      <c r="AF234" t="s">
        <v>314</v>
      </c>
      <c r="AG234" s="27">
        <v>571.55024000000014</v>
      </c>
      <c r="AH234" s="27">
        <v>636.04998999999998</v>
      </c>
      <c r="AI234">
        <v>50</v>
      </c>
      <c r="AJ234">
        <v>44</v>
      </c>
      <c r="AK234" s="27">
        <f t="shared" si="17"/>
        <v>11431.004800000004</v>
      </c>
      <c r="AL234" s="27">
        <f t="shared" si="18"/>
        <v>14455.681590909091</v>
      </c>
    </row>
    <row r="235" spans="1:38" ht="14.5" x14ac:dyDescent="0.35">
      <c r="A235" s="56" t="s">
        <v>305</v>
      </c>
      <c r="B235" s="57">
        <v>230.9</v>
      </c>
      <c r="D235" t="s">
        <v>296</v>
      </c>
      <c r="E235">
        <v>698</v>
      </c>
      <c r="F235">
        <v>1152</v>
      </c>
      <c r="L235">
        <v>702</v>
      </c>
      <c r="M235" t="s">
        <v>303</v>
      </c>
      <c r="N235">
        <v>0</v>
      </c>
      <c r="P235">
        <f t="shared" si="19"/>
        <v>0</v>
      </c>
      <c r="R235" s="61" t="s">
        <v>314</v>
      </c>
      <c r="S235" s="62">
        <v>24</v>
      </c>
      <c r="T235">
        <v>44</v>
      </c>
      <c r="U235">
        <f t="shared" si="16"/>
        <v>0.54545454545454541</v>
      </c>
      <c r="W235" s="61" t="s">
        <v>316</v>
      </c>
      <c r="X235" s="62">
        <v>174</v>
      </c>
      <c r="Z235" s="66">
        <f t="shared" si="15"/>
        <v>1</v>
      </c>
      <c r="AB235" s="61" t="s">
        <v>315</v>
      </c>
      <c r="AC235" s="62">
        <v>192</v>
      </c>
      <c r="AE235" s="78">
        <v>748</v>
      </c>
      <c r="AF235" t="s">
        <v>315</v>
      </c>
      <c r="AG235" s="27">
        <v>2583.57042</v>
      </c>
      <c r="AH235" s="27">
        <v>2566.18633</v>
      </c>
      <c r="AI235" s="74">
        <v>333</v>
      </c>
      <c r="AJ235" s="74">
        <v>327</v>
      </c>
      <c r="AK235" s="27">
        <f t="shared" si="17"/>
        <v>7758.4697297297298</v>
      </c>
      <c r="AL235" s="27">
        <f t="shared" si="18"/>
        <v>7847.664617737003</v>
      </c>
    </row>
    <row r="236" spans="1:38" ht="14.5" x14ac:dyDescent="0.35">
      <c r="A236" s="56" t="s">
        <v>306</v>
      </c>
      <c r="B236" s="57">
        <v>197</v>
      </c>
      <c r="D236" t="s">
        <v>302</v>
      </c>
      <c r="E236">
        <v>700</v>
      </c>
      <c r="F236">
        <v>292</v>
      </c>
      <c r="L236">
        <v>704</v>
      </c>
      <c r="M236" t="s">
        <v>304</v>
      </c>
      <c r="N236">
        <v>50119.03</v>
      </c>
      <c r="O236">
        <v>50119.03</v>
      </c>
      <c r="P236">
        <f t="shared" si="19"/>
        <v>1</v>
      </c>
      <c r="R236" s="61" t="s">
        <v>315</v>
      </c>
      <c r="S236" s="62">
        <v>192</v>
      </c>
      <c r="T236">
        <v>327</v>
      </c>
      <c r="U236">
        <f t="shared" si="16"/>
        <v>0.58715596330275233</v>
      </c>
      <c r="W236" s="61" t="s">
        <v>317</v>
      </c>
      <c r="X236" s="62">
        <v>831</v>
      </c>
      <c r="Y236">
        <v>321</v>
      </c>
      <c r="Z236" s="66">
        <f t="shared" si="15"/>
        <v>0.72135416666666663</v>
      </c>
      <c r="AB236" s="61" t="s">
        <v>316</v>
      </c>
      <c r="AC236" s="62">
        <v>174</v>
      </c>
      <c r="AE236" s="78">
        <v>749</v>
      </c>
      <c r="AF236" t="s">
        <v>317</v>
      </c>
      <c r="AG236" s="27">
        <v>16650.938660000003</v>
      </c>
      <c r="AH236" s="27">
        <v>16784.22782</v>
      </c>
      <c r="AI236">
        <v>1439</v>
      </c>
      <c r="AJ236">
        <v>1388</v>
      </c>
      <c r="AK236" s="27">
        <f t="shared" si="17"/>
        <v>11571.187394023629</v>
      </c>
      <c r="AL236" s="27">
        <f t="shared" si="18"/>
        <v>12092.383155619596</v>
      </c>
    </row>
    <row r="237" spans="1:38" ht="14.5" x14ac:dyDescent="0.35">
      <c r="A237" s="56" t="s">
        <v>307</v>
      </c>
      <c r="B237" s="57">
        <v>196.8</v>
      </c>
      <c r="D237" t="s">
        <v>303</v>
      </c>
      <c r="E237">
        <v>702</v>
      </c>
      <c r="F237">
        <v>241</v>
      </c>
      <c r="L237">
        <v>707</v>
      </c>
      <c r="M237" t="s">
        <v>305</v>
      </c>
      <c r="N237">
        <v>0</v>
      </c>
      <c r="P237">
        <f t="shared" si="19"/>
        <v>0</v>
      </c>
      <c r="R237" s="61" t="s">
        <v>316</v>
      </c>
      <c r="S237" s="62">
        <v>174</v>
      </c>
      <c r="T237">
        <v>239</v>
      </c>
      <c r="U237">
        <f t="shared" si="16"/>
        <v>0.72803347280334729</v>
      </c>
      <c r="W237" s="61" t="s">
        <v>318</v>
      </c>
      <c r="X237" s="62">
        <v>93</v>
      </c>
      <c r="Z237" s="66">
        <f t="shared" si="15"/>
        <v>1</v>
      </c>
      <c r="AB237" s="61" t="s">
        <v>317</v>
      </c>
      <c r="AC237" s="62">
        <v>1149</v>
      </c>
      <c r="AE237" s="78">
        <v>751</v>
      </c>
      <c r="AF237" t="s">
        <v>318</v>
      </c>
      <c r="AG237" s="27">
        <v>997.00428999999997</v>
      </c>
      <c r="AH237" s="27">
        <v>1189.5651599999999</v>
      </c>
      <c r="AI237" s="74">
        <v>114</v>
      </c>
      <c r="AJ237" s="74">
        <v>108</v>
      </c>
      <c r="AK237" s="27">
        <f t="shared" si="17"/>
        <v>8745.6516666666666</v>
      </c>
      <c r="AL237" s="27">
        <f t="shared" si="18"/>
        <v>11014.492222222221</v>
      </c>
    </row>
    <row r="238" spans="1:38" ht="14.5" x14ac:dyDescent="0.35">
      <c r="A238" s="56" t="s">
        <v>308</v>
      </c>
      <c r="B238" s="57">
        <v>147.1</v>
      </c>
      <c r="D238" t="s">
        <v>304</v>
      </c>
      <c r="E238">
        <v>704</v>
      </c>
      <c r="F238">
        <v>55</v>
      </c>
      <c r="L238">
        <v>710</v>
      </c>
      <c r="M238" t="s">
        <v>108</v>
      </c>
      <c r="N238">
        <v>3400</v>
      </c>
      <c r="P238">
        <f t="shared" si="19"/>
        <v>1</v>
      </c>
      <c r="R238" s="61" t="s">
        <v>317</v>
      </c>
      <c r="S238" s="62">
        <v>1149</v>
      </c>
      <c r="T238">
        <v>1388</v>
      </c>
      <c r="U238">
        <f t="shared" si="16"/>
        <v>0.8278097982708934</v>
      </c>
      <c r="W238" s="61" t="s">
        <v>319</v>
      </c>
      <c r="X238" s="62">
        <v>762</v>
      </c>
      <c r="Y238">
        <v>222</v>
      </c>
      <c r="Z238" s="66">
        <f t="shared" si="15"/>
        <v>0.77439024390243905</v>
      </c>
      <c r="AB238" s="61" t="s">
        <v>318</v>
      </c>
      <c r="AC238" s="62">
        <v>93</v>
      </c>
      <c r="AE238" s="78">
        <v>753</v>
      </c>
      <c r="AF238" t="s">
        <v>319</v>
      </c>
      <c r="AG238" s="27">
        <v>17188.092359999999</v>
      </c>
      <c r="AH238" s="27">
        <v>17735.75114</v>
      </c>
      <c r="AI238">
        <v>1354</v>
      </c>
      <c r="AJ238">
        <v>1376</v>
      </c>
      <c r="AK238" s="27">
        <f t="shared" si="17"/>
        <v>12694.30750369276</v>
      </c>
      <c r="AL238" s="27">
        <f t="shared" si="18"/>
        <v>12889.35402616279</v>
      </c>
    </row>
    <row r="239" spans="1:38" ht="14.5" x14ac:dyDescent="0.35">
      <c r="A239" s="56" t="s">
        <v>409</v>
      </c>
      <c r="B239" s="57">
        <v>119.4</v>
      </c>
      <c r="D239" t="s">
        <v>305</v>
      </c>
      <c r="E239">
        <v>707</v>
      </c>
      <c r="F239">
        <v>191</v>
      </c>
      <c r="L239">
        <v>729</v>
      </c>
      <c r="M239" t="s">
        <v>306</v>
      </c>
      <c r="N239">
        <v>0</v>
      </c>
      <c r="P239">
        <f t="shared" si="19"/>
        <v>0</v>
      </c>
      <c r="R239" s="61" t="s">
        <v>318</v>
      </c>
      <c r="S239" s="62">
        <v>93</v>
      </c>
      <c r="T239">
        <v>108</v>
      </c>
      <c r="U239">
        <f t="shared" si="16"/>
        <v>0.86111111111111116</v>
      </c>
      <c r="W239" s="61" t="s">
        <v>320</v>
      </c>
      <c r="X239" s="62">
        <v>246</v>
      </c>
      <c r="Y239">
        <v>21</v>
      </c>
      <c r="Z239" s="66">
        <f t="shared" si="15"/>
        <v>0.9213483146067416</v>
      </c>
      <c r="AB239" s="61" t="s">
        <v>319</v>
      </c>
      <c r="AC239" s="62">
        <v>963</v>
      </c>
      <c r="AE239" s="78">
        <v>755</v>
      </c>
      <c r="AF239" t="s">
        <v>320</v>
      </c>
      <c r="AG239" s="27">
        <v>3395.8655799999997</v>
      </c>
      <c r="AH239" s="27">
        <v>3708.2395900000001</v>
      </c>
      <c r="AI239" s="74">
        <v>336</v>
      </c>
      <c r="AJ239" s="74">
        <v>335</v>
      </c>
      <c r="AK239" s="27">
        <f t="shared" si="17"/>
        <v>10106.742797619047</v>
      </c>
      <c r="AL239" s="27">
        <f t="shared" si="18"/>
        <v>11069.371910447762</v>
      </c>
    </row>
    <row r="240" spans="1:38" ht="14.5" x14ac:dyDescent="0.35">
      <c r="A240" s="56" t="s">
        <v>309</v>
      </c>
      <c r="B240" s="57">
        <v>158.4</v>
      </c>
      <c r="D240" t="s">
        <v>306</v>
      </c>
      <c r="E240">
        <v>729</v>
      </c>
      <c r="F240">
        <v>407</v>
      </c>
      <c r="L240">
        <v>732</v>
      </c>
      <c r="M240" t="s">
        <v>307</v>
      </c>
      <c r="N240">
        <v>0</v>
      </c>
      <c r="P240">
        <f t="shared" si="19"/>
        <v>0</v>
      </c>
      <c r="R240" s="61" t="s">
        <v>319</v>
      </c>
      <c r="S240" s="62">
        <v>963</v>
      </c>
      <c r="T240">
        <v>1376</v>
      </c>
      <c r="U240">
        <f t="shared" si="16"/>
        <v>0.69985465116279066</v>
      </c>
      <c r="W240" s="61" t="s">
        <v>321</v>
      </c>
      <c r="X240" s="62">
        <v>120</v>
      </c>
      <c r="Y240">
        <v>48</v>
      </c>
      <c r="Z240" s="66">
        <f t="shared" si="15"/>
        <v>0.7142857142857143</v>
      </c>
      <c r="AB240" s="61" t="s">
        <v>320</v>
      </c>
      <c r="AC240" s="62">
        <v>267</v>
      </c>
      <c r="AE240" s="78">
        <v>758</v>
      </c>
      <c r="AF240" t="s">
        <v>321</v>
      </c>
      <c r="AG240" s="27">
        <v>4798.5893799999994</v>
      </c>
      <c r="AH240" s="27">
        <v>4720.6401399999995</v>
      </c>
      <c r="AI240">
        <v>370</v>
      </c>
      <c r="AJ240">
        <v>355</v>
      </c>
      <c r="AK240" s="27">
        <f t="shared" si="17"/>
        <v>12969.160486486486</v>
      </c>
      <c r="AL240" s="27">
        <f t="shared" si="18"/>
        <v>13297.57785915493</v>
      </c>
    </row>
    <row r="241" spans="1:38" ht="14.5" x14ac:dyDescent="0.35">
      <c r="A241" s="56" t="s">
        <v>310</v>
      </c>
      <c r="B241" s="57">
        <v>132.6</v>
      </c>
      <c r="D241" t="s">
        <v>307</v>
      </c>
      <c r="E241">
        <v>732</v>
      </c>
      <c r="F241">
        <v>578</v>
      </c>
      <c r="L241">
        <v>734</v>
      </c>
      <c r="M241" t="s">
        <v>308</v>
      </c>
      <c r="N241">
        <v>0</v>
      </c>
      <c r="P241">
        <f t="shared" si="19"/>
        <v>0</v>
      </c>
      <c r="R241" s="61" t="s">
        <v>320</v>
      </c>
      <c r="S241" s="62">
        <v>267</v>
      </c>
      <c r="T241">
        <v>335</v>
      </c>
      <c r="U241">
        <f t="shared" si="16"/>
        <v>0.79701492537313434</v>
      </c>
      <c r="W241" s="61" t="s">
        <v>322</v>
      </c>
      <c r="X241" s="62">
        <v>78</v>
      </c>
      <c r="Z241" s="66">
        <f t="shared" si="15"/>
        <v>1</v>
      </c>
      <c r="AB241" s="61" t="s">
        <v>321</v>
      </c>
      <c r="AC241" s="62">
        <v>168</v>
      </c>
      <c r="AE241" s="78">
        <v>759</v>
      </c>
      <c r="AF241" t="s">
        <v>322</v>
      </c>
      <c r="AG241" s="27">
        <v>953.56470999999999</v>
      </c>
      <c r="AH241" s="27">
        <v>1077.3963999999999</v>
      </c>
      <c r="AI241" s="74">
        <v>102</v>
      </c>
      <c r="AJ241" s="74">
        <v>107</v>
      </c>
      <c r="AK241" s="27">
        <f t="shared" si="17"/>
        <v>9348.6736274509803</v>
      </c>
      <c r="AL241" s="27">
        <f t="shared" si="18"/>
        <v>10069.125233644858</v>
      </c>
    </row>
    <row r="242" spans="1:38" ht="14.5" x14ac:dyDescent="0.35">
      <c r="A242" s="56" t="s">
        <v>311</v>
      </c>
      <c r="B242" s="57">
        <v>184.1</v>
      </c>
      <c r="D242" t="s">
        <v>308</v>
      </c>
      <c r="E242">
        <v>734</v>
      </c>
      <c r="F242">
        <v>891</v>
      </c>
      <c r="L242">
        <v>736</v>
      </c>
      <c r="M242" t="s">
        <v>409</v>
      </c>
      <c r="N242">
        <v>0</v>
      </c>
      <c r="P242">
        <f t="shared" si="19"/>
        <v>0</v>
      </c>
      <c r="R242" s="61" t="s">
        <v>321</v>
      </c>
      <c r="S242" s="62">
        <v>168</v>
      </c>
      <c r="T242">
        <v>355</v>
      </c>
      <c r="U242">
        <f t="shared" si="16"/>
        <v>0.47323943661971829</v>
      </c>
      <c r="W242" s="61" t="s">
        <v>323</v>
      </c>
      <c r="X242" s="62">
        <v>270</v>
      </c>
      <c r="Y242">
        <v>2.5</v>
      </c>
      <c r="Z242" s="66">
        <f t="shared" si="15"/>
        <v>0.99082568807339455</v>
      </c>
      <c r="AB242" s="61" t="s">
        <v>322</v>
      </c>
      <c r="AC242" s="62">
        <v>78</v>
      </c>
      <c r="AE242" s="78">
        <v>761</v>
      </c>
      <c r="AF242" t="s">
        <v>323</v>
      </c>
      <c r="AG242" s="27">
        <v>3999.8155299999999</v>
      </c>
      <c r="AH242" s="27">
        <v>4333.67875</v>
      </c>
      <c r="AI242">
        <v>373</v>
      </c>
      <c r="AJ242">
        <v>354</v>
      </c>
      <c r="AK242" s="27">
        <f t="shared" si="17"/>
        <v>10723.366032171582</v>
      </c>
      <c r="AL242" s="27">
        <f t="shared" si="18"/>
        <v>12242.030367231639</v>
      </c>
    </row>
    <row r="243" spans="1:38" ht="14.5" x14ac:dyDescent="0.35">
      <c r="A243" s="56" t="s">
        <v>89</v>
      </c>
      <c r="B243" s="57">
        <v>175</v>
      </c>
      <c r="D243" t="s">
        <v>409</v>
      </c>
      <c r="E243">
        <v>736</v>
      </c>
      <c r="F243">
        <v>68</v>
      </c>
      <c r="L243">
        <v>738</v>
      </c>
      <c r="M243" t="s">
        <v>310</v>
      </c>
      <c r="N243">
        <v>0</v>
      </c>
      <c r="P243">
        <f t="shared" si="19"/>
        <v>0</v>
      </c>
      <c r="R243" s="61" t="s">
        <v>322</v>
      </c>
      <c r="S243" s="62">
        <v>78</v>
      </c>
      <c r="T243">
        <v>107</v>
      </c>
      <c r="U243">
        <f t="shared" si="16"/>
        <v>0.7289719626168224</v>
      </c>
      <c r="W243" s="61" t="s">
        <v>324</v>
      </c>
      <c r="X243" s="62">
        <v>117</v>
      </c>
      <c r="Z243" s="66">
        <f t="shared" si="15"/>
        <v>1</v>
      </c>
      <c r="AB243" s="61" t="s">
        <v>323</v>
      </c>
      <c r="AC243" s="62">
        <v>273</v>
      </c>
      <c r="AE243" s="78">
        <v>762</v>
      </c>
      <c r="AF243" t="s">
        <v>324</v>
      </c>
      <c r="AG243" s="27">
        <v>1782.2470200000002</v>
      </c>
      <c r="AH243" s="27">
        <v>1684.0537099999999</v>
      </c>
      <c r="AI243" s="74">
        <v>141</v>
      </c>
      <c r="AJ243" s="74">
        <v>138</v>
      </c>
      <c r="AK243" s="27">
        <f t="shared" si="17"/>
        <v>12640.049787234044</v>
      </c>
      <c r="AL243" s="27">
        <f t="shared" si="18"/>
        <v>12203.287753623188</v>
      </c>
    </row>
    <row r="244" spans="1:38" ht="14.5" x14ac:dyDescent="0.35">
      <c r="A244" s="56" t="s">
        <v>312</v>
      </c>
      <c r="B244" s="57">
        <v>164.1</v>
      </c>
      <c r="D244" t="s">
        <v>309</v>
      </c>
      <c r="E244">
        <v>790</v>
      </c>
      <c r="F244">
        <v>699</v>
      </c>
      <c r="L244">
        <v>739</v>
      </c>
      <c r="M244" t="s">
        <v>311</v>
      </c>
      <c r="N244">
        <v>0</v>
      </c>
      <c r="P244">
        <f t="shared" si="19"/>
        <v>0</v>
      </c>
      <c r="R244" s="61" t="s">
        <v>323</v>
      </c>
      <c r="S244" s="62">
        <v>273</v>
      </c>
      <c r="T244">
        <v>354</v>
      </c>
      <c r="U244">
        <f t="shared" si="16"/>
        <v>0.77118644067796616</v>
      </c>
      <c r="W244" s="61" t="s">
        <v>325</v>
      </c>
      <c r="X244" s="62">
        <v>387</v>
      </c>
      <c r="Y244">
        <v>84</v>
      </c>
      <c r="Z244" s="66">
        <f t="shared" si="15"/>
        <v>0.82165605095541405</v>
      </c>
      <c r="AB244" s="61" t="s">
        <v>324</v>
      </c>
      <c r="AC244" s="62">
        <v>117</v>
      </c>
      <c r="AE244" s="78">
        <v>765</v>
      </c>
      <c r="AF244" t="s">
        <v>325</v>
      </c>
      <c r="AG244" s="27">
        <v>5856.2357699999993</v>
      </c>
      <c r="AH244" s="27">
        <v>7171.8559800000003</v>
      </c>
      <c r="AI244">
        <v>531</v>
      </c>
      <c r="AJ244">
        <v>532</v>
      </c>
      <c r="AK244" s="27">
        <f t="shared" si="17"/>
        <v>11028.692598870055</v>
      </c>
      <c r="AL244" s="27">
        <f t="shared" si="18"/>
        <v>13480.932293233083</v>
      </c>
    </row>
    <row r="245" spans="1:38" ht="14.5" x14ac:dyDescent="0.35">
      <c r="A245" s="56" t="s">
        <v>133</v>
      </c>
      <c r="B245" s="57">
        <v>121.3</v>
      </c>
      <c r="D245" t="s">
        <v>310</v>
      </c>
      <c r="E245">
        <v>738</v>
      </c>
      <c r="F245">
        <v>107</v>
      </c>
      <c r="L245">
        <v>740</v>
      </c>
      <c r="M245" t="s">
        <v>89</v>
      </c>
      <c r="N245">
        <v>0</v>
      </c>
      <c r="P245">
        <f t="shared" si="19"/>
        <v>0</v>
      </c>
      <c r="R245" s="61" t="s">
        <v>324</v>
      </c>
      <c r="S245" s="62">
        <v>117</v>
      </c>
      <c r="T245">
        <v>138</v>
      </c>
      <c r="U245">
        <f t="shared" si="16"/>
        <v>0.84782608695652173</v>
      </c>
      <c r="W245" s="61" t="s">
        <v>326</v>
      </c>
      <c r="X245" s="62">
        <v>48</v>
      </c>
      <c r="Z245" s="66">
        <f t="shared" si="15"/>
        <v>1</v>
      </c>
      <c r="AB245" s="61" t="s">
        <v>325</v>
      </c>
      <c r="AC245" s="62">
        <v>471</v>
      </c>
      <c r="AE245" s="78">
        <v>768</v>
      </c>
      <c r="AF245" t="s">
        <v>326</v>
      </c>
      <c r="AG245" s="27">
        <v>827.75699999999995</v>
      </c>
      <c r="AH245" s="27">
        <v>928.92558999999994</v>
      </c>
      <c r="AI245" s="74">
        <v>68</v>
      </c>
      <c r="AJ245" s="74">
        <v>71</v>
      </c>
      <c r="AK245" s="27">
        <f t="shared" si="17"/>
        <v>12172.897058823528</v>
      </c>
      <c r="AL245" s="27">
        <f t="shared" si="18"/>
        <v>13083.459014084505</v>
      </c>
    </row>
    <row r="246" spans="1:38" ht="23" x14ac:dyDescent="0.35">
      <c r="A246" s="56" t="s">
        <v>313</v>
      </c>
      <c r="B246" s="57">
        <v>165.6</v>
      </c>
      <c r="D246" t="s">
        <v>311</v>
      </c>
      <c r="E246">
        <v>739</v>
      </c>
      <c r="F246">
        <v>201</v>
      </c>
      <c r="L246">
        <v>742</v>
      </c>
      <c r="M246" t="s">
        <v>312</v>
      </c>
      <c r="N246">
        <v>0</v>
      </c>
      <c r="P246">
        <f t="shared" si="19"/>
        <v>0</v>
      </c>
      <c r="R246" s="61" t="s">
        <v>325</v>
      </c>
      <c r="S246" s="62">
        <v>471</v>
      </c>
      <c r="T246">
        <v>532</v>
      </c>
      <c r="U246">
        <f t="shared" si="16"/>
        <v>0.88533834586466165</v>
      </c>
      <c r="W246" s="61" t="s">
        <v>327</v>
      </c>
      <c r="X246" s="62">
        <v>174</v>
      </c>
      <c r="Z246" s="66">
        <f t="shared" si="15"/>
        <v>1</v>
      </c>
      <c r="AB246" s="61" t="s">
        <v>326</v>
      </c>
      <c r="AC246" s="62">
        <v>48</v>
      </c>
      <c r="AE246" s="78">
        <v>777</v>
      </c>
      <c r="AF246" t="s">
        <v>327</v>
      </c>
      <c r="AG246" s="27">
        <v>2627.68255</v>
      </c>
      <c r="AH246" s="27">
        <v>3277.4776299999999</v>
      </c>
      <c r="AI246">
        <v>241</v>
      </c>
      <c r="AJ246">
        <v>228</v>
      </c>
      <c r="AK246" s="27">
        <f t="shared" si="17"/>
        <v>10903.247095435685</v>
      </c>
      <c r="AL246" s="27">
        <f t="shared" si="18"/>
        <v>14374.901885964911</v>
      </c>
    </row>
    <row r="247" spans="1:38" ht="23" x14ac:dyDescent="0.35">
      <c r="A247" s="56" t="s">
        <v>314</v>
      </c>
      <c r="B247" s="57">
        <v>195.2</v>
      </c>
      <c r="D247" t="s">
        <v>89</v>
      </c>
      <c r="E247">
        <v>740</v>
      </c>
      <c r="F247">
        <v>739</v>
      </c>
      <c r="L247">
        <v>743</v>
      </c>
      <c r="M247" t="s">
        <v>133</v>
      </c>
      <c r="N247">
        <v>32700.31</v>
      </c>
      <c r="P247">
        <f t="shared" si="19"/>
        <v>1</v>
      </c>
      <c r="R247" s="61" t="s">
        <v>326</v>
      </c>
      <c r="S247" s="62">
        <v>48</v>
      </c>
      <c r="T247">
        <v>71</v>
      </c>
      <c r="U247">
        <f t="shared" si="16"/>
        <v>0.676056338028169</v>
      </c>
      <c r="W247" s="61" t="s">
        <v>328</v>
      </c>
      <c r="X247" s="62">
        <v>171</v>
      </c>
      <c r="Y247">
        <v>45</v>
      </c>
      <c r="Z247" s="66">
        <f t="shared" si="15"/>
        <v>0.79166666666666663</v>
      </c>
      <c r="AB247" s="61" t="s">
        <v>327</v>
      </c>
      <c r="AC247" s="62">
        <v>174</v>
      </c>
      <c r="AE247" s="78">
        <v>778</v>
      </c>
      <c r="AF247" t="s">
        <v>328</v>
      </c>
      <c r="AG247" s="27">
        <v>3411.5099599999999</v>
      </c>
      <c r="AH247" s="27">
        <v>3449.3468000000003</v>
      </c>
      <c r="AI247" s="74">
        <v>311</v>
      </c>
      <c r="AJ247" s="74">
        <v>296</v>
      </c>
      <c r="AK247" s="27">
        <f t="shared" si="17"/>
        <v>10969.48540192926</v>
      </c>
      <c r="AL247" s="27">
        <f t="shared" si="18"/>
        <v>11653.198648648649</v>
      </c>
    </row>
    <row r="248" spans="1:38" ht="23" x14ac:dyDescent="0.35">
      <c r="A248" s="56" t="s">
        <v>315</v>
      </c>
      <c r="B248" s="57">
        <v>178.9</v>
      </c>
      <c r="D248" t="s">
        <v>312</v>
      </c>
      <c r="E248">
        <v>742</v>
      </c>
      <c r="F248">
        <v>296</v>
      </c>
      <c r="L248">
        <v>746</v>
      </c>
      <c r="M248" t="s">
        <v>313</v>
      </c>
      <c r="N248">
        <v>0</v>
      </c>
      <c r="P248">
        <f t="shared" si="19"/>
        <v>0</v>
      </c>
      <c r="R248" s="61" t="s">
        <v>327</v>
      </c>
      <c r="S248" s="62">
        <v>174</v>
      </c>
      <c r="T248">
        <v>228</v>
      </c>
      <c r="U248">
        <f t="shared" si="16"/>
        <v>0.76315789473684215</v>
      </c>
      <c r="W248" s="61" t="s">
        <v>329</v>
      </c>
      <c r="X248" s="62">
        <v>72</v>
      </c>
      <c r="Z248" s="66">
        <f t="shared" si="15"/>
        <v>1</v>
      </c>
      <c r="AB248" s="61" t="s">
        <v>328</v>
      </c>
      <c r="AC248" s="62">
        <v>216</v>
      </c>
      <c r="AE248" s="78">
        <v>781</v>
      </c>
      <c r="AF248" t="s">
        <v>329</v>
      </c>
      <c r="AG248" s="27">
        <v>1277.32465</v>
      </c>
      <c r="AH248" s="27">
        <v>1262.4016299999998</v>
      </c>
      <c r="AI248">
        <v>105</v>
      </c>
      <c r="AJ248">
        <v>91</v>
      </c>
      <c r="AK248" s="27">
        <f t="shared" si="17"/>
        <v>12164.996666666668</v>
      </c>
      <c r="AL248" s="27">
        <f t="shared" si="18"/>
        <v>13872.545384615383</v>
      </c>
    </row>
    <row r="249" spans="1:38" ht="14.5" x14ac:dyDescent="0.35">
      <c r="A249" s="56" t="s">
        <v>316</v>
      </c>
      <c r="B249" s="57">
        <v>168.2</v>
      </c>
      <c r="D249" t="s">
        <v>133</v>
      </c>
      <c r="E249">
        <v>743</v>
      </c>
      <c r="F249">
        <v>533</v>
      </c>
      <c r="L249">
        <v>747</v>
      </c>
      <c r="M249" t="s">
        <v>314</v>
      </c>
      <c r="N249">
        <v>0</v>
      </c>
      <c r="O249">
        <v>8060</v>
      </c>
      <c r="P249">
        <f t="shared" si="19"/>
        <v>1</v>
      </c>
      <c r="R249" s="61" t="s">
        <v>328</v>
      </c>
      <c r="S249" s="62">
        <v>216</v>
      </c>
      <c r="T249">
        <v>296</v>
      </c>
      <c r="U249">
        <f t="shared" si="16"/>
        <v>0.72972972972972971</v>
      </c>
      <c r="W249" s="61" t="s">
        <v>330</v>
      </c>
      <c r="X249" s="62">
        <v>153</v>
      </c>
      <c r="Z249" s="66">
        <f t="shared" si="15"/>
        <v>1</v>
      </c>
      <c r="AB249" s="61" t="s">
        <v>329</v>
      </c>
      <c r="AC249" s="62">
        <v>72</v>
      </c>
      <c r="AE249" s="78">
        <v>783</v>
      </c>
      <c r="AF249" t="s">
        <v>330</v>
      </c>
      <c r="AG249" s="27">
        <v>3121.3463700000002</v>
      </c>
      <c r="AH249" s="27">
        <v>3257.7561299999998</v>
      </c>
      <c r="AI249" s="74">
        <v>287</v>
      </c>
      <c r="AJ249" s="74">
        <v>274</v>
      </c>
      <c r="AK249" s="27">
        <f t="shared" si="17"/>
        <v>10875.771324041812</v>
      </c>
      <c r="AL249" s="27">
        <f t="shared" si="18"/>
        <v>11889.620912408758</v>
      </c>
    </row>
    <row r="250" spans="1:38" ht="23" x14ac:dyDescent="0.35">
      <c r="A250" s="56" t="s">
        <v>317</v>
      </c>
      <c r="B250" s="57">
        <v>130.5</v>
      </c>
      <c r="D250" t="s">
        <v>313</v>
      </c>
      <c r="E250">
        <v>746</v>
      </c>
      <c r="F250">
        <v>158</v>
      </c>
      <c r="L250">
        <v>748</v>
      </c>
      <c r="M250" t="s">
        <v>315</v>
      </c>
      <c r="N250">
        <v>0</v>
      </c>
      <c r="P250">
        <f t="shared" si="19"/>
        <v>0</v>
      </c>
      <c r="R250" s="61" t="s">
        <v>329</v>
      </c>
      <c r="S250" s="62">
        <v>72</v>
      </c>
      <c r="T250">
        <v>91</v>
      </c>
      <c r="U250">
        <f t="shared" si="16"/>
        <v>0.79120879120879117</v>
      </c>
      <c r="W250" s="61" t="s">
        <v>331</v>
      </c>
      <c r="X250" s="62">
        <v>132</v>
      </c>
      <c r="Z250" s="66">
        <f t="shared" si="15"/>
        <v>1</v>
      </c>
      <c r="AB250" s="61" t="s">
        <v>330</v>
      </c>
      <c r="AC250" s="62">
        <v>153</v>
      </c>
      <c r="AE250" s="78">
        <v>785</v>
      </c>
      <c r="AF250" t="s">
        <v>352</v>
      </c>
      <c r="AG250" s="27">
        <v>1230.8748599999999</v>
      </c>
      <c r="AH250" s="27">
        <v>1137.8946500000002</v>
      </c>
      <c r="AI250">
        <v>102</v>
      </c>
      <c r="AJ250">
        <v>104</v>
      </c>
      <c r="AK250" s="27">
        <f t="shared" si="17"/>
        <v>12067.400588235292</v>
      </c>
      <c r="AL250" s="27">
        <f t="shared" si="18"/>
        <v>10941.294711538463</v>
      </c>
    </row>
    <row r="251" spans="1:38" ht="23" x14ac:dyDescent="0.35">
      <c r="A251" s="56" t="s">
        <v>318</v>
      </c>
      <c r="B251" s="57">
        <v>180.3</v>
      </c>
      <c r="D251" t="s">
        <v>314</v>
      </c>
      <c r="E251">
        <v>747</v>
      </c>
      <c r="F251">
        <v>124</v>
      </c>
      <c r="L251">
        <v>749</v>
      </c>
      <c r="M251" t="s">
        <v>317</v>
      </c>
      <c r="N251">
        <v>0</v>
      </c>
      <c r="P251">
        <f t="shared" si="19"/>
        <v>0</v>
      </c>
      <c r="R251" s="61" t="s">
        <v>330</v>
      </c>
      <c r="S251" s="62">
        <v>153</v>
      </c>
      <c r="T251">
        <v>274</v>
      </c>
      <c r="U251">
        <f t="shared" si="16"/>
        <v>0.55839416058394165</v>
      </c>
      <c r="W251" s="61" t="s">
        <v>332</v>
      </c>
      <c r="X251" s="62">
        <v>114</v>
      </c>
      <c r="Z251" s="66">
        <f t="shared" si="15"/>
        <v>1</v>
      </c>
      <c r="AB251" s="61" t="s">
        <v>331</v>
      </c>
      <c r="AC251" s="62">
        <v>132</v>
      </c>
      <c r="AE251" s="78">
        <v>790</v>
      </c>
      <c r="AF251" t="s">
        <v>309</v>
      </c>
      <c r="AG251" s="27">
        <v>10972.01152</v>
      </c>
      <c r="AH251" s="27">
        <v>11357.985939999999</v>
      </c>
      <c r="AI251" s="74">
        <v>1124</v>
      </c>
      <c r="AJ251" s="74">
        <v>1070</v>
      </c>
      <c r="AK251" s="27">
        <f t="shared" si="17"/>
        <v>9761.5760854092532</v>
      </c>
      <c r="AL251" s="27">
        <f t="shared" si="18"/>
        <v>10614.94013084112</v>
      </c>
    </row>
    <row r="252" spans="1:38" ht="23" x14ac:dyDescent="0.35">
      <c r="A252" s="56" t="s">
        <v>319</v>
      </c>
      <c r="B252" s="57">
        <v>104.3</v>
      </c>
      <c r="D252" t="s">
        <v>315</v>
      </c>
      <c r="E252">
        <v>748</v>
      </c>
      <c r="F252">
        <v>319</v>
      </c>
      <c r="L252">
        <v>751</v>
      </c>
      <c r="M252" t="s">
        <v>318</v>
      </c>
      <c r="N252">
        <v>0</v>
      </c>
      <c r="P252">
        <f t="shared" si="19"/>
        <v>0</v>
      </c>
      <c r="R252" s="61" t="s">
        <v>331</v>
      </c>
      <c r="S252" s="62">
        <v>132</v>
      </c>
      <c r="T252">
        <v>196</v>
      </c>
      <c r="U252">
        <f t="shared" si="16"/>
        <v>0.67346938775510201</v>
      </c>
      <c r="W252" s="61" t="s">
        <v>333</v>
      </c>
      <c r="X252" s="62">
        <v>60</v>
      </c>
      <c r="Z252" s="66">
        <f t="shared" si="15"/>
        <v>1</v>
      </c>
      <c r="AB252" s="61" t="s">
        <v>332</v>
      </c>
      <c r="AC252" s="62">
        <v>114</v>
      </c>
      <c r="AE252" s="78">
        <v>791</v>
      </c>
      <c r="AF252" t="s">
        <v>316</v>
      </c>
      <c r="AG252" s="27">
        <v>2457.1371599999998</v>
      </c>
      <c r="AH252" s="27">
        <v>2627.4111300000004</v>
      </c>
      <c r="AI252">
        <v>257</v>
      </c>
      <c r="AJ252">
        <v>239</v>
      </c>
      <c r="AK252" s="27">
        <f t="shared" si="17"/>
        <v>9560.8449805447453</v>
      </c>
      <c r="AL252" s="27">
        <f t="shared" si="18"/>
        <v>10993.352008368201</v>
      </c>
    </row>
    <row r="253" spans="1:38" ht="14.5" x14ac:dyDescent="0.35">
      <c r="A253" s="56" t="s">
        <v>320</v>
      </c>
      <c r="B253" s="57">
        <v>109.6</v>
      </c>
      <c r="D253" t="s">
        <v>316</v>
      </c>
      <c r="E253">
        <v>791</v>
      </c>
      <c r="F253">
        <v>532</v>
      </c>
      <c r="L253">
        <v>753</v>
      </c>
      <c r="M253" t="s">
        <v>319</v>
      </c>
      <c r="N253">
        <v>353149.51</v>
      </c>
      <c r="O253">
        <v>355121.59</v>
      </c>
      <c r="P253">
        <f t="shared" si="19"/>
        <v>1</v>
      </c>
      <c r="R253" s="61" t="s">
        <v>332</v>
      </c>
      <c r="S253" s="62">
        <v>114</v>
      </c>
      <c r="T253">
        <v>183</v>
      </c>
      <c r="U253">
        <f t="shared" si="16"/>
        <v>0.62295081967213117</v>
      </c>
      <c r="W253" s="61" t="s">
        <v>334</v>
      </c>
      <c r="X253" s="62">
        <v>210</v>
      </c>
      <c r="Z253" s="66">
        <f t="shared" si="15"/>
        <v>1</v>
      </c>
      <c r="AB253" s="61" t="s">
        <v>333</v>
      </c>
      <c r="AC253" s="62">
        <v>60</v>
      </c>
      <c r="AE253" s="78">
        <v>831</v>
      </c>
      <c r="AF253" t="s">
        <v>331</v>
      </c>
      <c r="AG253" s="27">
        <v>2274.8546099999999</v>
      </c>
      <c r="AH253" s="27">
        <v>2654.0016000000001</v>
      </c>
      <c r="AI253" s="74">
        <v>222</v>
      </c>
      <c r="AJ253" s="74">
        <v>196</v>
      </c>
      <c r="AK253" s="27">
        <f t="shared" si="17"/>
        <v>10247.092837837838</v>
      </c>
      <c r="AL253" s="27">
        <f t="shared" si="18"/>
        <v>13540.824489795918</v>
      </c>
    </row>
    <row r="254" spans="1:38" ht="14.5" x14ac:dyDescent="0.35">
      <c r="A254" s="56" t="s">
        <v>321</v>
      </c>
      <c r="B254" s="57">
        <v>130.30000000000001</v>
      </c>
      <c r="D254" t="s">
        <v>317</v>
      </c>
      <c r="E254">
        <v>749</v>
      </c>
      <c r="F254">
        <v>188</v>
      </c>
      <c r="L254">
        <v>755</v>
      </c>
      <c r="M254" t="s">
        <v>320</v>
      </c>
      <c r="N254">
        <v>0</v>
      </c>
      <c r="P254">
        <f t="shared" si="19"/>
        <v>0</v>
      </c>
      <c r="R254" s="61" t="s">
        <v>333</v>
      </c>
      <c r="S254" s="62">
        <v>60</v>
      </c>
      <c r="T254">
        <v>81</v>
      </c>
      <c r="U254">
        <f t="shared" si="16"/>
        <v>0.7407407407407407</v>
      </c>
      <c r="W254" s="61" t="s">
        <v>127</v>
      </c>
      <c r="X254" s="62">
        <v>6216</v>
      </c>
      <c r="Y254">
        <v>2121</v>
      </c>
      <c r="Z254" s="66">
        <f t="shared" si="15"/>
        <v>0.74559193954659952</v>
      </c>
      <c r="AB254" s="61" t="s">
        <v>334</v>
      </c>
      <c r="AC254" s="62">
        <v>210</v>
      </c>
      <c r="AE254" s="78">
        <v>832</v>
      </c>
      <c r="AF254" t="s">
        <v>332</v>
      </c>
      <c r="AG254" s="27">
        <v>1414.5110099999999</v>
      </c>
      <c r="AH254" s="27">
        <v>1862.37057</v>
      </c>
      <c r="AI254">
        <v>186</v>
      </c>
      <c r="AJ254">
        <v>183</v>
      </c>
      <c r="AK254" s="27">
        <f t="shared" si="17"/>
        <v>7604.8979032258067</v>
      </c>
      <c r="AL254" s="27">
        <f t="shared" si="18"/>
        <v>10176.888360655737</v>
      </c>
    </row>
    <row r="255" spans="1:38" ht="14.5" x14ac:dyDescent="0.35">
      <c r="A255" s="56" t="s">
        <v>322</v>
      </c>
      <c r="B255" s="57">
        <v>184.1</v>
      </c>
      <c r="D255" t="s">
        <v>318</v>
      </c>
      <c r="E255">
        <v>751</v>
      </c>
      <c r="F255">
        <v>253</v>
      </c>
      <c r="L255">
        <v>758</v>
      </c>
      <c r="M255" t="s">
        <v>321</v>
      </c>
      <c r="N255">
        <v>0</v>
      </c>
      <c r="P255">
        <f t="shared" si="19"/>
        <v>0</v>
      </c>
      <c r="R255" s="61" t="s">
        <v>334</v>
      </c>
      <c r="S255" s="62">
        <v>210</v>
      </c>
      <c r="T255">
        <v>278</v>
      </c>
      <c r="U255">
        <f t="shared" si="16"/>
        <v>0.75539568345323738</v>
      </c>
      <c r="W255" s="61" t="s">
        <v>335</v>
      </c>
      <c r="X255" s="62">
        <v>21</v>
      </c>
      <c r="Z255" s="66">
        <f t="shared" si="15"/>
        <v>1</v>
      </c>
      <c r="AB255" s="61" t="s">
        <v>127</v>
      </c>
      <c r="AC255" s="62">
        <v>8328</v>
      </c>
      <c r="AE255" s="78">
        <v>833</v>
      </c>
      <c r="AF255" t="s">
        <v>333</v>
      </c>
      <c r="AG255" s="27">
        <v>837.00962000000015</v>
      </c>
      <c r="AH255" s="27">
        <v>970.12519000000009</v>
      </c>
      <c r="AI255" s="74">
        <v>76</v>
      </c>
      <c r="AJ255" s="74">
        <v>81</v>
      </c>
      <c r="AK255" s="27">
        <f t="shared" si="17"/>
        <v>11013.284473684213</v>
      </c>
      <c r="AL255" s="27">
        <f t="shared" si="18"/>
        <v>11976.854197530865</v>
      </c>
    </row>
    <row r="256" spans="1:38" ht="14.5" x14ac:dyDescent="0.35">
      <c r="A256" s="56" t="s">
        <v>323</v>
      </c>
      <c r="B256" s="57">
        <v>163.1</v>
      </c>
      <c r="D256" t="s">
        <v>319</v>
      </c>
      <c r="E256">
        <v>753</v>
      </c>
      <c r="F256">
        <v>191</v>
      </c>
      <c r="L256">
        <v>759</v>
      </c>
      <c r="M256" t="s">
        <v>322</v>
      </c>
      <c r="N256">
        <v>0</v>
      </c>
      <c r="P256">
        <f t="shared" si="19"/>
        <v>0</v>
      </c>
      <c r="R256" s="61" t="s">
        <v>127</v>
      </c>
      <c r="S256" s="62">
        <v>8328</v>
      </c>
      <c r="T256">
        <v>12059</v>
      </c>
      <c r="U256">
        <f t="shared" si="16"/>
        <v>0.69060452773861847</v>
      </c>
      <c r="W256" s="61" t="s">
        <v>336</v>
      </c>
      <c r="X256" s="62">
        <v>87</v>
      </c>
      <c r="Y256">
        <v>18</v>
      </c>
      <c r="Z256" s="66">
        <f t="shared" si="15"/>
        <v>0.82857142857142863</v>
      </c>
      <c r="AB256" s="61" t="s">
        <v>335</v>
      </c>
      <c r="AC256" s="62">
        <v>21</v>
      </c>
      <c r="AE256" s="78">
        <v>834</v>
      </c>
      <c r="AF256" t="s">
        <v>334</v>
      </c>
      <c r="AG256" s="27">
        <v>3333.0913899999996</v>
      </c>
      <c r="AH256" s="27">
        <v>3246.0798500000001</v>
      </c>
      <c r="AI256">
        <v>275</v>
      </c>
      <c r="AJ256">
        <v>278</v>
      </c>
      <c r="AK256" s="27">
        <f t="shared" si="17"/>
        <v>12120.332327272725</v>
      </c>
      <c r="AL256" s="27">
        <f t="shared" si="18"/>
        <v>11676.546223021584</v>
      </c>
    </row>
    <row r="257" spans="1:38" ht="14.5" x14ac:dyDescent="0.35">
      <c r="A257" s="56" t="s">
        <v>324</v>
      </c>
      <c r="B257" s="57">
        <v>189.9</v>
      </c>
      <c r="D257" t="s">
        <v>320</v>
      </c>
      <c r="E257">
        <v>755</v>
      </c>
      <c r="F257">
        <v>113</v>
      </c>
      <c r="L257">
        <v>761</v>
      </c>
      <c r="M257" t="s">
        <v>323</v>
      </c>
      <c r="N257">
        <v>63300</v>
      </c>
      <c r="P257">
        <f t="shared" si="19"/>
        <v>1</v>
      </c>
      <c r="R257" s="61" t="s">
        <v>335</v>
      </c>
      <c r="S257" s="62">
        <v>21</v>
      </c>
      <c r="T257">
        <v>43</v>
      </c>
      <c r="U257">
        <f t="shared" si="16"/>
        <v>0.48837209302325579</v>
      </c>
      <c r="W257" s="61" t="s">
        <v>337</v>
      </c>
      <c r="X257" s="62">
        <v>168</v>
      </c>
      <c r="Z257" s="66">
        <f t="shared" si="15"/>
        <v>1</v>
      </c>
      <c r="AB257" s="61" t="s">
        <v>336</v>
      </c>
      <c r="AC257" s="62">
        <v>105</v>
      </c>
      <c r="AE257" s="78">
        <v>837</v>
      </c>
      <c r="AF257" t="s">
        <v>127</v>
      </c>
      <c r="AG257" s="27">
        <v>131899.29657000001</v>
      </c>
      <c r="AH257" s="27">
        <v>142997.41089000003</v>
      </c>
      <c r="AI257" s="74">
        <v>12143</v>
      </c>
      <c r="AJ257" s="74">
        <v>12059</v>
      </c>
      <c r="AK257" s="27">
        <f t="shared" si="17"/>
        <v>10862.167221444453</v>
      </c>
      <c r="AL257" s="27">
        <f t="shared" si="18"/>
        <v>11858.148344804713</v>
      </c>
    </row>
    <row r="258" spans="1:38" ht="23" x14ac:dyDescent="0.35">
      <c r="A258" s="56" t="s">
        <v>325</v>
      </c>
      <c r="B258" s="57">
        <v>135.19999999999999</v>
      </c>
      <c r="D258" t="s">
        <v>321</v>
      </c>
      <c r="E258">
        <v>758</v>
      </c>
      <c r="F258">
        <v>653</v>
      </c>
      <c r="L258">
        <v>762</v>
      </c>
      <c r="M258" t="s">
        <v>324</v>
      </c>
      <c r="N258">
        <v>14722.6</v>
      </c>
      <c r="P258">
        <f t="shared" si="19"/>
        <v>1</v>
      </c>
      <c r="R258" s="61" t="s">
        <v>336</v>
      </c>
      <c r="S258" s="62">
        <v>105</v>
      </c>
      <c r="T258">
        <v>152</v>
      </c>
      <c r="U258">
        <f t="shared" si="16"/>
        <v>0.69078947368421051</v>
      </c>
      <c r="W258" s="61" t="s">
        <v>338</v>
      </c>
      <c r="X258" s="62">
        <v>96</v>
      </c>
      <c r="Z258" s="66">
        <f t="shared" si="15"/>
        <v>1</v>
      </c>
      <c r="AB258" s="61" t="s">
        <v>337</v>
      </c>
      <c r="AC258" s="62">
        <v>168</v>
      </c>
      <c r="AE258" s="78">
        <v>844</v>
      </c>
      <c r="AF258" t="s">
        <v>335</v>
      </c>
      <c r="AG258" s="27">
        <v>518.45209</v>
      </c>
      <c r="AH258" s="27">
        <v>524.39450999999997</v>
      </c>
      <c r="AI258">
        <v>53</v>
      </c>
      <c r="AJ258">
        <v>43</v>
      </c>
      <c r="AK258" s="27">
        <f t="shared" si="17"/>
        <v>9782.1149056603772</v>
      </c>
      <c r="AL258" s="27">
        <f t="shared" si="18"/>
        <v>12195.221162790696</v>
      </c>
    </row>
    <row r="259" spans="1:38" ht="23" x14ac:dyDescent="0.35">
      <c r="A259" s="56" t="s">
        <v>410</v>
      </c>
      <c r="B259" s="57">
        <v>191.7</v>
      </c>
      <c r="D259" t="s">
        <v>322</v>
      </c>
      <c r="E259">
        <v>759</v>
      </c>
      <c r="F259">
        <v>174</v>
      </c>
      <c r="L259">
        <v>765</v>
      </c>
      <c r="M259" t="s">
        <v>325</v>
      </c>
      <c r="N259">
        <v>0</v>
      </c>
      <c r="P259">
        <f t="shared" si="19"/>
        <v>0</v>
      </c>
      <c r="R259" s="61" t="s">
        <v>337</v>
      </c>
      <c r="S259" s="62">
        <v>168</v>
      </c>
      <c r="T259">
        <v>224</v>
      </c>
      <c r="U259">
        <f t="shared" si="16"/>
        <v>0.75</v>
      </c>
      <c r="W259" s="61" t="s">
        <v>339</v>
      </c>
      <c r="X259" s="62">
        <v>102</v>
      </c>
      <c r="Z259" s="66">
        <f t="shared" si="15"/>
        <v>1</v>
      </c>
      <c r="AB259" s="61" t="s">
        <v>338</v>
      </c>
      <c r="AC259" s="62">
        <v>96</v>
      </c>
      <c r="AE259" s="78">
        <v>845</v>
      </c>
      <c r="AF259" t="s">
        <v>336</v>
      </c>
      <c r="AG259" s="27">
        <v>1544.15021</v>
      </c>
      <c r="AH259" s="27">
        <v>1661.19181</v>
      </c>
      <c r="AI259" s="74">
        <v>164</v>
      </c>
      <c r="AJ259" s="74">
        <v>152</v>
      </c>
      <c r="AK259" s="27">
        <f t="shared" si="17"/>
        <v>9415.5500609756091</v>
      </c>
      <c r="AL259" s="27">
        <f t="shared" si="18"/>
        <v>10928.893486842106</v>
      </c>
    </row>
    <row r="260" spans="1:38" ht="14.5" x14ac:dyDescent="0.35">
      <c r="A260" s="56" t="s">
        <v>326</v>
      </c>
      <c r="B260" s="57">
        <v>201.5</v>
      </c>
      <c r="D260" t="s">
        <v>323</v>
      </c>
      <c r="E260">
        <v>761</v>
      </c>
      <c r="F260">
        <v>279</v>
      </c>
      <c r="L260">
        <v>766</v>
      </c>
      <c r="M260" t="s">
        <v>410</v>
      </c>
      <c r="N260">
        <v>0</v>
      </c>
      <c r="P260">
        <f t="shared" si="19"/>
        <v>0</v>
      </c>
      <c r="R260" s="61" t="s">
        <v>338</v>
      </c>
      <c r="S260" s="62">
        <v>96</v>
      </c>
      <c r="T260">
        <v>164</v>
      </c>
      <c r="U260">
        <f t="shared" si="16"/>
        <v>0.58536585365853655</v>
      </c>
      <c r="W260" s="61" t="s">
        <v>340</v>
      </c>
      <c r="X260" s="62">
        <v>81</v>
      </c>
      <c r="Y260">
        <v>2.5</v>
      </c>
      <c r="Z260" s="66">
        <f t="shared" ref="Z260:Z295" si="20">X260/(X260+Y260)</f>
        <v>0.97005988023952094</v>
      </c>
      <c r="AB260" s="61" t="s">
        <v>339</v>
      </c>
      <c r="AC260" s="62">
        <v>102</v>
      </c>
      <c r="AE260" s="78">
        <v>846</v>
      </c>
      <c r="AF260" t="s">
        <v>337</v>
      </c>
      <c r="AG260" s="27">
        <v>2332.9734700000004</v>
      </c>
      <c r="AH260" s="27">
        <v>2877.6843999999996</v>
      </c>
      <c r="AI260">
        <v>220</v>
      </c>
      <c r="AJ260">
        <v>224</v>
      </c>
      <c r="AK260" s="27">
        <f t="shared" si="17"/>
        <v>10604.424863636366</v>
      </c>
      <c r="AL260" s="27">
        <f t="shared" si="18"/>
        <v>12846.805357142855</v>
      </c>
    </row>
    <row r="261" spans="1:38" ht="14.5" x14ac:dyDescent="0.35">
      <c r="A261" s="56" t="s">
        <v>411</v>
      </c>
      <c r="B261" s="57">
        <v>115.4</v>
      </c>
      <c r="D261" t="s">
        <v>324</v>
      </c>
      <c r="E261">
        <v>762</v>
      </c>
      <c r="F261">
        <v>359</v>
      </c>
      <c r="L261">
        <v>768</v>
      </c>
      <c r="M261" t="s">
        <v>326</v>
      </c>
      <c r="N261">
        <v>0</v>
      </c>
      <c r="P261">
        <f t="shared" si="19"/>
        <v>0</v>
      </c>
      <c r="R261" s="61" t="s">
        <v>339</v>
      </c>
      <c r="S261" s="62">
        <v>102</v>
      </c>
      <c r="T261">
        <v>162</v>
      </c>
      <c r="U261">
        <f t="shared" ref="U261:U296" si="21">S261/T261</f>
        <v>0.62962962962962965</v>
      </c>
      <c r="W261" s="61" t="s">
        <v>341</v>
      </c>
      <c r="X261" s="62">
        <v>783</v>
      </c>
      <c r="Y261">
        <v>162</v>
      </c>
      <c r="Z261" s="66">
        <f t="shared" si="20"/>
        <v>0.82857142857142863</v>
      </c>
      <c r="AB261" s="61" t="s">
        <v>340</v>
      </c>
      <c r="AC261" s="62">
        <v>87</v>
      </c>
      <c r="AE261" s="78">
        <v>848</v>
      </c>
      <c r="AF261" t="s">
        <v>338</v>
      </c>
      <c r="AG261" s="27">
        <v>1700.9445799999999</v>
      </c>
      <c r="AH261" s="27">
        <v>1658.1181099999999</v>
      </c>
      <c r="AI261" s="74">
        <v>192</v>
      </c>
      <c r="AJ261" s="74">
        <v>164</v>
      </c>
      <c r="AK261" s="27">
        <f t="shared" ref="AK261:AK293" si="22">AG261/AI261*1000</f>
        <v>8859.0863541666658</v>
      </c>
      <c r="AL261" s="27">
        <f t="shared" ref="AL261:AL293" si="23">AH261/AJ261*1000</f>
        <v>10110.476280487805</v>
      </c>
    </row>
    <row r="262" spans="1:38" ht="14.5" x14ac:dyDescent="0.35">
      <c r="A262" s="56" t="s">
        <v>327</v>
      </c>
      <c r="B262" s="57">
        <v>203.5</v>
      </c>
      <c r="D262" t="s">
        <v>325</v>
      </c>
      <c r="E262">
        <v>765</v>
      </c>
      <c r="F262">
        <v>660</v>
      </c>
      <c r="L262">
        <v>771</v>
      </c>
      <c r="M262" t="s">
        <v>411</v>
      </c>
      <c r="N262">
        <v>0</v>
      </c>
      <c r="P262">
        <f t="shared" si="19"/>
        <v>0</v>
      </c>
      <c r="R262" s="61" t="s">
        <v>340</v>
      </c>
      <c r="S262" s="62">
        <v>87</v>
      </c>
      <c r="T262">
        <v>127</v>
      </c>
      <c r="U262">
        <f t="shared" si="21"/>
        <v>0.68503937007874016</v>
      </c>
      <c r="W262" s="61" t="s">
        <v>153</v>
      </c>
      <c r="X262" s="62">
        <v>5046</v>
      </c>
      <c r="Y262">
        <v>2544</v>
      </c>
      <c r="Z262" s="66">
        <f t="shared" si="20"/>
        <v>0.66482213438735183</v>
      </c>
      <c r="AB262" s="61" t="s">
        <v>341</v>
      </c>
      <c r="AC262" s="62">
        <v>942</v>
      </c>
      <c r="AE262" s="78">
        <v>849</v>
      </c>
      <c r="AF262" t="s">
        <v>339</v>
      </c>
      <c r="AG262" s="27">
        <v>1456.2187900000001</v>
      </c>
      <c r="AH262" s="27">
        <v>1696.7136099999996</v>
      </c>
      <c r="AI262">
        <v>174</v>
      </c>
      <c r="AJ262">
        <v>162</v>
      </c>
      <c r="AK262" s="27">
        <f t="shared" si="22"/>
        <v>8369.0735057471284</v>
      </c>
      <c r="AL262" s="27">
        <f t="shared" si="23"/>
        <v>10473.540802469133</v>
      </c>
    </row>
    <row r="263" spans="1:38" ht="14.5" x14ac:dyDescent="0.35">
      <c r="A263" s="56" t="s">
        <v>328</v>
      </c>
      <c r="B263" s="57">
        <v>166</v>
      </c>
      <c r="D263" t="s">
        <v>410</v>
      </c>
      <c r="E263">
        <v>766</v>
      </c>
      <c r="F263">
        <v>5</v>
      </c>
      <c r="L263">
        <v>777</v>
      </c>
      <c r="M263" t="s">
        <v>327</v>
      </c>
      <c r="N263">
        <v>0</v>
      </c>
      <c r="P263">
        <f t="shared" si="19"/>
        <v>0</v>
      </c>
      <c r="R263" s="61" t="s">
        <v>341</v>
      </c>
      <c r="S263" s="62">
        <v>942</v>
      </c>
      <c r="T263">
        <v>1216</v>
      </c>
      <c r="U263">
        <f t="shared" si="21"/>
        <v>0.77467105263157898</v>
      </c>
      <c r="W263" s="61" t="s">
        <v>342</v>
      </c>
      <c r="X263" s="62">
        <v>39</v>
      </c>
      <c r="Z263" s="66">
        <f t="shared" si="20"/>
        <v>1</v>
      </c>
      <c r="AB263" s="61" t="s">
        <v>153</v>
      </c>
      <c r="AC263" s="62">
        <v>7575</v>
      </c>
      <c r="AE263" s="78">
        <v>850</v>
      </c>
      <c r="AF263" t="s">
        <v>340</v>
      </c>
      <c r="AG263" s="27">
        <v>1106.5876599999999</v>
      </c>
      <c r="AH263" s="27">
        <v>1463.7957900000001</v>
      </c>
      <c r="AI263" s="74">
        <v>138</v>
      </c>
      <c r="AJ263" s="74">
        <v>127</v>
      </c>
      <c r="AK263" s="27">
        <f t="shared" si="22"/>
        <v>8018.7511594202888</v>
      </c>
      <c r="AL263" s="27">
        <f t="shared" si="23"/>
        <v>11525.951102362205</v>
      </c>
    </row>
    <row r="264" spans="1:38" ht="14.5" x14ac:dyDescent="0.35">
      <c r="A264" s="56" t="s">
        <v>329</v>
      </c>
      <c r="B264" s="57">
        <v>217.4</v>
      </c>
      <c r="D264" t="s">
        <v>326</v>
      </c>
      <c r="E264">
        <v>768</v>
      </c>
      <c r="F264">
        <v>188</v>
      </c>
      <c r="L264">
        <v>778</v>
      </c>
      <c r="M264" t="s">
        <v>328</v>
      </c>
      <c r="N264">
        <v>0</v>
      </c>
      <c r="P264">
        <f t="shared" ref="P264:P314" si="24">IF((N264+O264)=0,0,1)</f>
        <v>0</v>
      </c>
      <c r="R264" s="61" t="s">
        <v>153</v>
      </c>
      <c r="S264" s="62">
        <v>7575</v>
      </c>
      <c r="T264">
        <v>9508</v>
      </c>
      <c r="U264">
        <f t="shared" si="21"/>
        <v>0.79669751787968024</v>
      </c>
      <c r="W264" s="61" t="s">
        <v>343</v>
      </c>
      <c r="X264" s="62">
        <v>1398</v>
      </c>
      <c r="Y264">
        <v>363</v>
      </c>
      <c r="Z264" s="66">
        <f t="shared" si="20"/>
        <v>0.79386712095400336</v>
      </c>
      <c r="AB264" s="61" t="s">
        <v>342</v>
      </c>
      <c r="AC264" s="62">
        <v>39</v>
      </c>
      <c r="AE264" s="78">
        <v>851</v>
      </c>
      <c r="AF264" t="s">
        <v>341</v>
      </c>
      <c r="AG264" s="27">
        <v>12500.783829999998</v>
      </c>
      <c r="AH264" s="27">
        <v>11444.413199999999</v>
      </c>
      <c r="AI264">
        <v>1256</v>
      </c>
      <c r="AJ264">
        <v>1216</v>
      </c>
      <c r="AK264" s="27">
        <f t="shared" si="22"/>
        <v>9952.8533678343938</v>
      </c>
      <c r="AL264" s="27">
        <f t="shared" si="23"/>
        <v>9411.5240131578939</v>
      </c>
    </row>
    <row r="265" spans="1:38" ht="14.5" x14ac:dyDescent="0.35">
      <c r="A265" s="56" t="s">
        <v>330</v>
      </c>
      <c r="B265" s="57">
        <v>148.30000000000001</v>
      </c>
      <c r="D265" t="s">
        <v>411</v>
      </c>
      <c r="E265">
        <v>771</v>
      </c>
      <c r="F265">
        <v>50</v>
      </c>
      <c r="L265">
        <v>781</v>
      </c>
      <c r="M265" t="s">
        <v>329</v>
      </c>
      <c r="N265">
        <v>0</v>
      </c>
      <c r="P265">
        <f t="shared" si="24"/>
        <v>0</v>
      </c>
      <c r="R265" s="61" t="s">
        <v>342</v>
      </c>
      <c r="S265" s="62">
        <v>39</v>
      </c>
      <c r="T265">
        <v>69</v>
      </c>
      <c r="U265">
        <f t="shared" si="21"/>
        <v>0.56521739130434778</v>
      </c>
      <c r="W265" s="61" t="s">
        <v>344</v>
      </c>
      <c r="X265" s="62">
        <v>333</v>
      </c>
      <c r="Y265">
        <v>105</v>
      </c>
      <c r="Z265" s="66">
        <f t="shared" si="20"/>
        <v>0.76027397260273977</v>
      </c>
      <c r="AB265" s="61" t="s">
        <v>343</v>
      </c>
      <c r="AC265" s="62">
        <v>1752</v>
      </c>
      <c r="AE265" s="78">
        <v>853</v>
      </c>
      <c r="AF265" t="s">
        <v>153</v>
      </c>
      <c r="AG265" s="27">
        <v>110603.353</v>
      </c>
      <c r="AH265" s="27">
        <v>120148.05525</v>
      </c>
      <c r="AI265" s="74">
        <v>9571</v>
      </c>
      <c r="AJ265" s="74">
        <v>9508</v>
      </c>
      <c r="AK265" s="27">
        <f t="shared" si="22"/>
        <v>11556.091630968551</v>
      </c>
      <c r="AL265" s="27">
        <f t="shared" si="23"/>
        <v>12636.522428481279</v>
      </c>
    </row>
    <row r="266" spans="1:38" ht="14.5" x14ac:dyDescent="0.35">
      <c r="A266" s="56" t="s">
        <v>331</v>
      </c>
      <c r="B266" s="57">
        <v>146.19999999999999</v>
      </c>
      <c r="D266" t="s">
        <v>327</v>
      </c>
      <c r="E266">
        <v>777</v>
      </c>
      <c r="F266">
        <v>1065</v>
      </c>
      <c r="L266">
        <v>783</v>
      </c>
      <c r="M266" t="s">
        <v>330</v>
      </c>
      <c r="N266">
        <v>0</v>
      </c>
      <c r="P266">
        <f t="shared" si="24"/>
        <v>0</v>
      </c>
      <c r="R266" s="61" t="s">
        <v>343</v>
      </c>
      <c r="S266" s="62">
        <v>1752</v>
      </c>
      <c r="T266">
        <v>2428</v>
      </c>
      <c r="U266">
        <f t="shared" si="21"/>
        <v>0.7215815485996705</v>
      </c>
      <c r="W266" s="61" t="s">
        <v>345</v>
      </c>
      <c r="X266" s="62">
        <v>369</v>
      </c>
      <c r="Y266">
        <v>120</v>
      </c>
      <c r="Z266" s="66">
        <f t="shared" si="20"/>
        <v>0.754601226993865</v>
      </c>
      <c r="AB266" s="61" t="s">
        <v>344</v>
      </c>
      <c r="AC266" s="62">
        <v>435</v>
      </c>
      <c r="AE266" s="78">
        <v>854</v>
      </c>
      <c r="AF266" t="s">
        <v>268</v>
      </c>
      <c r="AG266" s="27">
        <v>1307.7303100000001</v>
      </c>
      <c r="AH266" s="27">
        <v>1346.2116800000001</v>
      </c>
      <c r="AI266">
        <v>116</v>
      </c>
      <c r="AJ266">
        <v>110</v>
      </c>
      <c r="AK266" s="27">
        <f t="shared" si="22"/>
        <v>11273.537155172415</v>
      </c>
      <c r="AL266" s="27">
        <f t="shared" si="23"/>
        <v>12238.288</v>
      </c>
    </row>
    <row r="267" spans="1:38" ht="14.5" x14ac:dyDescent="0.35">
      <c r="A267" s="56" t="s">
        <v>332</v>
      </c>
      <c r="B267" s="57">
        <v>181.3</v>
      </c>
      <c r="D267" t="s">
        <v>328</v>
      </c>
      <c r="E267">
        <v>778</v>
      </c>
      <c r="F267">
        <v>243</v>
      </c>
      <c r="L267">
        <v>785</v>
      </c>
      <c r="M267" t="s">
        <v>352</v>
      </c>
      <c r="N267">
        <v>0</v>
      </c>
      <c r="P267">
        <f t="shared" si="24"/>
        <v>0</v>
      </c>
      <c r="R267" s="61" t="s">
        <v>344</v>
      </c>
      <c r="S267" s="62">
        <v>435</v>
      </c>
      <c r="T267">
        <v>649</v>
      </c>
      <c r="U267">
        <f t="shared" si="21"/>
        <v>0.67026194144838214</v>
      </c>
      <c r="W267" s="61" t="s">
        <v>346</v>
      </c>
      <c r="X267" s="62">
        <v>147</v>
      </c>
      <c r="Y267">
        <v>2.5</v>
      </c>
      <c r="Z267" s="66">
        <f t="shared" si="20"/>
        <v>0.98327759197324416</v>
      </c>
      <c r="AB267" s="61" t="s">
        <v>345</v>
      </c>
      <c r="AC267" s="62">
        <v>486</v>
      </c>
      <c r="AE267" s="78">
        <v>857</v>
      </c>
      <c r="AF267" t="s">
        <v>342</v>
      </c>
      <c r="AG267" s="27">
        <v>595.39208999999994</v>
      </c>
      <c r="AH267" s="27">
        <v>703.37985000000003</v>
      </c>
      <c r="AI267" s="74">
        <v>65</v>
      </c>
      <c r="AJ267" s="74">
        <v>69</v>
      </c>
      <c r="AK267" s="27">
        <f t="shared" si="22"/>
        <v>9159.8783076923064</v>
      </c>
      <c r="AL267" s="27">
        <f t="shared" si="23"/>
        <v>10193.910869565219</v>
      </c>
    </row>
    <row r="268" spans="1:38" ht="14.5" x14ac:dyDescent="0.35">
      <c r="A268" s="56" t="s">
        <v>333</v>
      </c>
      <c r="B268" s="57">
        <v>163.69999999999999</v>
      </c>
      <c r="D268" t="s">
        <v>329</v>
      </c>
      <c r="E268">
        <v>781</v>
      </c>
      <c r="F268">
        <v>234</v>
      </c>
      <c r="L268">
        <v>790</v>
      </c>
      <c r="M268" t="s">
        <v>309</v>
      </c>
      <c r="N268">
        <v>0</v>
      </c>
      <c r="P268">
        <f t="shared" si="24"/>
        <v>0</v>
      </c>
      <c r="R268" s="61" t="s">
        <v>345</v>
      </c>
      <c r="S268" s="62">
        <v>486</v>
      </c>
      <c r="T268">
        <v>668</v>
      </c>
      <c r="U268">
        <f t="shared" si="21"/>
        <v>0.72754491017964074</v>
      </c>
      <c r="W268" s="61" t="s">
        <v>347</v>
      </c>
      <c r="X268" s="62">
        <v>93</v>
      </c>
      <c r="Z268" s="66">
        <f t="shared" si="20"/>
        <v>1</v>
      </c>
      <c r="AB268" s="61" t="s">
        <v>346</v>
      </c>
      <c r="AC268" s="62">
        <v>150</v>
      </c>
      <c r="AE268" s="78">
        <v>858</v>
      </c>
      <c r="AF268" t="s">
        <v>343</v>
      </c>
      <c r="AG268" s="27">
        <v>26934.837070000001</v>
      </c>
      <c r="AH268" s="27">
        <v>28891.614969999995</v>
      </c>
      <c r="AI268">
        <v>2337</v>
      </c>
      <c r="AJ268">
        <v>2428</v>
      </c>
      <c r="AK268" s="27">
        <f t="shared" si="22"/>
        <v>11525.39027385537</v>
      </c>
      <c r="AL268" s="27">
        <f t="shared" si="23"/>
        <v>11899.347186985171</v>
      </c>
    </row>
    <row r="269" spans="1:38" ht="14.5" x14ac:dyDescent="0.35">
      <c r="A269" s="56" t="s">
        <v>334</v>
      </c>
      <c r="B269" s="57">
        <v>137.80000000000001</v>
      </c>
      <c r="D269" t="s">
        <v>330</v>
      </c>
      <c r="E269">
        <v>783</v>
      </c>
      <c r="F269">
        <v>202</v>
      </c>
      <c r="L269">
        <v>791</v>
      </c>
      <c r="M269" t="s">
        <v>316</v>
      </c>
      <c r="N269">
        <v>0</v>
      </c>
      <c r="P269">
        <f t="shared" si="24"/>
        <v>0</v>
      </c>
      <c r="R269" s="61" t="s">
        <v>346</v>
      </c>
      <c r="S269" s="62">
        <v>150</v>
      </c>
      <c r="T269">
        <v>193</v>
      </c>
      <c r="U269">
        <f t="shared" si="21"/>
        <v>0.77720207253886009</v>
      </c>
      <c r="W269" s="61" t="s">
        <v>348</v>
      </c>
      <c r="X269" s="62">
        <v>45</v>
      </c>
      <c r="Z269" s="66">
        <f t="shared" si="20"/>
        <v>1</v>
      </c>
      <c r="AB269" s="61" t="s">
        <v>347</v>
      </c>
      <c r="AC269" s="62">
        <v>93</v>
      </c>
      <c r="AE269" s="78">
        <v>859</v>
      </c>
      <c r="AF269" t="s">
        <v>344</v>
      </c>
      <c r="AG269" s="27">
        <v>4432.7670399999997</v>
      </c>
      <c r="AH269" s="27">
        <v>4692.9103399999995</v>
      </c>
      <c r="AI269" s="74">
        <v>634</v>
      </c>
      <c r="AJ269" s="74">
        <v>649</v>
      </c>
      <c r="AK269" s="27">
        <f t="shared" si="22"/>
        <v>6991.7461198738165</v>
      </c>
      <c r="AL269" s="27">
        <f t="shared" si="23"/>
        <v>7230.9866563944524</v>
      </c>
    </row>
    <row r="270" spans="1:38" ht="14.5" x14ac:dyDescent="0.35">
      <c r="A270" s="56" t="s">
        <v>127</v>
      </c>
      <c r="B270" s="57">
        <v>121.2</v>
      </c>
      <c r="D270" t="s">
        <v>331</v>
      </c>
      <c r="E270">
        <v>831</v>
      </c>
      <c r="F270">
        <v>128</v>
      </c>
      <c r="L270">
        <v>831</v>
      </c>
      <c r="M270" t="s">
        <v>331</v>
      </c>
      <c r="N270">
        <v>0</v>
      </c>
      <c r="P270">
        <f t="shared" si="24"/>
        <v>0</v>
      </c>
      <c r="R270" s="61" t="s">
        <v>347</v>
      </c>
      <c r="S270" s="62">
        <v>93</v>
      </c>
      <c r="T270">
        <v>108</v>
      </c>
      <c r="U270">
        <f t="shared" si="21"/>
        <v>0.86111111111111116</v>
      </c>
      <c r="W270" s="61" t="s">
        <v>349</v>
      </c>
      <c r="X270" s="62">
        <v>165</v>
      </c>
      <c r="Y270">
        <v>2.5</v>
      </c>
      <c r="Z270" s="66">
        <f t="shared" si="20"/>
        <v>0.9850746268656716</v>
      </c>
      <c r="AB270" s="61" t="s">
        <v>348</v>
      </c>
      <c r="AC270" s="62">
        <v>45</v>
      </c>
      <c r="AE270" s="78">
        <v>886</v>
      </c>
      <c r="AF270" t="s">
        <v>345</v>
      </c>
      <c r="AG270" s="27">
        <v>5155.0441000000001</v>
      </c>
      <c r="AH270" s="27">
        <v>7350.7272599999988</v>
      </c>
      <c r="AI270">
        <v>667</v>
      </c>
      <c r="AJ270">
        <v>668</v>
      </c>
      <c r="AK270" s="27">
        <f t="shared" si="22"/>
        <v>7728.7017991004495</v>
      </c>
      <c r="AL270" s="27">
        <f t="shared" si="23"/>
        <v>11004.082724550895</v>
      </c>
    </row>
    <row r="271" spans="1:38" ht="23" x14ac:dyDescent="0.35">
      <c r="A271" s="56" t="s">
        <v>335</v>
      </c>
      <c r="B271" s="57">
        <v>184.4</v>
      </c>
      <c r="D271" t="s">
        <v>332</v>
      </c>
      <c r="E271">
        <v>832</v>
      </c>
      <c r="F271">
        <v>322</v>
      </c>
      <c r="L271">
        <v>832</v>
      </c>
      <c r="M271" t="s">
        <v>332</v>
      </c>
      <c r="N271">
        <v>0</v>
      </c>
      <c r="P271">
        <f t="shared" si="24"/>
        <v>0</v>
      </c>
      <c r="R271" s="61" t="s">
        <v>348</v>
      </c>
      <c r="S271" s="62">
        <v>45</v>
      </c>
      <c r="T271">
        <v>57</v>
      </c>
      <c r="U271">
        <f t="shared" si="21"/>
        <v>0.78947368421052633</v>
      </c>
      <c r="W271" s="61" t="s">
        <v>350</v>
      </c>
      <c r="X271" s="62">
        <v>270</v>
      </c>
      <c r="Z271" s="66">
        <f t="shared" si="20"/>
        <v>1</v>
      </c>
      <c r="AB271" s="61" t="s">
        <v>349</v>
      </c>
      <c r="AC271" s="62">
        <v>168</v>
      </c>
      <c r="AE271" s="78">
        <v>887</v>
      </c>
      <c r="AF271" t="s">
        <v>346</v>
      </c>
      <c r="AG271" s="27">
        <v>1804.6496200000001</v>
      </c>
      <c r="AH271" s="27">
        <v>2018.96819</v>
      </c>
      <c r="AI271" s="74">
        <v>213</v>
      </c>
      <c r="AJ271" s="74">
        <v>193</v>
      </c>
      <c r="AK271" s="27">
        <f t="shared" si="22"/>
        <v>8472.5334272300479</v>
      </c>
      <c r="AL271" s="27">
        <f t="shared" si="23"/>
        <v>10460.975077720206</v>
      </c>
    </row>
    <row r="272" spans="1:38" ht="23" x14ac:dyDescent="0.35">
      <c r="A272" s="56" t="s">
        <v>336</v>
      </c>
      <c r="B272" s="57">
        <v>166.4</v>
      </c>
      <c r="D272" t="s">
        <v>333</v>
      </c>
      <c r="E272">
        <v>833</v>
      </c>
      <c r="F272">
        <v>69</v>
      </c>
      <c r="L272">
        <v>833</v>
      </c>
      <c r="M272" t="s">
        <v>333</v>
      </c>
      <c r="N272">
        <v>0</v>
      </c>
      <c r="P272">
        <f t="shared" si="24"/>
        <v>0</v>
      </c>
      <c r="R272" s="61" t="s">
        <v>349</v>
      </c>
      <c r="S272" s="62">
        <v>168</v>
      </c>
      <c r="T272">
        <v>312</v>
      </c>
      <c r="U272">
        <f t="shared" si="21"/>
        <v>0.53846153846153844</v>
      </c>
      <c r="W272" s="61" t="s">
        <v>351</v>
      </c>
      <c r="X272" s="62">
        <v>477</v>
      </c>
      <c r="Y272">
        <v>39</v>
      </c>
      <c r="Z272" s="66">
        <f t="shared" si="20"/>
        <v>0.92441860465116277</v>
      </c>
      <c r="AB272" s="61" t="s">
        <v>350</v>
      </c>
      <c r="AC272" s="62">
        <v>270</v>
      </c>
      <c r="AE272" s="78">
        <v>889</v>
      </c>
      <c r="AF272" t="s">
        <v>347</v>
      </c>
      <c r="AG272" s="27">
        <v>1692.5013600000002</v>
      </c>
      <c r="AH272" s="27">
        <v>1683.2097800000004</v>
      </c>
      <c r="AI272">
        <v>111</v>
      </c>
      <c r="AJ272">
        <v>108</v>
      </c>
      <c r="AK272" s="27">
        <f t="shared" si="22"/>
        <v>15247.760000000002</v>
      </c>
      <c r="AL272" s="27">
        <f t="shared" si="23"/>
        <v>15585.275740740744</v>
      </c>
    </row>
    <row r="273" spans="1:38" ht="23" x14ac:dyDescent="0.35">
      <c r="A273" s="56" t="s">
        <v>337</v>
      </c>
      <c r="B273" s="57">
        <v>174.3</v>
      </c>
      <c r="D273" t="s">
        <v>334</v>
      </c>
      <c r="E273">
        <v>834</v>
      </c>
      <c r="F273">
        <v>229</v>
      </c>
      <c r="L273">
        <v>834</v>
      </c>
      <c r="M273" t="s">
        <v>334</v>
      </c>
      <c r="N273">
        <v>0</v>
      </c>
      <c r="P273">
        <f t="shared" si="24"/>
        <v>0</v>
      </c>
      <c r="R273" s="61" t="s">
        <v>350</v>
      </c>
      <c r="S273" s="62">
        <v>270</v>
      </c>
      <c r="T273">
        <v>459</v>
      </c>
      <c r="U273">
        <f t="shared" si="21"/>
        <v>0.58823529411764708</v>
      </c>
      <c r="W273" s="61" t="s">
        <v>352</v>
      </c>
      <c r="X273" s="62">
        <v>78</v>
      </c>
      <c r="Z273" s="66">
        <f t="shared" si="20"/>
        <v>1</v>
      </c>
      <c r="AB273" s="61" t="s">
        <v>351</v>
      </c>
      <c r="AC273" s="62">
        <v>516</v>
      </c>
      <c r="AE273" s="78">
        <v>890</v>
      </c>
      <c r="AF273" t="s">
        <v>348</v>
      </c>
      <c r="AG273" s="27">
        <v>876.14586999999995</v>
      </c>
      <c r="AH273" s="27">
        <v>841.17852000000005</v>
      </c>
      <c r="AI273" s="74">
        <v>58</v>
      </c>
      <c r="AJ273" s="74">
        <v>57</v>
      </c>
      <c r="AK273" s="27">
        <f t="shared" si="22"/>
        <v>15105.963275862068</v>
      </c>
      <c r="AL273" s="27">
        <f t="shared" si="23"/>
        <v>14757.517894736842</v>
      </c>
    </row>
    <row r="274" spans="1:38" ht="14.5" x14ac:dyDescent="0.35">
      <c r="A274" s="56" t="s">
        <v>338</v>
      </c>
      <c r="B274" s="57">
        <v>191.9</v>
      </c>
      <c r="D274" t="s">
        <v>127</v>
      </c>
      <c r="E274">
        <v>837</v>
      </c>
      <c r="F274">
        <v>223</v>
      </c>
      <c r="L274">
        <v>837</v>
      </c>
      <c r="M274" t="s">
        <v>127</v>
      </c>
      <c r="N274">
        <v>12791.55</v>
      </c>
      <c r="P274">
        <f t="shared" si="24"/>
        <v>1</v>
      </c>
      <c r="R274" s="61" t="s">
        <v>351</v>
      </c>
      <c r="S274" s="62">
        <v>516</v>
      </c>
      <c r="T274">
        <v>665</v>
      </c>
      <c r="U274">
        <f t="shared" si="21"/>
        <v>0.77593984962406015</v>
      </c>
      <c r="W274" s="61" t="s">
        <v>192</v>
      </c>
      <c r="X274" s="62">
        <v>2418</v>
      </c>
      <c r="Y274">
        <v>546</v>
      </c>
      <c r="Z274" s="66">
        <f t="shared" si="20"/>
        <v>0.81578947368421051</v>
      </c>
      <c r="AB274" s="61" t="s">
        <v>352</v>
      </c>
      <c r="AC274" s="62">
        <v>78</v>
      </c>
      <c r="AE274" s="78">
        <v>892</v>
      </c>
      <c r="AF274" t="s">
        <v>349</v>
      </c>
      <c r="AG274" s="27">
        <v>2222.50722</v>
      </c>
      <c r="AH274" s="27">
        <v>2579.9114500000001</v>
      </c>
      <c r="AI274">
        <v>328</v>
      </c>
      <c r="AJ274">
        <v>312</v>
      </c>
      <c r="AK274" s="27">
        <f t="shared" si="22"/>
        <v>6775.9366463414635</v>
      </c>
      <c r="AL274" s="27">
        <f t="shared" si="23"/>
        <v>8268.9469551282054</v>
      </c>
    </row>
    <row r="275" spans="1:38" ht="23" x14ac:dyDescent="0.35">
      <c r="A275" s="56" t="s">
        <v>339</v>
      </c>
      <c r="B275" s="57">
        <v>175.1</v>
      </c>
      <c r="D275" t="s">
        <v>335</v>
      </c>
      <c r="E275">
        <v>844</v>
      </c>
      <c r="F275">
        <v>142</v>
      </c>
      <c r="L275">
        <v>844</v>
      </c>
      <c r="M275" t="s">
        <v>335</v>
      </c>
      <c r="N275">
        <v>0</v>
      </c>
      <c r="P275">
        <f t="shared" si="24"/>
        <v>0</v>
      </c>
      <c r="R275" s="61" t="s">
        <v>352</v>
      </c>
      <c r="S275" s="62">
        <v>78</v>
      </c>
      <c r="T275">
        <v>104</v>
      </c>
      <c r="U275">
        <f t="shared" si="21"/>
        <v>0.75</v>
      </c>
      <c r="W275" s="61" t="s">
        <v>353</v>
      </c>
      <c r="X275" s="62">
        <v>789</v>
      </c>
      <c r="Y275">
        <v>18</v>
      </c>
      <c r="Z275" s="66">
        <f t="shared" si="20"/>
        <v>0.97769516728624539</v>
      </c>
      <c r="AB275" s="61" t="s">
        <v>192</v>
      </c>
      <c r="AC275" s="62">
        <v>2964</v>
      </c>
      <c r="AE275" s="78">
        <v>893</v>
      </c>
      <c r="AF275" t="s">
        <v>350</v>
      </c>
      <c r="AG275" s="27">
        <v>4990.6299500000005</v>
      </c>
      <c r="AH275" s="27">
        <v>5162.3032700000003</v>
      </c>
      <c r="AI275" s="74">
        <v>497</v>
      </c>
      <c r="AJ275" s="74">
        <v>459</v>
      </c>
      <c r="AK275" s="27">
        <f t="shared" si="22"/>
        <v>10041.508953722336</v>
      </c>
      <c r="AL275" s="27">
        <f t="shared" si="23"/>
        <v>11246.848082788672</v>
      </c>
    </row>
    <row r="276" spans="1:38" ht="23" x14ac:dyDescent="0.35">
      <c r="A276" s="56" t="s">
        <v>340</v>
      </c>
      <c r="B276" s="57">
        <v>164.9</v>
      </c>
      <c r="D276" t="s">
        <v>336</v>
      </c>
      <c r="E276">
        <v>845</v>
      </c>
      <c r="F276">
        <v>322</v>
      </c>
      <c r="L276">
        <v>845</v>
      </c>
      <c r="M276" t="s">
        <v>336</v>
      </c>
      <c r="N276">
        <v>0</v>
      </c>
      <c r="P276">
        <f t="shared" si="24"/>
        <v>0</v>
      </c>
      <c r="R276" s="61" t="s">
        <v>192</v>
      </c>
      <c r="S276" s="62">
        <v>2964</v>
      </c>
      <c r="T276">
        <v>3555</v>
      </c>
      <c r="U276">
        <f t="shared" si="21"/>
        <v>0.83375527426160334</v>
      </c>
      <c r="W276" s="61" t="s">
        <v>354</v>
      </c>
      <c r="X276" s="62">
        <v>10740</v>
      </c>
      <c r="Y276">
        <v>1818</v>
      </c>
      <c r="Z276" s="66">
        <f t="shared" si="20"/>
        <v>0.85523172479694221</v>
      </c>
      <c r="AB276" s="61" t="s">
        <v>353</v>
      </c>
      <c r="AC276" s="62">
        <v>801</v>
      </c>
      <c r="AE276" s="78">
        <v>895</v>
      </c>
      <c r="AF276" t="s">
        <v>351</v>
      </c>
      <c r="AG276" s="27">
        <v>8636.7673699999996</v>
      </c>
      <c r="AH276" s="27">
        <v>9214.0349900000019</v>
      </c>
      <c r="AI276">
        <v>719</v>
      </c>
      <c r="AJ276">
        <v>665</v>
      </c>
      <c r="AK276" s="27">
        <f t="shared" si="22"/>
        <v>12012.193838664813</v>
      </c>
      <c r="AL276" s="27">
        <f t="shared" si="23"/>
        <v>13855.691714285716</v>
      </c>
    </row>
    <row r="277" spans="1:38" ht="14.5" x14ac:dyDescent="0.35">
      <c r="A277" s="56" t="s">
        <v>341</v>
      </c>
      <c r="B277" s="57">
        <v>149.1</v>
      </c>
      <c r="D277" t="s">
        <v>337</v>
      </c>
      <c r="E277">
        <v>846</v>
      </c>
      <c r="F277">
        <v>199</v>
      </c>
      <c r="L277">
        <v>846</v>
      </c>
      <c r="M277" t="s">
        <v>337</v>
      </c>
      <c r="N277">
        <v>0</v>
      </c>
      <c r="P277">
        <f t="shared" si="24"/>
        <v>0</v>
      </c>
      <c r="R277" s="61" t="s">
        <v>353</v>
      </c>
      <c r="S277" s="62">
        <v>801</v>
      </c>
      <c r="T277">
        <v>1016</v>
      </c>
      <c r="U277">
        <f t="shared" si="21"/>
        <v>0.78838582677165359</v>
      </c>
      <c r="W277" s="61" t="s">
        <v>143</v>
      </c>
      <c r="X277" s="62">
        <v>432</v>
      </c>
      <c r="Y277">
        <v>228</v>
      </c>
      <c r="Z277" s="66">
        <f t="shared" si="20"/>
        <v>0.65454545454545454</v>
      </c>
      <c r="AB277" s="61" t="s">
        <v>354</v>
      </c>
      <c r="AC277" s="62">
        <v>12543</v>
      </c>
      <c r="AE277" s="78">
        <v>905</v>
      </c>
      <c r="AF277" t="s">
        <v>192</v>
      </c>
      <c r="AG277" s="27">
        <v>44282.718789999999</v>
      </c>
      <c r="AH277" s="27">
        <v>47296.14026</v>
      </c>
      <c r="AI277" s="74">
        <v>3601</v>
      </c>
      <c r="AJ277" s="74">
        <v>3555</v>
      </c>
      <c r="AK277" s="27">
        <f t="shared" si="22"/>
        <v>12297.339291863371</v>
      </c>
      <c r="AL277" s="27">
        <f t="shared" si="23"/>
        <v>13304.118216596344</v>
      </c>
    </row>
    <row r="278" spans="1:38" ht="14.5" x14ac:dyDescent="0.35">
      <c r="A278" s="56" t="s">
        <v>153</v>
      </c>
      <c r="B278" s="57">
        <v>129.19999999999999</v>
      </c>
      <c r="D278" t="s">
        <v>338</v>
      </c>
      <c r="E278">
        <v>848</v>
      </c>
      <c r="F278">
        <v>325</v>
      </c>
      <c r="L278">
        <v>848</v>
      </c>
      <c r="M278" t="s">
        <v>338</v>
      </c>
      <c r="N278">
        <v>0</v>
      </c>
      <c r="P278">
        <f t="shared" si="24"/>
        <v>0</v>
      </c>
      <c r="R278" s="61" t="s">
        <v>354</v>
      </c>
      <c r="S278" s="62">
        <v>12543</v>
      </c>
      <c r="T278">
        <v>15505</v>
      </c>
      <c r="U278">
        <f t="shared" si="21"/>
        <v>0.80896485004837149</v>
      </c>
      <c r="W278" s="61" t="s">
        <v>355</v>
      </c>
      <c r="X278" s="62">
        <v>48</v>
      </c>
      <c r="Z278" s="66">
        <f t="shared" si="20"/>
        <v>1</v>
      </c>
      <c r="AB278" s="61" t="s">
        <v>143</v>
      </c>
      <c r="AC278" s="62">
        <v>660</v>
      </c>
      <c r="AE278" s="78">
        <v>908</v>
      </c>
      <c r="AF278" t="s">
        <v>353</v>
      </c>
      <c r="AG278" s="27">
        <v>12705.629959999998</v>
      </c>
      <c r="AH278" s="27">
        <v>12978.949899999998</v>
      </c>
      <c r="AI278">
        <v>1009</v>
      </c>
      <c r="AJ278">
        <v>1016</v>
      </c>
      <c r="AK278" s="27">
        <f t="shared" si="22"/>
        <v>12592.299266600592</v>
      </c>
      <c r="AL278" s="27">
        <f t="shared" si="23"/>
        <v>12774.556988188975</v>
      </c>
    </row>
    <row r="279" spans="1:38" ht="14.5" x14ac:dyDescent="0.35">
      <c r="A279" s="56" t="s">
        <v>342</v>
      </c>
      <c r="B279" s="57">
        <v>219.3</v>
      </c>
      <c r="D279" t="s">
        <v>339</v>
      </c>
      <c r="E279">
        <v>849</v>
      </c>
      <c r="F279">
        <v>142</v>
      </c>
      <c r="L279">
        <v>849</v>
      </c>
      <c r="M279" t="s">
        <v>339</v>
      </c>
      <c r="N279">
        <v>0</v>
      </c>
      <c r="P279">
        <f t="shared" si="24"/>
        <v>0</v>
      </c>
      <c r="R279" s="61" t="s">
        <v>143</v>
      </c>
      <c r="S279" s="62">
        <v>660</v>
      </c>
      <c r="T279">
        <v>749</v>
      </c>
      <c r="U279">
        <f t="shared" si="21"/>
        <v>0.88117489986648867</v>
      </c>
      <c r="W279" s="61" t="s">
        <v>356</v>
      </c>
      <c r="X279" s="62">
        <v>33</v>
      </c>
      <c r="Z279" s="66">
        <f t="shared" si="20"/>
        <v>1</v>
      </c>
      <c r="AB279" s="61" t="s">
        <v>355</v>
      </c>
      <c r="AC279" s="62">
        <v>48</v>
      </c>
      <c r="AE279" s="78">
        <v>915</v>
      </c>
      <c r="AF279" t="s">
        <v>143</v>
      </c>
      <c r="AG279" s="27">
        <v>9933.7919899999997</v>
      </c>
      <c r="AH279" s="27">
        <v>10140.27736</v>
      </c>
      <c r="AI279" s="74">
        <v>777</v>
      </c>
      <c r="AJ279" s="74">
        <v>749</v>
      </c>
      <c r="AK279" s="27">
        <f t="shared" si="22"/>
        <v>12784.803075933076</v>
      </c>
      <c r="AL279" s="27">
        <f t="shared" si="23"/>
        <v>13538.421041388519</v>
      </c>
    </row>
    <row r="280" spans="1:38" ht="14.5" x14ac:dyDescent="0.35">
      <c r="A280" s="56" t="s">
        <v>343</v>
      </c>
      <c r="B280" s="57">
        <v>109.1</v>
      </c>
      <c r="D280" t="s">
        <v>340</v>
      </c>
      <c r="E280">
        <v>850</v>
      </c>
      <c r="F280">
        <v>136</v>
      </c>
      <c r="L280">
        <v>850</v>
      </c>
      <c r="M280" t="s">
        <v>340</v>
      </c>
      <c r="N280">
        <v>0</v>
      </c>
      <c r="P280">
        <f t="shared" si="24"/>
        <v>0</v>
      </c>
      <c r="R280" s="61" t="s">
        <v>355</v>
      </c>
      <c r="S280" s="62">
        <v>48</v>
      </c>
      <c r="T280">
        <v>109</v>
      </c>
      <c r="U280">
        <f t="shared" si="21"/>
        <v>0.44036697247706424</v>
      </c>
      <c r="W280" s="61" t="s">
        <v>357</v>
      </c>
      <c r="X280" s="62">
        <v>231</v>
      </c>
      <c r="Y280">
        <v>12</v>
      </c>
      <c r="Z280" s="66">
        <f t="shared" si="20"/>
        <v>0.95061728395061729</v>
      </c>
      <c r="AB280" s="61" t="s">
        <v>356</v>
      </c>
      <c r="AC280" s="62">
        <v>33</v>
      </c>
      <c r="AE280" s="78">
        <v>918</v>
      </c>
      <c r="AF280" t="s">
        <v>355</v>
      </c>
      <c r="AG280" s="27">
        <v>1087.59511</v>
      </c>
      <c r="AH280" s="27">
        <v>1285.8258000000001</v>
      </c>
      <c r="AI280">
        <v>118</v>
      </c>
      <c r="AJ280">
        <v>109</v>
      </c>
      <c r="AK280" s="27">
        <f t="shared" si="22"/>
        <v>9216.9077118644072</v>
      </c>
      <c r="AL280" s="27">
        <f t="shared" si="23"/>
        <v>11796.566972477065</v>
      </c>
    </row>
    <row r="281" spans="1:38" ht="14.5" x14ac:dyDescent="0.35">
      <c r="A281" s="56" t="s">
        <v>344</v>
      </c>
      <c r="B281" s="57">
        <v>155</v>
      </c>
      <c r="D281" t="s">
        <v>341</v>
      </c>
      <c r="E281">
        <v>851</v>
      </c>
      <c r="F281">
        <v>367</v>
      </c>
      <c r="L281">
        <v>851</v>
      </c>
      <c r="M281" t="s">
        <v>341</v>
      </c>
      <c r="N281">
        <v>91030.45</v>
      </c>
      <c r="O281">
        <v>3810.9</v>
      </c>
      <c r="P281">
        <f t="shared" si="24"/>
        <v>1</v>
      </c>
      <c r="R281" s="61" t="s">
        <v>356</v>
      </c>
      <c r="S281" s="62">
        <v>33</v>
      </c>
      <c r="T281">
        <v>46</v>
      </c>
      <c r="U281">
        <f t="shared" si="21"/>
        <v>0.71739130434782605</v>
      </c>
      <c r="W281" s="61" t="s">
        <v>358</v>
      </c>
      <c r="X281" s="62">
        <v>93</v>
      </c>
      <c r="Z281" s="66">
        <f t="shared" si="20"/>
        <v>1</v>
      </c>
      <c r="AB281" s="61" t="s">
        <v>357</v>
      </c>
      <c r="AC281" s="62">
        <v>243</v>
      </c>
      <c r="AE281" s="78">
        <v>921</v>
      </c>
      <c r="AF281" t="s">
        <v>356</v>
      </c>
      <c r="AG281" s="27">
        <v>706.31871000000012</v>
      </c>
      <c r="AH281" s="27">
        <v>751.49651000000006</v>
      </c>
      <c r="AI281" s="74">
        <v>54</v>
      </c>
      <c r="AJ281" s="74">
        <v>46</v>
      </c>
      <c r="AK281" s="27">
        <f t="shared" si="22"/>
        <v>13079.976111111113</v>
      </c>
      <c r="AL281" s="27">
        <f t="shared" si="23"/>
        <v>16336.880652173913</v>
      </c>
    </row>
    <row r="282" spans="1:38" ht="14.5" x14ac:dyDescent="0.35">
      <c r="A282" s="56" t="s">
        <v>345</v>
      </c>
      <c r="B282" s="57">
        <v>142.5</v>
      </c>
      <c r="D282" t="s">
        <v>153</v>
      </c>
      <c r="E282">
        <v>853</v>
      </c>
      <c r="F282">
        <v>112</v>
      </c>
      <c r="L282">
        <v>853</v>
      </c>
      <c r="M282" t="s">
        <v>153</v>
      </c>
      <c r="N282">
        <v>0</v>
      </c>
      <c r="P282">
        <f t="shared" si="24"/>
        <v>0</v>
      </c>
      <c r="R282" s="61" t="s">
        <v>357</v>
      </c>
      <c r="S282" s="62">
        <v>243</v>
      </c>
      <c r="T282">
        <v>283</v>
      </c>
      <c r="U282">
        <f t="shared" si="21"/>
        <v>0.85865724381625441</v>
      </c>
      <c r="W282" s="61" t="s">
        <v>359</v>
      </c>
      <c r="X282" s="62">
        <v>96</v>
      </c>
      <c r="Z282" s="66">
        <f t="shared" si="20"/>
        <v>1</v>
      </c>
      <c r="AB282" s="61" t="s">
        <v>358</v>
      </c>
      <c r="AC282" s="62">
        <v>93</v>
      </c>
      <c r="AE282" s="78">
        <v>922</v>
      </c>
      <c r="AF282" t="s">
        <v>357</v>
      </c>
      <c r="AG282" s="27">
        <v>2563.8417300000001</v>
      </c>
      <c r="AH282" s="27">
        <v>2588.2095800000002</v>
      </c>
      <c r="AI282">
        <v>273</v>
      </c>
      <c r="AJ282">
        <v>283</v>
      </c>
      <c r="AK282" s="27">
        <f t="shared" si="22"/>
        <v>9391.3616483516489</v>
      </c>
      <c r="AL282" s="27">
        <f t="shared" si="23"/>
        <v>9145.6168904593651</v>
      </c>
    </row>
    <row r="283" spans="1:38" ht="14.5" x14ac:dyDescent="0.35">
      <c r="A283" s="56" t="s">
        <v>346</v>
      </c>
      <c r="B283" s="57">
        <v>175</v>
      </c>
      <c r="D283" t="s">
        <v>342</v>
      </c>
      <c r="E283">
        <v>857</v>
      </c>
      <c r="F283">
        <v>229</v>
      </c>
      <c r="L283">
        <v>854</v>
      </c>
      <c r="M283" t="s">
        <v>268</v>
      </c>
      <c r="N283">
        <v>25884</v>
      </c>
      <c r="O283">
        <v>28154</v>
      </c>
      <c r="P283">
        <f t="shared" si="24"/>
        <v>1</v>
      </c>
      <c r="R283" s="61" t="s">
        <v>358</v>
      </c>
      <c r="S283" s="62">
        <v>93</v>
      </c>
      <c r="T283">
        <v>128</v>
      </c>
      <c r="U283">
        <f t="shared" si="21"/>
        <v>0.7265625</v>
      </c>
      <c r="W283" s="61" t="s">
        <v>360</v>
      </c>
      <c r="X283" s="62">
        <v>1200</v>
      </c>
      <c r="Y283">
        <v>177</v>
      </c>
      <c r="Z283" s="66">
        <f t="shared" si="20"/>
        <v>0.8714596949891068</v>
      </c>
      <c r="AB283" s="61" t="s">
        <v>359</v>
      </c>
      <c r="AC283" s="62">
        <v>96</v>
      </c>
      <c r="AE283" s="78">
        <v>924</v>
      </c>
      <c r="AF283" t="s">
        <v>358</v>
      </c>
      <c r="AG283" s="27">
        <v>1404.0034200000002</v>
      </c>
      <c r="AH283" s="27">
        <v>1491.1220100000003</v>
      </c>
      <c r="AI283" s="74">
        <v>140</v>
      </c>
      <c r="AJ283" s="74">
        <v>128</v>
      </c>
      <c r="AK283" s="27">
        <f t="shared" si="22"/>
        <v>10028.595857142858</v>
      </c>
      <c r="AL283" s="27">
        <f t="shared" si="23"/>
        <v>11649.390703125002</v>
      </c>
    </row>
    <row r="284" spans="1:38" ht="14.5" x14ac:dyDescent="0.35">
      <c r="A284" s="56" t="s">
        <v>347</v>
      </c>
      <c r="B284" s="57">
        <v>194.5</v>
      </c>
      <c r="D284" t="s">
        <v>343</v>
      </c>
      <c r="E284">
        <v>858</v>
      </c>
      <c r="F284">
        <v>153</v>
      </c>
      <c r="L284">
        <v>857</v>
      </c>
      <c r="M284" t="s">
        <v>342</v>
      </c>
      <c r="N284">
        <v>0</v>
      </c>
      <c r="P284">
        <f t="shared" si="24"/>
        <v>0</v>
      </c>
      <c r="R284" s="61" t="s">
        <v>359</v>
      </c>
      <c r="S284" s="62">
        <v>96</v>
      </c>
      <c r="T284">
        <v>158</v>
      </c>
      <c r="U284">
        <f t="shared" si="21"/>
        <v>0.60759493670886078</v>
      </c>
      <c r="W284" s="61" t="s">
        <v>361</v>
      </c>
      <c r="X284" s="62">
        <v>168</v>
      </c>
      <c r="Z284" s="66">
        <f t="shared" si="20"/>
        <v>1</v>
      </c>
      <c r="AB284" s="61" t="s">
        <v>360</v>
      </c>
      <c r="AC284" s="62">
        <v>1380</v>
      </c>
      <c r="AE284" s="78">
        <v>925</v>
      </c>
      <c r="AF284" t="s">
        <v>359</v>
      </c>
      <c r="AG284" s="27">
        <v>1731.5849300000002</v>
      </c>
      <c r="AH284" s="27">
        <v>1764.5484700000002</v>
      </c>
      <c r="AI284">
        <v>163</v>
      </c>
      <c r="AJ284">
        <v>158</v>
      </c>
      <c r="AK284" s="27">
        <f t="shared" si="22"/>
        <v>10623.220429447854</v>
      </c>
      <c r="AL284" s="27">
        <f t="shared" si="23"/>
        <v>11168.028291139242</v>
      </c>
    </row>
    <row r="285" spans="1:38" ht="14.5" x14ac:dyDescent="0.35">
      <c r="A285" s="56" t="s">
        <v>348</v>
      </c>
      <c r="B285" s="57">
        <v>141.5</v>
      </c>
      <c r="D285" t="s">
        <v>344</v>
      </c>
      <c r="E285">
        <v>859</v>
      </c>
      <c r="F285">
        <v>169</v>
      </c>
      <c r="L285">
        <v>858</v>
      </c>
      <c r="M285" t="s">
        <v>343</v>
      </c>
      <c r="N285">
        <v>356257.41</v>
      </c>
      <c r="O285">
        <v>353158.87</v>
      </c>
      <c r="P285">
        <f t="shared" si="24"/>
        <v>1</v>
      </c>
      <c r="R285" s="61" t="s">
        <v>360</v>
      </c>
      <c r="S285" s="62">
        <v>1380</v>
      </c>
      <c r="T285">
        <v>1683</v>
      </c>
      <c r="U285">
        <f t="shared" si="21"/>
        <v>0.81996434937611407</v>
      </c>
      <c r="W285" s="61" t="s">
        <v>362</v>
      </c>
      <c r="X285" s="62">
        <v>63</v>
      </c>
      <c r="Z285" s="66">
        <f t="shared" si="20"/>
        <v>1</v>
      </c>
      <c r="AB285" s="61" t="s">
        <v>361</v>
      </c>
      <c r="AC285" s="62">
        <v>168</v>
      </c>
      <c r="AE285" s="78">
        <v>927</v>
      </c>
      <c r="AF285" t="s">
        <v>360</v>
      </c>
      <c r="AG285" s="27">
        <v>19929.767919999998</v>
      </c>
      <c r="AH285" s="27">
        <v>20003.482400000001</v>
      </c>
      <c r="AI285" s="74">
        <v>1697</v>
      </c>
      <c r="AJ285" s="74">
        <v>1683</v>
      </c>
      <c r="AK285" s="27">
        <f t="shared" si="22"/>
        <v>11744.117807896286</v>
      </c>
      <c r="AL285" s="27">
        <f t="shared" si="23"/>
        <v>11885.610457516341</v>
      </c>
    </row>
    <row r="286" spans="1:38" ht="14.5" x14ac:dyDescent="0.35">
      <c r="A286" s="56" t="s">
        <v>349</v>
      </c>
      <c r="B286" s="57">
        <v>158.30000000000001</v>
      </c>
      <c r="D286" t="s">
        <v>345</v>
      </c>
      <c r="E286">
        <v>886</v>
      </c>
      <c r="F286">
        <v>161</v>
      </c>
      <c r="L286">
        <v>859</v>
      </c>
      <c r="M286" t="s">
        <v>344</v>
      </c>
      <c r="N286">
        <v>0</v>
      </c>
      <c r="P286">
        <f t="shared" si="24"/>
        <v>0</v>
      </c>
      <c r="R286" s="61" t="s">
        <v>361</v>
      </c>
      <c r="S286" s="62">
        <v>168</v>
      </c>
      <c r="T286">
        <v>253</v>
      </c>
      <c r="U286">
        <f t="shared" si="21"/>
        <v>0.66403162055335974</v>
      </c>
      <c r="W286" s="61" t="s">
        <v>363</v>
      </c>
      <c r="X286" s="62">
        <v>93</v>
      </c>
      <c r="Z286" s="66">
        <f t="shared" si="20"/>
        <v>1</v>
      </c>
      <c r="AB286" s="61" t="s">
        <v>362</v>
      </c>
      <c r="AC286" s="62">
        <v>63</v>
      </c>
      <c r="AE286" s="78">
        <v>931</v>
      </c>
      <c r="AF286" t="s">
        <v>361</v>
      </c>
      <c r="AG286" s="27">
        <v>2104.35464</v>
      </c>
      <c r="AH286" s="27">
        <v>2921.5258599999997</v>
      </c>
      <c r="AI286">
        <v>256</v>
      </c>
      <c r="AJ286">
        <v>253</v>
      </c>
      <c r="AK286" s="27">
        <f t="shared" si="22"/>
        <v>8220.1353125000005</v>
      </c>
      <c r="AL286" s="27">
        <f t="shared" si="23"/>
        <v>11547.533043478261</v>
      </c>
    </row>
    <row r="287" spans="1:38" ht="14.5" x14ac:dyDescent="0.35">
      <c r="A287" s="56" t="s">
        <v>350</v>
      </c>
      <c r="B287" s="57">
        <v>127.5</v>
      </c>
      <c r="D287" t="s">
        <v>346</v>
      </c>
      <c r="E287">
        <v>887</v>
      </c>
      <c r="F287">
        <v>207</v>
      </c>
      <c r="L287">
        <v>886</v>
      </c>
      <c r="M287" t="s">
        <v>345</v>
      </c>
      <c r="N287">
        <v>0</v>
      </c>
      <c r="P287">
        <f t="shared" si="24"/>
        <v>0</v>
      </c>
      <c r="R287" s="61" t="s">
        <v>362</v>
      </c>
      <c r="S287" s="62">
        <v>63</v>
      </c>
      <c r="T287">
        <v>95</v>
      </c>
      <c r="U287">
        <f t="shared" si="21"/>
        <v>0.66315789473684206</v>
      </c>
      <c r="W287" s="61" t="s">
        <v>364</v>
      </c>
      <c r="X287" s="62">
        <v>186</v>
      </c>
      <c r="Z287" s="66">
        <f t="shared" si="20"/>
        <v>1</v>
      </c>
      <c r="AB287" s="61" t="s">
        <v>363</v>
      </c>
      <c r="AC287" s="62">
        <v>93</v>
      </c>
      <c r="AE287" s="78">
        <v>934</v>
      </c>
      <c r="AF287" t="s">
        <v>362</v>
      </c>
      <c r="AG287" s="27">
        <v>897.87288999999998</v>
      </c>
      <c r="AH287" s="27">
        <v>924.21845000000008</v>
      </c>
      <c r="AI287" s="74">
        <v>113</v>
      </c>
      <c r="AJ287" s="74">
        <v>95</v>
      </c>
      <c r="AK287" s="27">
        <f t="shared" si="22"/>
        <v>7945.7777876106193</v>
      </c>
      <c r="AL287" s="27">
        <f t="shared" si="23"/>
        <v>9728.6152631578952</v>
      </c>
    </row>
    <row r="288" spans="1:38" ht="14.5" x14ac:dyDescent="0.35">
      <c r="A288" s="56" t="s">
        <v>351</v>
      </c>
      <c r="B288" s="57">
        <v>133.69999999999999</v>
      </c>
      <c r="D288" t="s">
        <v>347</v>
      </c>
      <c r="E288">
        <v>889</v>
      </c>
      <c r="F288">
        <v>268</v>
      </c>
      <c r="L288">
        <v>887</v>
      </c>
      <c r="M288" t="s">
        <v>346</v>
      </c>
      <c r="N288">
        <v>0</v>
      </c>
      <c r="P288">
        <f t="shared" si="24"/>
        <v>0</v>
      </c>
      <c r="R288" s="61" t="s">
        <v>363</v>
      </c>
      <c r="S288" s="62">
        <v>93</v>
      </c>
      <c r="T288">
        <v>99</v>
      </c>
      <c r="U288">
        <f t="shared" si="21"/>
        <v>0.93939393939393945</v>
      </c>
      <c r="W288" s="61" t="s">
        <v>365</v>
      </c>
      <c r="X288" s="62">
        <v>291</v>
      </c>
      <c r="Z288" s="66">
        <f t="shared" si="20"/>
        <v>1</v>
      </c>
      <c r="AB288" s="61" t="s">
        <v>364</v>
      </c>
      <c r="AC288" s="62">
        <v>186</v>
      </c>
      <c r="AE288" s="78">
        <v>935</v>
      </c>
      <c r="AF288" t="s">
        <v>363</v>
      </c>
      <c r="AG288" s="27">
        <v>1536.0211000000002</v>
      </c>
      <c r="AH288" s="27">
        <v>1625.9286399999999</v>
      </c>
      <c r="AI288">
        <v>102</v>
      </c>
      <c r="AJ288">
        <v>99</v>
      </c>
      <c r="AK288" s="27">
        <f t="shared" si="22"/>
        <v>15059.030392156865</v>
      </c>
      <c r="AL288" s="27">
        <f t="shared" si="23"/>
        <v>16423.521616161615</v>
      </c>
    </row>
    <row r="289" spans="1:39" ht="14.5" x14ac:dyDescent="0.35">
      <c r="A289" s="56" t="s">
        <v>352</v>
      </c>
      <c r="B289" s="57">
        <v>211.9</v>
      </c>
      <c r="D289" t="s">
        <v>348</v>
      </c>
      <c r="E289">
        <v>890</v>
      </c>
      <c r="F289">
        <v>301</v>
      </c>
      <c r="L289">
        <v>889</v>
      </c>
      <c r="M289" t="s">
        <v>347</v>
      </c>
      <c r="N289">
        <v>0</v>
      </c>
      <c r="O289">
        <v>28828.240000000002</v>
      </c>
      <c r="P289">
        <f t="shared" si="24"/>
        <v>1</v>
      </c>
      <c r="R289" s="61" t="s">
        <v>364</v>
      </c>
      <c r="S289" s="62">
        <v>186</v>
      </c>
      <c r="T289">
        <v>244</v>
      </c>
      <c r="U289">
        <f t="shared" si="21"/>
        <v>0.76229508196721307</v>
      </c>
      <c r="W289" s="61" t="s">
        <v>366</v>
      </c>
      <c r="X289" s="62">
        <v>78</v>
      </c>
      <c r="Z289" s="66">
        <f t="shared" si="20"/>
        <v>1</v>
      </c>
      <c r="AB289" s="61" t="s">
        <v>365</v>
      </c>
      <c r="AC289" s="62">
        <v>291</v>
      </c>
      <c r="AE289" s="78">
        <v>936</v>
      </c>
      <c r="AF289" t="s">
        <v>364</v>
      </c>
      <c r="AG289" s="27">
        <v>2639.7063099999996</v>
      </c>
      <c r="AH289" s="27">
        <v>2935.9660299999996</v>
      </c>
      <c r="AI289" s="74">
        <v>249</v>
      </c>
      <c r="AJ289" s="74">
        <v>244</v>
      </c>
      <c r="AK289" s="27">
        <f t="shared" si="22"/>
        <v>10601.230160642568</v>
      </c>
      <c r="AL289" s="27">
        <f t="shared" si="23"/>
        <v>12032.647663934426</v>
      </c>
    </row>
    <row r="290" spans="1:39" ht="14.5" x14ac:dyDescent="0.35">
      <c r="A290" s="56" t="s">
        <v>192</v>
      </c>
      <c r="B290" s="57">
        <v>124.3</v>
      </c>
      <c r="D290" t="s">
        <v>349</v>
      </c>
      <c r="E290">
        <v>892</v>
      </c>
      <c r="F290">
        <v>122</v>
      </c>
      <c r="L290">
        <v>890</v>
      </c>
      <c r="M290" t="s">
        <v>348</v>
      </c>
      <c r="N290">
        <v>0</v>
      </c>
      <c r="P290">
        <f t="shared" si="24"/>
        <v>0</v>
      </c>
      <c r="R290" s="61" t="s">
        <v>365</v>
      </c>
      <c r="S290" s="62">
        <v>291</v>
      </c>
      <c r="T290">
        <v>389</v>
      </c>
      <c r="U290">
        <f t="shared" si="21"/>
        <v>0.74807197943444725</v>
      </c>
      <c r="W290" s="61" t="s">
        <v>80</v>
      </c>
      <c r="X290" s="62">
        <v>504</v>
      </c>
      <c r="Y290">
        <v>363</v>
      </c>
      <c r="Z290" s="66">
        <f t="shared" si="20"/>
        <v>0.58131487889273359</v>
      </c>
      <c r="AB290" s="61" t="s">
        <v>366</v>
      </c>
      <c r="AC290" s="62">
        <v>78</v>
      </c>
      <c r="AE290" s="78">
        <v>946</v>
      </c>
      <c r="AF290" t="s">
        <v>365</v>
      </c>
      <c r="AG290" s="27">
        <v>3184.8502400000002</v>
      </c>
      <c r="AH290" s="27">
        <v>3888.6921200000002</v>
      </c>
      <c r="AI290">
        <v>401</v>
      </c>
      <c r="AJ290">
        <v>389</v>
      </c>
      <c r="AK290" s="27">
        <f t="shared" si="22"/>
        <v>7942.2699251870336</v>
      </c>
      <c r="AL290" s="27">
        <f t="shared" si="23"/>
        <v>9996.6378406169679</v>
      </c>
    </row>
    <row r="291" spans="1:39" ht="14.5" x14ac:dyDescent="0.35">
      <c r="A291" s="56" t="s">
        <v>353</v>
      </c>
      <c r="B291" s="57">
        <v>154.5</v>
      </c>
      <c r="D291" t="s">
        <v>350</v>
      </c>
      <c r="E291">
        <v>893</v>
      </c>
      <c r="F291">
        <v>250</v>
      </c>
      <c r="L291">
        <v>892</v>
      </c>
      <c r="M291" t="s">
        <v>349</v>
      </c>
      <c r="N291">
        <v>0</v>
      </c>
      <c r="P291">
        <f t="shared" si="24"/>
        <v>0</v>
      </c>
      <c r="R291" s="61" t="s">
        <v>366</v>
      </c>
      <c r="S291" s="62">
        <v>78</v>
      </c>
      <c r="T291">
        <v>109</v>
      </c>
      <c r="U291">
        <f t="shared" si="21"/>
        <v>0.7155963302752294</v>
      </c>
      <c r="W291" s="61" t="s">
        <v>367</v>
      </c>
      <c r="X291" s="62">
        <v>1536</v>
      </c>
      <c r="Y291">
        <v>282</v>
      </c>
      <c r="Z291" s="66">
        <f t="shared" si="20"/>
        <v>0.84488448844884489</v>
      </c>
      <c r="AB291" s="61" t="s">
        <v>80</v>
      </c>
      <c r="AC291" s="62">
        <v>864</v>
      </c>
      <c r="AE291" s="78">
        <v>976</v>
      </c>
      <c r="AF291" t="s">
        <v>366</v>
      </c>
      <c r="AG291" s="27">
        <v>1431.8550899999998</v>
      </c>
      <c r="AH291" s="27">
        <v>1631.76091</v>
      </c>
      <c r="AI291" s="74">
        <v>119</v>
      </c>
      <c r="AJ291" s="74">
        <v>109</v>
      </c>
      <c r="AK291" s="27">
        <f t="shared" si="22"/>
        <v>12032.395714285713</v>
      </c>
      <c r="AL291" s="27">
        <f t="shared" si="23"/>
        <v>14970.283577981651</v>
      </c>
    </row>
    <row r="292" spans="1:39" ht="14.5" x14ac:dyDescent="0.35">
      <c r="A292" s="56" t="s">
        <v>354</v>
      </c>
      <c r="B292" s="57">
        <v>111.1</v>
      </c>
      <c r="D292" t="s">
        <v>351</v>
      </c>
      <c r="E292">
        <v>895</v>
      </c>
      <c r="F292">
        <v>224</v>
      </c>
      <c r="L292">
        <v>893</v>
      </c>
      <c r="M292" t="s">
        <v>350</v>
      </c>
      <c r="N292">
        <v>0</v>
      </c>
      <c r="P292">
        <f t="shared" si="24"/>
        <v>0</v>
      </c>
      <c r="R292" s="61" t="s">
        <v>80</v>
      </c>
      <c r="S292" s="62">
        <v>864</v>
      </c>
      <c r="T292">
        <v>1101</v>
      </c>
      <c r="U292">
        <f t="shared" si="21"/>
        <v>0.78474114441416898</v>
      </c>
      <c r="W292" s="61" t="s">
        <v>368</v>
      </c>
      <c r="X292" s="62">
        <v>60</v>
      </c>
      <c r="Z292" s="66">
        <f t="shared" si="20"/>
        <v>1</v>
      </c>
      <c r="AB292" s="61" t="s">
        <v>367</v>
      </c>
      <c r="AC292" s="62">
        <v>1815</v>
      </c>
      <c r="AE292" s="78">
        <v>977</v>
      </c>
      <c r="AF292" t="s">
        <v>80</v>
      </c>
      <c r="AG292" s="27">
        <v>11605.379959999998</v>
      </c>
      <c r="AH292" s="27">
        <v>12394.25546</v>
      </c>
      <c r="AI292">
        <v>1170</v>
      </c>
      <c r="AJ292">
        <v>1101</v>
      </c>
      <c r="AK292" s="27">
        <f t="shared" si="22"/>
        <v>9919.1281709401701</v>
      </c>
      <c r="AL292" s="27">
        <f t="shared" si="23"/>
        <v>11257.271080835604</v>
      </c>
    </row>
    <row r="293" spans="1:39" ht="14.5" x14ac:dyDescent="0.35">
      <c r="A293" s="56" t="s">
        <v>143</v>
      </c>
      <c r="B293" s="57">
        <v>180.2</v>
      </c>
      <c r="D293" t="s">
        <v>352</v>
      </c>
      <c r="E293">
        <v>785</v>
      </c>
      <c r="F293">
        <v>318</v>
      </c>
      <c r="L293">
        <v>895</v>
      </c>
      <c r="M293" t="s">
        <v>351</v>
      </c>
      <c r="N293">
        <v>0</v>
      </c>
      <c r="P293">
        <f t="shared" si="24"/>
        <v>0</v>
      </c>
      <c r="R293" s="61" t="s">
        <v>367</v>
      </c>
      <c r="S293" s="62">
        <v>1815</v>
      </c>
      <c r="T293">
        <v>2367</v>
      </c>
      <c r="U293">
        <f t="shared" si="21"/>
        <v>0.76679340937896068</v>
      </c>
      <c r="W293" s="61" t="s">
        <v>369</v>
      </c>
      <c r="X293" s="62">
        <v>189</v>
      </c>
      <c r="Z293" s="66">
        <f t="shared" si="20"/>
        <v>1</v>
      </c>
      <c r="AB293" s="61" t="s">
        <v>368</v>
      </c>
      <c r="AC293" s="62">
        <v>60</v>
      </c>
      <c r="AE293" s="78">
        <v>980</v>
      </c>
      <c r="AF293" t="s">
        <v>367</v>
      </c>
      <c r="AG293" s="27">
        <v>25976.10122</v>
      </c>
      <c r="AH293" s="27">
        <v>27171.456419999999</v>
      </c>
      <c r="AI293" s="74">
        <v>2417</v>
      </c>
      <c r="AJ293" s="74">
        <v>2367</v>
      </c>
      <c r="AK293" s="27">
        <f t="shared" si="22"/>
        <v>10747.249160115845</v>
      </c>
      <c r="AL293" s="27">
        <f t="shared" si="23"/>
        <v>11479.280278833967</v>
      </c>
    </row>
    <row r="294" spans="1:39" ht="14.5" x14ac:dyDescent="0.35">
      <c r="A294" s="56" t="s">
        <v>355</v>
      </c>
      <c r="B294" s="57">
        <v>134.4</v>
      </c>
      <c r="D294" t="s">
        <v>192</v>
      </c>
      <c r="E294">
        <v>905</v>
      </c>
      <c r="F294">
        <v>150</v>
      </c>
      <c r="L294">
        <v>905</v>
      </c>
      <c r="M294" t="s">
        <v>192</v>
      </c>
      <c r="N294">
        <v>0</v>
      </c>
      <c r="P294">
        <f t="shared" si="24"/>
        <v>0</v>
      </c>
      <c r="R294" s="61" t="s">
        <v>368</v>
      </c>
      <c r="S294" s="62">
        <v>60</v>
      </c>
      <c r="T294">
        <v>80</v>
      </c>
      <c r="U294">
        <f t="shared" si="21"/>
        <v>0.75</v>
      </c>
      <c r="W294" s="61" t="s">
        <v>189</v>
      </c>
      <c r="X294" s="62">
        <v>627</v>
      </c>
      <c r="Y294">
        <v>2.5</v>
      </c>
      <c r="Z294" s="66">
        <f t="shared" si="20"/>
        <v>0.99602859412231926</v>
      </c>
      <c r="AB294" s="61" t="s">
        <v>369</v>
      </c>
      <c r="AC294" s="62">
        <v>189</v>
      </c>
      <c r="AE294" s="78">
        <v>981</v>
      </c>
      <c r="AF294" t="s">
        <v>368</v>
      </c>
      <c r="AG294" s="27">
        <v>813.00832000000003</v>
      </c>
      <c r="AH294" s="27">
        <v>893.6357999999999</v>
      </c>
      <c r="AI294">
        <v>85</v>
      </c>
      <c r="AJ294">
        <v>80</v>
      </c>
      <c r="AK294" s="27">
        <f t="shared" ref="AK294:AK297" si="25">AG294/AI294*1000</f>
        <v>9564.8037647058827</v>
      </c>
      <c r="AL294" s="27">
        <f t="shared" ref="AL294:AL297" si="26">AH294/AJ294*1000</f>
        <v>11170.447499999998</v>
      </c>
    </row>
    <row r="295" spans="1:39" ht="14.5" x14ac:dyDescent="0.35">
      <c r="A295" s="56" t="s">
        <v>356</v>
      </c>
      <c r="B295" s="57">
        <v>207.6</v>
      </c>
      <c r="D295" t="s">
        <v>353</v>
      </c>
      <c r="E295">
        <v>908</v>
      </c>
      <c r="F295">
        <v>147</v>
      </c>
      <c r="L295">
        <v>908</v>
      </c>
      <c r="M295" t="s">
        <v>353</v>
      </c>
      <c r="N295">
        <v>0.34</v>
      </c>
      <c r="P295">
        <f t="shared" si="24"/>
        <v>1</v>
      </c>
      <c r="R295" s="61" t="s">
        <v>369</v>
      </c>
      <c r="S295" s="62">
        <v>189</v>
      </c>
      <c r="T295">
        <v>240</v>
      </c>
      <c r="U295">
        <f t="shared" si="21"/>
        <v>0.78749999999999998</v>
      </c>
      <c r="W295" s="63" t="s">
        <v>675</v>
      </c>
      <c r="X295" s="64">
        <v>190092</v>
      </c>
      <c r="Y295" s="64">
        <v>43560</v>
      </c>
      <c r="Z295" s="67">
        <f t="shared" si="20"/>
        <v>0.81356889733449744</v>
      </c>
      <c r="AB295" s="61" t="s">
        <v>189</v>
      </c>
      <c r="AC295" s="62">
        <v>633</v>
      </c>
      <c r="AE295" s="78">
        <v>989</v>
      </c>
      <c r="AF295" t="s">
        <v>369</v>
      </c>
      <c r="AG295" s="27">
        <v>2275.28307</v>
      </c>
      <c r="AH295" s="27">
        <v>2521.3263400000001</v>
      </c>
      <c r="AI295" s="74">
        <v>236</v>
      </c>
      <c r="AJ295" s="74">
        <v>240</v>
      </c>
      <c r="AK295" s="27">
        <f t="shared" si="25"/>
        <v>9641.0299576271191</v>
      </c>
      <c r="AL295" s="27">
        <f t="shared" si="26"/>
        <v>10505.526416666668</v>
      </c>
    </row>
    <row r="296" spans="1:39" ht="14.5" x14ac:dyDescent="0.35">
      <c r="A296" s="56" t="s">
        <v>357</v>
      </c>
      <c r="B296" s="57">
        <v>118.7</v>
      </c>
      <c r="D296" t="s">
        <v>354</v>
      </c>
      <c r="E296">
        <v>92</v>
      </c>
      <c r="F296">
        <v>138</v>
      </c>
      <c r="L296">
        <v>915</v>
      </c>
      <c r="M296" t="s">
        <v>143</v>
      </c>
      <c r="N296">
        <v>0</v>
      </c>
      <c r="P296">
        <f t="shared" si="24"/>
        <v>0</v>
      </c>
      <c r="R296" s="61" t="s">
        <v>189</v>
      </c>
      <c r="S296" s="62">
        <v>633</v>
      </c>
      <c r="T296">
        <v>859</v>
      </c>
      <c r="U296">
        <f t="shared" si="21"/>
        <v>0.73690337601862632</v>
      </c>
      <c r="AB296" s="63" t="s">
        <v>675</v>
      </c>
      <c r="AC296" s="64">
        <v>232836</v>
      </c>
      <c r="AE296" s="78">
        <v>992</v>
      </c>
      <c r="AF296" t="s">
        <v>189</v>
      </c>
      <c r="AG296" s="27">
        <v>9766.9781800000001</v>
      </c>
      <c r="AH296" s="27">
        <v>10620.663570000001</v>
      </c>
      <c r="AI296">
        <v>879</v>
      </c>
      <c r="AJ296">
        <v>859</v>
      </c>
      <c r="AK296" s="27">
        <f t="shared" si="25"/>
        <v>11111.465506257109</v>
      </c>
      <c r="AL296" s="27">
        <f t="shared" si="26"/>
        <v>12363.985529685682</v>
      </c>
    </row>
    <row r="297" spans="1:39" ht="14.5" x14ac:dyDescent="0.35">
      <c r="A297" s="56" t="s">
        <v>358</v>
      </c>
      <c r="B297" s="57">
        <v>159</v>
      </c>
      <c r="D297" t="s">
        <v>143</v>
      </c>
      <c r="E297">
        <v>915</v>
      </c>
      <c r="F297">
        <v>130</v>
      </c>
      <c r="L297">
        <v>918</v>
      </c>
      <c r="M297" t="s">
        <v>355</v>
      </c>
      <c r="N297">
        <v>0</v>
      </c>
      <c r="P297">
        <f t="shared" si="24"/>
        <v>0</v>
      </c>
      <c r="R297" s="63" t="s">
        <v>675</v>
      </c>
      <c r="S297" s="64">
        <v>232836</v>
      </c>
      <c r="T297" s="64">
        <f>SUM(T4:T296)</f>
        <v>298771</v>
      </c>
      <c r="U297">
        <f>S297/T297</f>
        <v>0.77931258388531688</v>
      </c>
      <c r="AE297" s="72" t="s">
        <v>681</v>
      </c>
      <c r="AF297" s="72"/>
      <c r="AG297" s="73">
        <v>3431359.51602</v>
      </c>
      <c r="AH297" s="73">
        <v>3615897.8912800006</v>
      </c>
      <c r="AI297">
        <f>SUM(AI7:AI296)</f>
        <v>302341</v>
      </c>
      <c r="AJ297">
        <f>SUM(AJ7:AJ296)</f>
        <v>297474</v>
      </c>
      <c r="AK297" s="27">
        <f t="shared" si="25"/>
        <v>11349.302661630411</v>
      </c>
      <c r="AL297" s="27">
        <f t="shared" si="26"/>
        <v>12155.340941662131</v>
      </c>
      <c r="AM297" s="27"/>
    </row>
    <row r="298" spans="1:39" ht="14.5" x14ac:dyDescent="0.35">
      <c r="A298" s="56" t="s">
        <v>359</v>
      </c>
      <c r="B298" s="57">
        <v>137.4</v>
      </c>
      <c r="D298" t="s">
        <v>355</v>
      </c>
      <c r="E298">
        <v>918</v>
      </c>
      <c r="F298">
        <v>95</v>
      </c>
      <c r="L298">
        <v>921</v>
      </c>
      <c r="M298" t="s">
        <v>356</v>
      </c>
      <c r="N298">
        <v>0</v>
      </c>
      <c r="P298">
        <f t="shared" si="24"/>
        <v>0</v>
      </c>
    </row>
    <row r="299" spans="1:39" ht="14.5" x14ac:dyDescent="0.35">
      <c r="A299" s="56" t="s">
        <v>360</v>
      </c>
      <c r="B299" s="57">
        <v>117.4</v>
      </c>
      <c r="D299" t="s">
        <v>356</v>
      </c>
      <c r="E299">
        <v>921</v>
      </c>
      <c r="F299">
        <v>172</v>
      </c>
      <c r="L299">
        <v>922</v>
      </c>
      <c r="M299" t="s">
        <v>357</v>
      </c>
      <c r="N299">
        <v>41701.21</v>
      </c>
      <c r="P299">
        <f t="shared" si="24"/>
        <v>1</v>
      </c>
    </row>
    <row r="300" spans="1:39" ht="14.5" x14ac:dyDescent="0.35">
      <c r="A300" s="56" t="s">
        <v>361</v>
      </c>
      <c r="B300" s="57">
        <v>184.3</v>
      </c>
      <c r="D300" t="s">
        <v>357</v>
      </c>
      <c r="E300">
        <v>922</v>
      </c>
      <c r="F300">
        <v>115</v>
      </c>
      <c r="L300">
        <v>924</v>
      </c>
      <c r="M300" t="s">
        <v>358</v>
      </c>
      <c r="N300">
        <v>0</v>
      </c>
      <c r="P300">
        <f t="shared" si="24"/>
        <v>0</v>
      </c>
    </row>
    <row r="301" spans="1:39" ht="14.5" x14ac:dyDescent="0.35">
      <c r="A301" s="56" t="s">
        <v>362</v>
      </c>
      <c r="B301" s="57">
        <v>154.5</v>
      </c>
      <c r="D301" t="s">
        <v>358</v>
      </c>
      <c r="E301">
        <v>924</v>
      </c>
      <c r="F301">
        <v>145</v>
      </c>
      <c r="L301">
        <v>925</v>
      </c>
      <c r="M301" t="s">
        <v>359</v>
      </c>
      <c r="N301">
        <v>0</v>
      </c>
      <c r="P301">
        <f t="shared" si="24"/>
        <v>0</v>
      </c>
    </row>
    <row r="302" spans="1:39" ht="14.5" x14ac:dyDescent="0.35">
      <c r="A302" s="56" t="s">
        <v>363</v>
      </c>
      <c r="B302" s="57">
        <v>174.6</v>
      </c>
      <c r="D302" t="s">
        <v>359</v>
      </c>
      <c r="E302">
        <v>925</v>
      </c>
      <c r="F302">
        <v>288</v>
      </c>
      <c r="L302">
        <v>927</v>
      </c>
      <c r="M302" t="s">
        <v>360</v>
      </c>
      <c r="N302">
        <v>0</v>
      </c>
      <c r="O302" t="s">
        <v>665</v>
      </c>
      <c r="P302">
        <v>0</v>
      </c>
    </row>
    <row r="303" spans="1:39" ht="14.5" x14ac:dyDescent="0.35">
      <c r="A303" s="56" t="s">
        <v>364</v>
      </c>
      <c r="B303" s="57">
        <v>177.6</v>
      </c>
      <c r="D303" t="s">
        <v>360</v>
      </c>
      <c r="E303">
        <v>927</v>
      </c>
      <c r="F303">
        <v>298</v>
      </c>
      <c r="L303">
        <v>931</v>
      </c>
      <c r="M303" t="s">
        <v>361</v>
      </c>
      <c r="N303">
        <v>0</v>
      </c>
      <c r="O303">
        <v>13962</v>
      </c>
      <c r="P303">
        <f t="shared" si="24"/>
        <v>1</v>
      </c>
    </row>
    <row r="304" spans="1:39" ht="14.5" x14ac:dyDescent="0.35">
      <c r="A304" s="56" t="s">
        <v>412</v>
      </c>
      <c r="B304" s="57">
        <v>129.19999999999999</v>
      </c>
      <c r="D304" t="s">
        <v>361</v>
      </c>
      <c r="E304">
        <v>931</v>
      </c>
      <c r="F304">
        <v>387</v>
      </c>
      <c r="L304">
        <v>934</v>
      </c>
      <c r="M304" t="s">
        <v>362</v>
      </c>
      <c r="N304">
        <v>0</v>
      </c>
      <c r="P304">
        <f t="shared" si="24"/>
        <v>0</v>
      </c>
    </row>
    <row r="305" spans="1:16" ht="14.5" x14ac:dyDescent="0.35">
      <c r="A305" s="56" t="s">
        <v>365</v>
      </c>
      <c r="B305" s="57">
        <v>134.1</v>
      </c>
      <c r="D305" t="s">
        <v>362</v>
      </c>
      <c r="E305">
        <v>934</v>
      </c>
      <c r="F305">
        <v>112</v>
      </c>
      <c r="L305">
        <v>935</v>
      </c>
      <c r="M305" t="s">
        <v>363</v>
      </c>
      <c r="N305">
        <v>0</v>
      </c>
      <c r="P305">
        <f t="shared" si="24"/>
        <v>0</v>
      </c>
    </row>
    <row r="306" spans="1:16" ht="14.5" x14ac:dyDescent="0.35">
      <c r="A306" s="56" t="s">
        <v>366</v>
      </c>
      <c r="B306" s="57">
        <v>198.8</v>
      </c>
      <c r="D306" t="s">
        <v>363</v>
      </c>
      <c r="E306">
        <v>935</v>
      </c>
      <c r="F306">
        <v>180</v>
      </c>
      <c r="L306">
        <v>936</v>
      </c>
      <c r="M306" t="s">
        <v>364</v>
      </c>
      <c r="N306">
        <v>0</v>
      </c>
      <c r="P306">
        <f t="shared" si="24"/>
        <v>0</v>
      </c>
    </row>
    <row r="307" spans="1:16" ht="14.5" x14ac:dyDescent="0.35">
      <c r="A307" s="56" t="s">
        <v>80</v>
      </c>
      <c r="B307" s="57">
        <v>140.80000000000001</v>
      </c>
      <c r="D307" t="s">
        <v>364</v>
      </c>
      <c r="E307">
        <v>936</v>
      </c>
      <c r="F307">
        <v>367</v>
      </c>
      <c r="L307">
        <v>941</v>
      </c>
      <c r="M307" t="s">
        <v>412</v>
      </c>
      <c r="N307">
        <v>0</v>
      </c>
      <c r="P307">
        <f t="shared" si="24"/>
        <v>0</v>
      </c>
    </row>
    <row r="308" spans="1:16" ht="14.5" x14ac:dyDescent="0.35">
      <c r="A308" s="56" t="s">
        <v>367</v>
      </c>
      <c r="B308" s="57">
        <v>119</v>
      </c>
      <c r="D308" t="s">
        <v>412</v>
      </c>
      <c r="E308">
        <v>941</v>
      </c>
      <c r="F308">
        <v>29</v>
      </c>
      <c r="L308">
        <v>946</v>
      </c>
      <c r="M308" t="s">
        <v>365</v>
      </c>
      <c r="N308">
        <v>0</v>
      </c>
      <c r="P308">
        <f t="shared" si="24"/>
        <v>0</v>
      </c>
    </row>
    <row r="309" spans="1:16" ht="14.5" x14ac:dyDescent="0.35">
      <c r="A309" s="56" t="s">
        <v>368</v>
      </c>
      <c r="B309" s="57">
        <v>137.5</v>
      </c>
      <c r="D309" t="s">
        <v>365</v>
      </c>
      <c r="E309">
        <v>946</v>
      </c>
      <c r="F309">
        <v>275</v>
      </c>
      <c r="L309">
        <v>976</v>
      </c>
      <c r="M309" t="s">
        <v>366</v>
      </c>
      <c r="N309">
        <v>34098.53</v>
      </c>
      <c r="O309">
        <v>33373.24</v>
      </c>
      <c r="P309">
        <f t="shared" si="24"/>
        <v>1</v>
      </c>
    </row>
    <row r="310" spans="1:16" ht="14.5" x14ac:dyDescent="0.35">
      <c r="A310" s="56" t="s">
        <v>369</v>
      </c>
      <c r="B310" s="57">
        <v>170.7</v>
      </c>
      <c r="D310" t="s">
        <v>366</v>
      </c>
      <c r="E310">
        <v>976</v>
      </c>
      <c r="F310">
        <v>382</v>
      </c>
      <c r="L310">
        <v>977</v>
      </c>
      <c r="M310" t="s">
        <v>80</v>
      </c>
      <c r="N310">
        <v>0</v>
      </c>
      <c r="P310">
        <f t="shared" si="24"/>
        <v>0</v>
      </c>
    </row>
    <row r="311" spans="1:16" ht="14.5" x14ac:dyDescent="0.35">
      <c r="A311" s="56" t="s">
        <v>189</v>
      </c>
      <c r="B311" s="57">
        <v>174.2</v>
      </c>
      <c r="D311" t="s">
        <v>80</v>
      </c>
      <c r="E311">
        <v>977</v>
      </c>
      <c r="F311">
        <v>198</v>
      </c>
      <c r="L311">
        <v>980</v>
      </c>
      <c r="M311" t="s">
        <v>367</v>
      </c>
      <c r="N311">
        <v>0</v>
      </c>
      <c r="P311">
        <f t="shared" si="24"/>
        <v>0</v>
      </c>
    </row>
    <row r="312" spans="1:16" ht="14.5" x14ac:dyDescent="0.35">
      <c r="A312" s="56" t="s">
        <v>413</v>
      </c>
      <c r="B312" s="57">
        <v>133.5</v>
      </c>
      <c r="D312" t="s">
        <v>367</v>
      </c>
      <c r="E312">
        <v>980</v>
      </c>
      <c r="F312">
        <v>372</v>
      </c>
      <c r="L312">
        <v>981</v>
      </c>
      <c r="M312" t="s">
        <v>368</v>
      </c>
      <c r="N312">
        <v>0</v>
      </c>
      <c r="P312">
        <f t="shared" si="24"/>
        <v>0</v>
      </c>
    </row>
    <row r="313" spans="1:16" ht="14.5" x14ac:dyDescent="0.35">
      <c r="A313" s="56" t="s">
        <v>414</v>
      </c>
      <c r="B313" s="57">
        <v>113.5</v>
      </c>
      <c r="D313" t="s">
        <v>368</v>
      </c>
      <c r="E313">
        <v>981</v>
      </c>
      <c r="F313">
        <v>94</v>
      </c>
      <c r="L313">
        <v>989</v>
      </c>
      <c r="M313" t="s">
        <v>369</v>
      </c>
      <c r="N313">
        <v>0</v>
      </c>
      <c r="P313">
        <f t="shared" si="24"/>
        <v>0</v>
      </c>
    </row>
    <row r="314" spans="1:16" ht="14.5" x14ac:dyDescent="0.35">
      <c r="A314" s="56" t="s">
        <v>415</v>
      </c>
      <c r="B314" s="57">
        <v>143.5</v>
      </c>
      <c r="D314" t="s">
        <v>369</v>
      </c>
      <c r="E314">
        <v>989</v>
      </c>
      <c r="F314">
        <v>241</v>
      </c>
      <c r="L314">
        <v>992</v>
      </c>
      <c r="M314" t="s">
        <v>189</v>
      </c>
      <c r="N314">
        <v>0</v>
      </c>
      <c r="P314">
        <f t="shared" si="24"/>
        <v>0</v>
      </c>
    </row>
    <row r="315" spans="1:16" ht="14.5" x14ac:dyDescent="0.35">
      <c r="A315" s="56" t="s">
        <v>416</v>
      </c>
      <c r="B315" s="57">
        <v>137.69999999999999</v>
      </c>
      <c r="D315" t="s">
        <v>189</v>
      </c>
      <c r="E315">
        <v>992</v>
      </c>
      <c r="F315">
        <v>273</v>
      </c>
      <c r="P315">
        <f>SUM(P7:P314)</f>
        <v>67</v>
      </c>
    </row>
    <row r="316" spans="1:16" ht="14.5" x14ac:dyDescent="0.35">
      <c r="A316" s="56" t="s">
        <v>417</v>
      </c>
      <c r="B316" s="57">
        <v>151</v>
      </c>
    </row>
    <row r="317" spans="1:16" ht="14.5" x14ac:dyDescent="0.35">
      <c r="A317" s="56" t="s">
        <v>418</v>
      </c>
      <c r="B317" s="57">
        <v>113.5</v>
      </c>
    </row>
    <row r="318" spans="1:16" ht="14.5" x14ac:dyDescent="0.35">
      <c r="A318" s="56" t="s">
        <v>419</v>
      </c>
      <c r="B318" s="57">
        <v>131.30000000000001</v>
      </c>
    </row>
    <row r="319" spans="1:16" ht="14.5" x14ac:dyDescent="0.35">
      <c r="A319" s="56" t="s">
        <v>420</v>
      </c>
      <c r="B319" s="57">
        <v>148.30000000000001</v>
      </c>
    </row>
    <row r="320" spans="1:16" ht="14.5" x14ac:dyDescent="0.35">
      <c r="A320" s="56" t="s">
        <v>421</v>
      </c>
      <c r="B320" s="57">
        <v>140.69999999999999</v>
      </c>
    </row>
    <row r="321" spans="1:2" ht="14.5" x14ac:dyDescent="0.35">
      <c r="A321" s="56" t="s">
        <v>422</v>
      </c>
      <c r="B321" s="57">
        <v>129.5</v>
      </c>
    </row>
    <row r="322" spans="1:2" ht="14.5" x14ac:dyDescent="0.35">
      <c r="A322" s="56" t="s">
        <v>423</v>
      </c>
      <c r="B322" s="57">
        <v>155.19999999999999</v>
      </c>
    </row>
    <row r="323" spans="1:2" ht="14.5" x14ac:dyDescent="0.35">
      <c r="A323" s="56" t="s">
        <v>424</v>
      </c>
      <c r="B323" s="57">
        <v>160.19999999999999</v>
      </c>
    </row>
    <row r="324" spans="1:2" ht="14.5" x14ac:dyDescent="0.35">
      <c r="A324" s="56" t="s">
        <v>425</v>
      </c>
      <c r="B324" s="57">
        <v>158.9</v>
      </c>
    </row>
    <row r="325" spans="1:2" ht="14.5" x14ac:dyDescent="0.35">
      <c r="A325" s="56" t="s">
        <v>426</v>
      </c>
      <c r="B325" s="57">
        <v>165.4</v>
      </c>
    </row>
    <row r="326" spans="1:2" ht="14.5" x14ac:dyDescent="0.35">
      <c r="A326" s="56" t="s">
        <v>427</v>
      </c>
      <c r="B326" s="57">
        <v>147</v>
      </c>
    </row>
    <row r="327" spans="1:2" ht="14.5" x14ac:dyDescent="0.35">
      <c r="A327" s="56" t="s">
        <v>428</v>
      </c>
      <c r="B327" s="57">
        <v>166.7</v>
      </c>
    </row>
    <row r="328" spans="1:2" ht="14.5" x14ac:dyDescent="0.35">
      <c r="A328" s="56" t="s">
        <v>429</v>
      </c>
      <c r="B328" s="57">
        <v>151</v>
      </c>
    </row>
    <row r="329" spans="1:2" ht="14.5" x14ac:dyDescent="0.35">
      <c r="A329" s="56" t="s">
        <v>430</v>
      </c>
      <c r="B329" s="57">
        <v>143.19999999999999</v>
      </c>
    </row>
    <row r="330" spans="1:2" ht="14.5" x14ac:dyDescent="0.35">
      <c r="A330" s="56" t="s">
        <v>431</v>
      </c>
      <c r="B330" s="57">
        <v>126.3</v>
      </c>
    </row>
    <row r="331" spans="1:2" ht="14.5" x14ac:dyDescent="0.35">
      <c r="A331" s="56" t="s">
        <v>432</v>
      </c>
      <c r="B331" s="57">
        <v>144.19999999999999</v>
      </c>
    </row>
    <row r="332" spans="1:2" ht="14.5" x14ac:dyDescent="0.35">
      <c r="A332" s="56" t="s">
        <v>433</v>
      </c>
      <c r="B332" s="57">
        <v>144.5</v>
      </c>
    </row>
    <row r="333" spans="1:2" ht="14.5" x14ac:dyDescent="0.35">
      <c r="A333" s="56" t="s">
        <v>434</v>
      </c>
      <c r="B333" s="57">
        <v>160.19999999999999</v>
      </c>
    </row>
    <row r="334" spans="1:2" ht="14.5" x14ac:dyDescent="0.35">
      <c r="A334" s="56" t="s">
        <v>435</v>
      </c>
      <c r="B334" s="57">
        <v>147.80000000000001</v>
      </c>
    </row>
    <row r="335" spans="1:2" ht="14.5" x14ac:dyDescent="0.35">
      <c r="A335" s="56" t="s">
        <v>436</v>
      </c>
      <c r="B335" s="57">
        <v>114.9</v>
      </c>
    </row>
    <row r="336" spans="1:2" ht="14.5" x14ac:dyDescent="0.35">
      <c r="A336" s="56" t="s">
        <v>437</v>
      </c>
      <c r="B336" s="57">
        <v>114.9</v>
      </c>
    </row>
    <row r="337" spans="1:2" ht="14.5" x14ac:dyDescent="0.35">
      <c r="A337" s="56" t="s">
        <v>438</v>
      </c>
      <c r="B337" s="57">
        <v>114.9</v>
      </c>
    </row>
    <row r="338" spans="1:2" ht="14.5" x14ac:dyDescent="0.35">
      <c r="A338" s="56" t="s">
        <v>439</v>
      </c>
      <c r="B338" s="57">
        <v>123.8</v>
      </c>
    </row>
    <row r="339" spans="1:2" ht="14.5" x14ac:dyDescent="0.35">
      <c r="A339" s="56" t="s">
        <v>440</v>
      </c>
      <c r="B339" s="57">
        <v>114.7</v>
      </c>
    </row>
    <row r="340" spans="1:2" ht="14.5" x14ac:dyDescent="0.35">
      <c r="A340" s="56" t="s">
        <v>441</v>
      </c>
      <c r="B340" s="57">
        <v>117.6</v>
      </c>
    </row>
    <row r="341" spans="1:2" ht="14.5" x14ac:dyDescent="0.35">
      <c r="A341" s="56" t="s">
        <v>442</v>
      </c>
      <c r="B341" s="57">
        <v>112.5</v>
      </c>
    </row>
    <row r="342" spans="1:2" ht="14.5" x14ac:dyDescent="0.35">
      <c r="A342" s="56" t="s">
        <v>443</v>
      </c>
      <c r="B342" s="57">
        <v>131.30000000000001</v>
      </c>
    </row>
    <row r="343" spans="1:2" ht="14.5" x14ac:dyDescent="0.35">
      <c r="A343" s="56" t="s">
        <v>444</v>
      </c>
      <c r="B343" s="57">
        <v>148.30000000000001</v>
      </c>
    </row>
    <row r="344" spans="1:2" ht="14.5" x14ac:dyDescent="0.35">
      <c r="A344" s="56" t="s">
        <v>445</v>
      </c>
      <c r="B344" s="57">
        <v>140.69999999999999</v>
      </c>
    </row>
    <row r="345" spans="1:2" ht="14.5" x14ac:dyDescent="0.35">
      <c r="A345" s="56" t="s">
        <v>446</v>
      </c>
      <c r="B345" s="57">
        <v>129.5</v>
      </c>
    </row>
    <row r="346" spans="1:2" ht="14.5" x14ac:dyDescent="0.35">
      <c r="A346" s="56" t="s">
        <v>447</v>
      </c>
      <c r="B346" s="57">
        <v>155.19999999999999</v>
      </c>
    </row>
    <row r="347" spans="1:2" ht="14.5" x14ac:dyDescent="0.35">
      <c r="A347" s="56" t="s">
        <v>448</v>
      </c>
      <c r="B347" s="57">
        <v>160.19999999999999</v>
      </c>
    </row>
    <row r="348" spans="1:2" ht="14.5" x14ac:dyDescent="0.35">
      <c r="A348" s="56" t="s">
        <v>449</v>
      </c>
      <c r="B348" s="57">
        <v>158.9</v>
      </c>
    </row>
    <row r="349" spans="1:2" ht="14.5" x14ac:dyDescent="0.35">
      <c r="A349" s="56" t="s">
        <v>450</v>
      </c>
      <c r="B349" s="57">
        <v>165.4</v>
      </c>
    </row>
    <row r="350" spans="1:2" ht="14.5" x14ac:dyDescent="0.35">
      <c r="A350" s="56" t="s">
        <v>451</v>
      </c>
      <c r="B350" s="57">
        <v>147</v>
      </c>
    </row>
    <row r="351" spans="1:2" ht="14.5" x14ac:dyDescent="0.35">
      <c r="A351" s="56" t="s">
        <v>452</v>
      </c>
      <c r="B351" s="57">
        <v>166.7</v>
      </c>
    </row>
    <row r="352" spans="1:2" ht="14.5" x14ac:dyDescent="0.35">
      <c r="A352" s="56" t="s">
        <v>453</v>
      </c>
      <c r="B352" s="57">
        <v>151</v>
      </c>
    </row>
    <row r="353" spans="1:2" ht="14.5" x14ac:dyDescent="0.35">
      <c r="A353" s="56" t="s">
        <v>454</v>
      </c>
      <c r="B353" s="57">
        <v>143.19999999999999</v>
      </c>
    </row>
    <row r="354" spans="1:2" ht="14.5" x14ac:dyDescent="0.35">
      <c r="A354" s="56" t="s">
        <v>455</v>
      </c>
      <c r="B354" s="57">
        <v>126.3</v>
      </c>
    </row>
    <row r="355" spans="1:2" ht="14.5" x14ac:dyDescent="0.35">
      <c r="A355" s="56" t="s">
        <v>456</v>
      </c>
      <c r="B355" s="57">
        <v>144.19999999999999</v>
      </c>
    </row>
    <row r="356" spans="1:2" ht="14.5" x14ac:dyDescent="0.35">
      <c r="A356" s="56" t="s">
        <v>457</v>
      </c>
      <c r="B356" s="57">
        <v>144.5</v>
      </c>
    </row>
    <row r="357" spans="1:2" ht="14.5" x14ac:dyDescent="0.35">
      <c r="A357" s="56" t="s">
        <v>458</v>
      </c>
      <c r="B357" s="57">
        <v>160.19999999999999</v>
      </c>
    </row>
    <row r="358" spans="1:2" ht="14.5" x14ac:dyDescent="0.35">
      <c r="A358" s="56" t="s">
        <v>459</v>
      </c>
      <c r="B358" s="57">
        <v>147.80000000000001</v>
      </c>
    </row>
    <row r="359" spans="1:2" ht="14.5" x14ac:dyDescent="0.35">
      <c r="A359" s="56" t="s">
        <v>460</v>
      </c>
      <c r="B359" s="57">
        <v>109.3</v>
      </c>
    </row>
    <row r="360" spans="1:2" ht="14.5" x14ac:dyDescent="0.35">
      <c r="A360" s="56" t="s">
        <v>461</v>
      </c>
      <c r="B360" s="57">
        <v>114.9</v>
      </c>
    </row>
    <row r="361" spans="1:2" ht="14.5" x14ac:dyDescent="0.35">
      <c r="A361" s="56" t="s">
        <v>462</v>
      </c>
      <c r="B361" s="57">
        <v>112.2</v>
      </c>
    </row>
    <row r="362" spans="1:2" ht="14.5" x14ac:dyDescent="0.35">
      <c r="A362" s="56" t="s">
        <v>463</v>
      </c>
      <c r="B362" s="57">
        <v>142.80000000000001</v>
      </c>
    </row>
    <row r="363" spans="1:2" ht="14.5" x14ac:dyDescent="0.35">
      <c r="A363" s="56" t="s">
        <v>464</v>
      </c>
      <c r="B363" s="57">
        <v>125.8</v>
      </c>
    </row>
    <row r="364" spans="1:2" ht="14.5" x14ac:dyDescent="0.35">
      <c r="A364" s="56" t="s">
        <v>465</v>
      </c>
      <c r="B364" s="57">
        <v>146.69999999999999</v>
      </c>
    </row>
    <row r="365" spans="1:2" ht="14.5" x14ac:dyDescent="0.35">
      <c r="A365" s="56" t="s">
        <v>466</v>
      </c>
      <c r="B365" s="57">
        <v>144.9</v>
      </c>
    </row>
    <row r="366" spans="1:2" ht="14.5" x14ac:dyDescent="0.35">
      <c r="A366" s="56" t="s">
        <v>467</v>
      </c>
      <c r="B366" s="57">
        <v>149.30000000000001</v>
      </c>
    </row>
    <row r="367" spans="1:2" ht="14.5" x14ac:dyDescent="0.35">
      <c r="A367" s="56" t="s">
        <v>468</v>
      </c>
      <c r="B367" s="57">
        <v>125.7</v>
      </c>
    </row>
    <row r="368" spans="1:2" ht="14.5" x14ac:dyDescent="0.35">
      <c r="A368" s="56" t="s">
        <v>469</v>
      </c>
      <c r="B368" s="57">
        <v>136.5</v>
      </c>
    </row>
    <row r="369" spans="1:2" ht="14.5" x14ac:dyDescent="0.35">
      <c r="A369" s="56" t="s">
        <v>470</v>
      </c>
      <c r="B369" s="57">
        <v>148.30000000000001</v>
      </c>
    </row>
    <row r="370" spans="1:2" ht="14.5" x14ac:dyDescent="0.35">
      <c r="A370" s="56" t="s">
        <v>471</v>
      </c>
      <c r="B370" s="57">
        <v>139.4</v>
      </c>
    </row>
    <row r="371" spans="1:2" ht="14.5" x14ac:dyDescent="0.35">
      <c r="A371" s="56" t="s">
        <v>472</v>
      </c>
      <c r="B371" s="57">
        <v>151.1</v>
      </c>
    </row>
    <row r="372" spans="1:2" ht="14.5" x14ac:dyDescent="0.35">
      <c r="A372" s="56" t="s">
        <v>473</v>
      </c>
      <c r="B372" s="57">
        <v>163.1</v>
      </c>
    </row>
    <row r="373" spans="1:2" ht="14.5" x14ac:dyDescent="0.35">
      <c r="A373" s="56" t="s">
        <v>474</v>
      </c>
      <c r="B373" s="57">
        <v>140.69999999999999</v>
      </c>
    </row>
    <row r="374" spans="1:2" ht="14.5" x14ac:dyDescent="0.35">
      <c r="A374" s="56" t="s">
        <v>475</v>
      </c>
      <c r="B374" s="57">
        <v>132.69999999999999</v>
      </c>
    </row>
    <row r="375" spans="1:2" ht="14.5" x14ac:dyDescent="0.35">
      <c r="A375" s="56" t="s">
        <v>476</v>
      </c>
      <c r="B375" s="57">
        <v>152.69999999999999</v>
      </c>
    </row>
    <row r="376" spans="1:2" ht="14.5" x14ac:dyDescent="0.35">
      <c r="A376" s="56" t="s">
        <v>477</v>
      </c>
      <c r="B376" s="57">
        <v>178.2</v>
      </c>
    </row>
    <row r="377" spans="1:2" ht="14.5" x14ac:dyDescent="0.35">
      <c r="A377" s="56" t="s">
        <v>478</v>
      </c>
      <c r="B377" s="57">
        <v>149.5</v>
      </c>
    </row>
    <row r="378" spans="1:2" ht="14.5" x14ac:dyDescent="0.35">
      <c r="A378" s="56" t="s">
        <v>479</v>
      </c>
      <c r="B378" s="57">
        <v>122.6</v>
      </c>
    </row>
    <row r="379" spans="1:2" ht="14.5" x14ac:dyDescent="0.35">
      <c r="A379" s="56" t="s">
        <v>480</v>
      </c>
      <c r="B379" s="57">
        <v>160.9</v>
      </c>
    </row>
    <row r="380" spans="1:2" ht="14.5" x14ac:dyDescent="0.35">
      <c r="A380" s="56" t="s">
        <v>481</v>
      </c>
      <c r="B380" s="57">
        <v>178.5</v>
      </c>
    </row>
    <row r="381" spans="1:2" ht="14.5" x14ac:dyDescent="0.35">
      <c r="A381" s="56" t="s">
        <v>482</v>
      </c>
      <c r="B381" s="57">
        <v>155.19999999999999</v>
      </c>
    </row>
    <row r="382" spans="1:2" ht="14.5" x14ac:dyDescent="0.35">
      <c r="A382" s="56" t="s">
        <v>483</v>
      </c>
      <c r="B382" s="57">
        <v>156.4</v>
      </c>
    </row>
    <row r="383" spans="1:2" ht="14.5" x14ac:dyDescent="0.35">
      <c r="A383" s="56" t="s">
        <v>484</v>
      </c>
      <c r="B383" s="57">
        <v>164.1</v>
      </c>
    </row>
    <row r="384" spans="1:2" ht="14.5" x14ac:dyDescent="0.35">
      <c r="A384" s="56" t="s">
        <v>485</v>
      </c>
      <c r="B384" s="57">
        <v>149.4</v>
      </c>
    </row>
    <row r="385" spans="1:2" ht="14.5" x14ac:dyDescent="0.35">
      <c r="A385" s="56" t="s">
        <v>486</v>
      </c>
      <c r="B385" s="57">
        <v>183.9</v>
      </c>
    </row>
    <row r="386" spans="1:2" ht="14.5" x14ac:dyDescent="0.35">
      <c r="A386" s="56" t="s">
        <v>487</v>
      </c>
      <c r="B386" s="57">
        <v>156.30000000000001</v>
      </c>
    </row>
    <row r="387" spans="1:2" ht="14.5" x14ac:dyDescent="0.35">
      <c r="A387" s="56" t="s">
        <v>488</v>
      </c>
      <c r="B387" s="57">
        <v>177.2</v>
      </c>
    </row>
    <row r="388" spans="1:2" ht="14.5" x14ac:dyDescent="0.35">
      <c r="A388" s="56" t="s">
        <v>489</v>
      </c>
      <c r="B388" s="57">
        <v>174.3</v>
      </c>
    </row>
    <row r="389" spans="1:2" ht="14.5" x14ac:dyDescent="0.35">
      <c r="A389" s="56" t="s">
        <v>490</v>
      </c>
      <c r="B389" s="57">
        <v>165</v>
      </c>
    </row>
    <row r="390" spans="1:2" ht="14.5" x14ac:dyDescent="0.35">
      <c r="A390" s="56" t="s">
        <v>491</v>
      </c>
      <c r="B390" s="57">
        <v>131.6</v>
      </c>
    </row>
    <row r="391" spans="1:2" ht="14.5" x14ac:dyDescent="0.35">
      <c r="A391" s="56" t="s">
        <v>492</v>
      </c>
      <c r="B391" s="57">
        <v>219.7</v>
      </c>
    </row>
    <row r="392" spans="1:2" ht="14.5" x14ac:dyDescent="0.35">
      <c r="A392" s="56" t="s">
        <v>493</v>
      </c>
      <c r="B392" s="57">
        <v>170.6</v>
      </c>
    </row>
    <row r="393" spans="1:2" ht="14.5" x14ac:dyDescent="0.35">
      <c r="A393" s="56" t="s">
        <v>494</v>
      </c>
      <c r="B393" s="57">
        <v>179.5</v>
      </c>
    </row>
    <row r="394" spans="1:2" ht="14.5" x14ac:dyDescent="0.35">
      <c r="A394" s="56" t="s">
        <v>495</v>
      </c>
      <c r="B394" s="57">
        <v>157.1</v>
      </c>
    </row>
    <row r="395" spans="1:2" ht="14.5" x14ac:dyDescent="0.35">
      <c r="A395" s="56" t="s">
        <v>496</v>
      </c>
      <c r="B395" s="57">
        <v>208.8</v>
      </c>
    </row>
    <row r="396" spans="1:2" ht="14.5" x14ac:dyDescent="0.35">
      <c r="A396" s="56" t="s">
        <v>497</v>
      </c>
      <c r="B396" s="57">
        <v>205.5</v>
      </c>
    </row>
    <row r="397" spans="1:2" ht="14.5" x14ac:dyDescent="0.35">
      <c r="A397" s="56" t="s">
        <v>498</v>
      </c>
      <c r="B397" s="57">
        <v>139</v>
      </c>
    </row>
    <row r="398" spans="1:2" ht="14.5" x14ac:dyDescent="0.35">
      <c r="A398" s="56" t="s">
        <v>499</v>
      </c>
      <c r="B398" s="57">
        <v>189.4</v>
      </c>
    </row>
    <row r="399" spans="1:2" ht="14.5" x14ac:dyDescent="0.35">
      <c r="A399" s="56" t="s">
        <v>500</v>
      </c>
      <c r="B399" s="57">
        <v>183.6</v>
      </c>
    </row>
    <row r="400" spans="1:2" ht="14.5" x14ac:dyDescent="0.35">
      <c r="A400" s="56" t="s">
        <v>501</v>
      </c>
      <c r="B400" s="57">
        <v>177</v>
      </c>
    </row>
    <row r="401" spans="1:2" ht="14.5" x14ac:dyDescent="0.35">
      <c r="A401" s="56" t="s">
        <v>502</v>
      </c>
      <c r="B401" s="57">
        <v>174.2</v>
      </c>
    </row>
    <row r="402" spans="1:2" ht="14.5" x14ac:dyDescent="0.35">
      <c r="A402" s="56" t="s">
        <v>503</v>
      </c>
      <c r="B402" s="57">
        <v>192.1</v>
      </c>
    </row>
    <row r="403" spans="1:2" ht="14.5" x14ac:dyDescent="0.35">
      <c r="A403" s="56" t="s">
        <v>504</v>
      </c>
      <c r="B403" s="57">
        <v>158.9</v>
      </c>
    </row>
    <row r="404" spans="1:2" ht="14.5" x14ac:dyDescent="0.35">
      <c r="A404" s="56" t="s">
        <v>505</v>
      </c>
      <c r="B404" s="57">
        <v>134.30000000000001</v>
      </c>
    </row>
    <row r="405" spans="1:2" ht="14.5" x14ac:dyDescent="0.35">
      <c r="A405" s="56" t="s">
        <v>506</v>
      </c>
      <c r="B405" s="57">
        <v>164.8</v>
      </c>
    </row>
    <row r="406" spans="1:2" ht="14.5" x14ac:dyDescent="0.35">
      <c r="A406" s="56" t="s">
        <v>507</v>
      </c>
      <c r="B406" s="57">
        <v>172.2</v>
      </c>
    </row>
    <row r="407" spans="1:2" ht="14.5" x14ac:dyDescent="0.35">
      <c r="A407" s="56" t="s">
        <v>508</v>
      </c>
      <c r="B407" s="57">
        <v>123.6</v>
      </c>
    </row>
    <row r="408" spans="1:2" ht="14.5" x14ac:dyDescent="0.35">
      <c r="A408" s="56" t="s">
        <v>509</v>
      </c>
      <c r="B408" s="57">
        <v>136.6</v>
      </c>
    </row>
    <row r="409" spans="1:2" ht="14.5" x14ac:dyDescent="0.35">
      <c r="A409" s="56" t="s">
        <v>510</v>
      </c>
      <c r="B409" s="57">
        <v>128.69999999999999</v>
      </c>
    </row>
    <row r="410" spans="1:2" ht="14.5" x14ac:dyDescent="0.35">
      <c r="A410" s="56" t="s">
        <v>511</v>
      </c>
      <c r="B410" s="57">
        <v>161.80000000000001</v>
      </c>
    </row>
    <row r="411" spans="1:2" ht="14.5" x14ac:dyDescent="0.35">
      <c r="A411" s="56" t="s">
        <v>512</v>
      </c>
      <c r="B411" s="57">
        <v>139.80000000000001</v>
      </c>
    </row>
    <row r="412" spans="1:2" ht="14.5" x14ac:dyDescent="0.35">
      <c r="A412" s="56" t="s">
        <v>513</v>
      </c>
      <c r="B412" s="57">
        <v>133</v>
      </c>
    </row>
    <row r="413" spans="1:2" ht="14.5" x14ac:dyDescent="0.35">
      <c r="A413" s="56" t="s">
        <v>514</v>
      </c>
      <c r="B413" s="57">
        <v>188.3</v>
      </c>
    </row>
    <row r="414" spans="1:2" ht="14.5" x14ac:dyDescent="0.35">
      <c r="A414" s="56" t="s">
        <v>515</v>
      </c>
      <c r="B414" s="57">
        <v>170.3</v>
      </c>
    </row>
    <row r="415" spans="1:2" ht="14.5" x14ac:dyDescent="0.35">
      <c r="A415" s="56" t="s">
        <v>516</v>
      </c>
      <c r="B415" s="57">
        <v>163.1</v>
      </c>
    </row>
    <row r="416" spans="1:2" ht="14.5" x14ac:dyDescent="0.35">
      <c r="A416" s="56" t="s">
        <v>517</v>
      </c>
      <c r="B416" s="57">
        <v>170.6</v>
      </c>
    </row>
    <row r="417" spans="1:2" ht="14.5" x14ac:dyDescent="0.35">
      <c r="A417" s="56" t="s">
        <v>518</v>
      </c>
      <c r="B417" s="57">
        <v>151.9</v>
      </c>
    </row>
    <row r="418" spans="1:2" ht="14.5" x14ac:dyDescent="0.35">
      <c r="A418" s="56" t="s">
        <v>519</v>
      </c>
      <c r="B418" s="57">
        <v>161.19999999999999</v>
      </c>
    </row>
    <row r="419" spans="1:2" ht="14.5" x14ac:dyDescent="0.35">
      <c r="A419" s="56" t="s">
        <v>520</v>
      </c>
      <c r="B419" s="57">
        <v>204.3</v>
      </c>
    </row>
    <row r="420" spans="1:2" ht="14.5" x14ac:dyDescent="0.35">
      <c r="A420" s="56" t="s">
        <v>521</v>
      </c>
      <c r="B420" s="57">
        <v>146.19999999999999</v>
      </c>
    </row>
    <row r="421" spans="1:2" ht="14.5" x14ac:dyDescent="0.35">
      <c r="A421" s="56" t="s">
        <v>522</v>
      </c>
      <c r="B421" s="57">
        <v>134</v>
      </c>
    </row>
    <row r="422" spans="1:2" ht="14.5" x14ac:dyDescent="0.35">
      <c r="A422" s="56" t="s">
        <v>523</v>
      </c>
      <c r="B422" s="57">
        <v>163.4</v>
      </c>
    </row>
    <row r="423" spans="1:2" ht="14.5" x14ac:dyDescent="0.35">
      <c r="A423" s="56" t="s">
        <v>524</v>
      </c>
      <c r="B423" s="57">
        <v>201.2</v>
      </c>
    </row>
    <row r="424" spans="1:2" ht="14.5" x14ac:dyDescent="0.35">
      <c r="A424" s="56" t="s">
        <v>525</v>
      </c>
      <c r="B424" s="57">
        <v>199.3</v>
      </c>
    </row>
    <row r="425" spans="1:2" ht="14.5" x14ac:dyDescent="0.35">
      <c r="A425" s="56" t="s">
        <v>526</v>
      </c>
      <c r="B425" s="57">
        <v>120.4</v>
      </c>
    </row>
    <row r="426" spans="1:2" ht="14.5" x14ac:dyDescent="0.35">
      <c r="A426" s="56" t="s">
        <v>527</v>
      </c>
      <c r="B426" s="57">
        <v>128.69999999999999</v>
      </c>
    </row>
    <row r="427" spans="1:2" ht="14.5" x14ac:dyDescent="0.35">
      <c r="A427" s="56" t="s">
        <v>528</v>
      </c>
      <c r="B427" s="57">
        <v>121.3</v>
      </c>
    </row>
    <row r="428" spans="1:2" ht="14.5" x14ac:dyDescent="0.35">
      <c r="A428" s="56" t="s">
        <v>529</v>
      </c>
      <c r="B428" s="57">
        <v>109.1</v>
      </c>
    </row>
    <row r="429" spans="1:2" ht="14.5" x14ac:dyDescent="0.35">
      <c r="A429" s="56" t="s">
        <v>530</v>
      </c>
      <c r="B429" s="57">
        <v>128.30000000000001</v>
      </c>
    </row>
    <row r="430" spans="1:2" ht="14.5" x14ac:dyDescent="0.35">
      <c r="A430" s="56" t="s">
        <v>531</v>
      </c>
      <c r="B430" s="57">
        <v>113.5</v>
      </c>
    </row>
    <row r="431" spans="1:2" ht="14.5" x14ac:dyDescent="0.35">
      <c r="A431" s="56" t="s">
        <v>532</v>
      </c>
      <c r="B431" s="57">
        <v>131.30000000000001</v>
      </c>
    </row>
    <row r="432" spans="1:2" ht="14.5" x14ac:dyDescent="0.35">
      <c r="A432" s="56" t="s">
        <v>533</v>
      </c>
      <c r="B432" s="57">
        <v>148.30000000000001</v>
      </c>
    </row>
    <row r="433" spans="1:2" ht="14.5" x14ac:dyDescent="0.35">
      <c r="A433" s="56" t="s">
        <v>534</v>
      </c>
      <c r="B433" s="57">
        <v>148.4</v>
      </c>
    </row>
    <row r="434" spans="1:2" ht="14.5" x14ac:dyDescent="0.35">
      <c r="A434" s="56" t="s">
        <v>535</v>
      </c>
      <c r="B434" s="57">
        <v>129.5</v>
      </c>
    </row>
    <row r="435" spans="1:2" ht="14.5" x14ac:dyDescent="0.35">
      <c r="A435" s="56" t="s">
        <v>536</v>
      </c>
      <c r="B435" s="57">
        <v>159.6</v>
      </c>
    </row>
    <row r="436" spans="1:2" ht="14.5" x14ac:dyDescent="0.35">
      <c r="A436" s="56" t="s">
        <v>537</v>
      </c>
      <c r="B436" s="57">
        <v>165.4</v>
      </c>
    </row>
    <row r="437" spans="1:2" ht="14.5" x14ac:dyDescent="0.35">
      <c r="A437" s="56" t="s">
        <v>538</v>
      </c>
      <c r="B437" s="57">
        <v>147</v>
      </c>
    </row>
    <row r="438" spans="1:2" ht="14.5" x14ac:dyDescent="0.35">
      <c r="A438" s="56" t="s">
        <v>539</v>
      </c>
      <c r="B438" s="57">
        <v>166.7</v>
      </c>
    </row>
    <row r="439" spans="1:2" ht="14.5" x14ac:dyDescent="0.35">
      <c r="A439" s="56" t="s">
        <v>540</v>
      </c>
      <c r="B439" s="57">
        <v>151</v>
      </c>
    </row>
    <row r="440" spans="1:2" ht="14.5" x14ac:dyDescent="0.35">
      <c r="A440" s="56" t="s">
        <v>541</v>
      </c>
      <c r="B440" s="57">
        <v>143.19999999999999</v>
      </c>
    </row>
    <row r="441" spans="1:2" ht="14.5" x14ac:dyDescent="0.35">
      <c r="A441" s="56" t="s">
        <v>542</v>
      </c>
      <c r="B441" s="57">
        <v>131</v>
      </c>
    </row>
    <row r="442" spans="1:2" ht="14.5" x14ac:dyDescent="0.35">
      <c r="A442" s="56" t="s">
        <v>543</v>
      </c>
      <c r="B442" s="57">
        <v>144.5</v>
      </c>
    </row>
    <row r="443" spans="1:2" ht="14.5" x14ac:dyDescent="0.35">
      <c r="A443" s="56" t="s">
        <v>544</v>
      </c>
      <c r="B443" s="57">
        <v>160.19999999999999</v>
      </c>
    </row>
    <row r="444" spans="1:2" ht="14.5" x14ac:dyDescent="0.35">
      <c r="A444" s="56" t="s">
        <v>545</v>
      </c>
      <c r="B444" s="57">
        <v>147.80000000000001</v>
      </c>
    </row>
    <row r="445" spans="1:2" ht="14.5" x14ac:dyDescent="0.35">
      <c r="A445" s="56" t="s">
        <v>546</v>
      </c>
      <c r="B445" s="57">
        <v>114.9</v>
      </c>
    </row>
    <row r="446" spans="1:2" ht="14.5" x14ac:dyDescent="0.35">
      <c r="A446" s="56" t="s">
        <v>547</v>
      </c>
      <c r="B446" s="57">
        <v>123.3</v>
      </c>
    </row>
    <row r="447" spans="1:2" ht="14.5" x14ac:dyDescent="0.35">
      <c r="A447" s="56" t="s">
        <v>548</v>
      </c>
      <c r="B447" s="57">
        <v>136.30000000000001</v>
      </c>
    </row>
    <row r="448" spans="1:2" ht="14.5" x14ac:dyDescent="0.35">
      <c r="A448" s="56" t="s">
        <v>549</v>
      </c>
      <c r="B448" s="57">
        <v>157</v>
      </c>
    </row>
    <row r="449" spans="1:2" ht="14.5" x14ac:dyDescent="0.35">
      <c r="A449" s="56" t="s">
        <v>550</v>
      </c>
      <c r="B449" s="57">
        <v>136.30000000000001</v>
      </c>
    </row>
    <row r="450" spans="1:2" ht="14.5" x14ac:dyDescent="0.35">
      <c r="A450" s="56" t="s">
        <v>551</v>
      </c>
      <c r="B450" s="57">
        <v>146.69999999999999</v>
      </c>
    </row>
    <row r="451" spans="1:2" ht="14.5" x14ac:dyDescent="0.35">
      <c r="A451" s="56" t="s">
        <v>552</v>
      </c>
      <c r="B451" s="57">
        <v>147.80000000000001</v>
      </c>
    </row>
    <row r="452" spans="1:2" ht="14.5" x14ac:dyDescent="0.35">
      <c r="A452" s="56" t="s">
        <v>553</v>
      </c>
      <c r="B452" s="57">
        <v>114.9</v>
      </c>
    </row>
    <row r="453" spans="1:2" ht="14.5" x14ac:dyDescent="0.35">
      <c r="A453" s="56" t="s">
        <v>554</v>
      </c>
      <c r="B453" s="57">
        <v>126.9</v>
      </c>
    </row>
    <row r="454" spans="1:2" ht="14.5" x14ac:dyDescent="0.35">
      <c r="A454" s="56" t="s">
        <v>555</v>
      </c>
      <c r="B454" s="57">
        <v>146.19999999999999</v>
      </c>
    </row>
    <row r="455" spans="1:2" ht="14.5" x14ac:dyDescent="0.35">
      <c r="A455" s="56" t="s">
        <v>556</v>
      </c>
      <c r="B455" s="57">
        <v>159.80000000000001</v>
      </c>
    </row>
    <row r="456" spans="1:2" ht="14.5" x14ac:dyDescent="0.35">
      <c r="A456" s="56" t="s">
        <v>557</v>
      </c>
      <c r="B456" s="57">
        <v>158.9</v>
      </c>
    </row>
    <row r="457" spans="1:2" ht="14.5" x14ac:dyDescent="0.35">
      <c r="A457" s="56" t="s">
        <v>558</v>
      </c>
      <c r="B457" s="57">
        <v>143.19999999999999</v>
      </c>
    </row>
    <row r="458" spans="1:2" ht="14.5" x14ac:dyDescent="0.35">
      <c r="A458" s="56" t="s">
        <v>559</v>
      </c>
      <c r="B458" s="57">
        <v>160.5</v>
      </c>
    </row>
    <row r="459" spans="1:2" ht="14.5" x14ac:dyDescent="0.35">
      <c r="A459" s="56" t="s">
        <v>560</v>
      </c>
      <c r="B459" s="57">
        <v>113.5</v>
      </c>
    </row>
    <row r="460" spans="1:2" ht="14.5" x14ac:dyDescent="0.35">
      <c r="A460" s="56" t="s">
        <v>561</v>
      </c>
      <c r="B460" s="57">
        <v>177.2</v>
      </c>
    </row>
    <row r="461" spans="1:2" ht="14.5" x14ac:dyDescent="0.35">
      <c r="A461" s="56" t="s">
        <v>562</v>
      </c>
      <c r="B461" s="57">
        <v>160.19999999999999</v>
      </c>
    </row>
    <row r="462" spans="1:2" ht="14.5" x14ac:dyDescent="0.35">
      <c r="A462" s="56" t="s">
        <v>563</v>
      </c>
      <c r="B462" s="57">
        <v>140.69999999999999</v>
      </c>
    </row>
    <row r="463" spans="1:2" ht="14.5" x14ac:dyDescent="0.35">
      <c r="A463" s="56" t="s">
        <v>564</v>
      </c>
      <c r="B463" s="57">
        <v>143.6</v>
      </c>
    </row>
    <row r="464" spans="1:2" ht="14.5" x14ac:dyDescent="0.35">
      <c r="A464" s="56" t="s">
        <v>565</v>
      </c>
      <c r="B464" s="57">
        <v>149.19999999999999</v>
      </c>
    </row>
    <row r="465" spans="1:2" ht="14.5" x14ac:dyDescent="0.35">
      <c r="A465" s="56" t="s">
        <v>566</v>
      </c>
      <c r="B465" s="57">
        <v>160.19999999999999</v>
      </c>
    </row>
    <row r="466" spans="1:2" ht="14.5" x14ac:dyDescent="0.35">
      <c r="A466" s="56" t="s">
        <v>567</v>
      </c>
      <c r="B466" s="57">
        <v>139.80000000000001</v>
      </c>
    </row>
    <row r="467" spans="1:2" ht="14.5" x14ac:dyDescent="0.35">
      <c r="A467" s="56" t="s">
        <v>568</v>
      </c>
      <c r="B467" s="57">
        <v>165.4</v>
      </c>
    </row>
    <row r="468" spans="1:2" ht="14.5" x14ac:dyDescent="0.35">
      <c r="A468" s="56" t="s">
        <v>569</v>
      </c>
      <c r="B468" s="57">
        <v>130.69999999999999</v>
      </c>
    </row>
    <row r="469" spans="1:2" ht="14.5" x14ac:dyDescent="0.35">
      <c r="A469" s="56" t="s">
        <v>570</v>
      </c>
      <c r="B469" s="57">
        <v>166.7</v>
      </c>
    </row>
    <row r="470" spans="1:2" ht="14.5" x14ac:dyDescent="0.35">
      <c r="A470" s="56" t="s">
        <v>571</v>
      </c>
      <c r="B470" s="57">
        <v>144.30000000000001</v>
      </c>
    </row>
    <row r="471" spans="1:2" ht="14.5" x14ac:dyDescent="0.35">
      <c r="A471" s="56" t="s">
        <v>572</v>
      </c>
      <c r="B471" s="57">
        <v>146.80000000000001</v>
      </c>
    </row>
    <row r="472" spans="1:2" ht="14.5" x14ac:dyDescent="0.35">
      <c r="A472" s="56" t="s">
        <v>573</v>
      </c>
      <c r="B472" s="57">
        <v>154.9</v>
      </c>
    </row>
    <row r="473" spans="1:2" ht="14.5" x14ac:dyDescent="0.35">
      <c r="A473" s="56" t="s">
        <v>574</v>
      </c>
      <c r="B473" s="57">
        <v>148.30000000000001</v>
      </c>
    </row>
    <row r="474" spans="1:2" ht="14.5" x14ac:dyDescent="0.35">
      <c r="A474" s="56" t="s">
        <v>575</v>
      </c>
      <c r="B474" s="57">
        <v>126.2</v>
      </c>
    </row>
    <row r="475" spans="1:2" ht="14.5" x14ac:dyDescent="0.35">
      <c r="A475" s="56" t="s">
        <v>576</v>
      </c>
      <c r="B475" s="57">
        <v>131.6</v>
      </c>
    </row>
    <row r="476" spans="1:2" ht="14.5" x14ac:dyDescent="0.35">
      <c r="A476" s="56" t="s">
        <v>577</v>
      </c>
      <c r="B476" s="57">
        <v>114.9</v>
      </c>
    </row>
    <row r="477" spans="1:2" ht="14.5" x14ac:dyDescent="0.35">
      <c r="A477" s="56" t="s">
        <v>578</v>
      </c>
      <c r="B477" s="57">
        <v>109.3</v>
      </c>
    </row>
    <row r="478" spans="1:2" ht="14.5" x14ac:dyDescent="0.35">
      <c r="A478" s="56" t="s">
        <v>579</v>
      </c>
      <c r="B478" s="57">
        <v>116.3</v>
      </c>
    </row>
    <row r="479" spans="1:2" ht="14.5" x14ac:dyDescent="0.35">
      <c r="A479" s="56" t="s">
        <v>580</v>
      </c>
      <c r="B479" s="57">
        <v>131.30000000000001</v>
      </c>
    </row>
    <row r="480" spans="1:2" ht="14.5" x14ac:dyDescent="0.35">
      <c r="A480" s="56" t="s">
        <v>581</v>
      </c>
      <c r="B480" s="57">
        <v>148.30000000000001</v>
      </c>
    </row>
    <row r="481" spans="1:2" ht="14.5" x14ac:dyDescent="0.35">
      <c r="A481" s="56" t="s">
        <v>582</v>
      </c>
      <c r="B481" s="57">
        <v>148.4</v>
      </c>
    </row>
    <row r="482" spans="1:2" ht="14.5" x14ac:dyDescent="0.35">
      <c r="A482" s="56" t="s">
        <v>583</v>
      </c>
      <c r="B482" s="57">
        <v>129.5</v>
      </c>
    </row>
    <row r="483" spans="1:2" ht="14.5" x14ac:dyDescent="0.35">
      <c r="A483" s="56" t="s">
        <v>584</v>
      </c>
      <c r="B483" s="57">
        <v>161.4</v>
      </c>
    </row>
    <row r="484" spans="1:2" ht="14.5" x14ac:dyDescent="0.35">
      <c r="A484" s="56" t="s">
        <v>585</v>
      </c>
      <c r="B484" s="57">
        <v>154.5</v>
      </c>
    </row>
    <row r="485" spans="1:2" ht="14.5" x14ac:dyDescent="0.35">
      <c r="A485" s="56" t="s">
        <v>586</v>
      </c>
      <c r="B485" s="57">
        <v>136.19999999999999</v>
      </c>
    </row>
    <row r="486" spans="1:2" ht="14.5" x14ac:dyDescent="0.35">
      <c r="A486" s="56" t="s">
        <v>587</v>
      </c>
      <c r="B486" s="57">
        <v>151</v>
      </c>
    </row>
    <row r="487" spans="1:2" ht="14.5" x14ac:dyDescent="0.35">
      <c r="A487" s="56" t="s">
        <v>588</v>
      </c>
      <c r="B487" s="57">
        <v>146.69999999999999</v>
      </c>
    </row>
    <row r="488" spans="1:2" ht="14.5" x14ac:dyDescent="0.35">
      <c r="A488" s="56" t="s">
        <v>589</v>
      </c>
      <c r="B488" s="57">
        <v>147.80000000000001</v>
      </c>
    </row>
    <row r="489" spans="1:2" ht="14.5" x14ac:dyDescent="0.35">
      <c r="A489" s="56" t="s">
        <v>590</v>
      </c>
      <c r="B489" s="57">
        <v>114.9</v>
      </c>
    </row>
    <row r="490" spans="1:2" ht="14.5" x14ac:dyDescent="0.35">
      <c r="A490" s="56" t="s">
        <v>591</v>
      </c>
      <c r="B490" s="57">
        <v>109.3</v>
      </c>
    </row>
    <row r="491" spans="1:2" ht="14.5" x14ac:dyDescent="0.35">
      <c r="A491" s="56" t="s">
        <v>592</v>
      </c>
      <c r="B491" s="57">
        <v>117.6</v>
      </c>
    </row>
    <row r="492" spans="1:2" ht="14.5" x14ac:dyDescent="0.35">
      <c r="A492" s="56" t="s">
        <v>593</v>
      </c>
      <c r="B492" s="57">
        <v>115.1</v>
      </c>
    </row>
    <row r="493" spans="1:2" ht="14.5" x14ac:dyDescent="0.35">
      <c r="A493" s="56" t="s">
        <v>594</v>
      </c>
      <c r="B493" s="57">
        <v>148.4</v>
      </c>
    </row>
    <row r="494" spans="1:2" ht="14.5" x14ac:dyDescent="0.35">
      <c r="A494" s="56" t="s">
        <v>595</v>
      </c>
      <c r="B494" s="57">
        <v>159.6</v>
      </c>
    </row>
    <row r="495" spans="1:2" ht="14.5" x14ac:dyDescent="0.35">
      <c r="A495" s="56" t="s">
        <v>596</v>
      </c>
      <c r="B495" s="57">
        <v>136.30000000000001</v>
      </c>
    </row>
    <row r="496" spans="1:2" ht="14.5" x14ac:dyDescent="0.35">
      <c r="A496" s="56" t="s">
        <v>597</v>
      </c>
      <c r="B496" s="57">
        <v>136.4</v>
      </c>
    </row>
    <row r="497" spans="1:2" ht="14.5" x14ac:dyDescent="0.35">
      <c r="A497" s="56" t="s">
        <v>598</v>
      </c>
      <c r="B497" s="57">
        <v>136.19999999999999</v>
      </c>
    </row>
    <row r="498" spans="1:2" ht="14.5" x14ac:dyDescent="0.35">
      <c r="A498" s="56" t="s">
        <v>599</v>
      </c>
      <c r="B498" s="57">
        <v>157</v>
      </c>
    </row>
    <row r="499" spans="1:2" ht="14.5" x14ac:dyDescent="0.35">
      <c r="A499" s="56" t="s">
        <v>600</v>
      </c>
      <c r="B499" s="57">
        <v>146.69999999999999</v>
      </c>
    </row>
    <row r="500" spans="1:2" ht="14.5" x14ac:dyDescent="0.35">
      <c r="A500" s="56" t="s">
        <v>601</v>
      </c>
      <c r="B500" s="57">
        <v>147.80000000000001</v>
      </c>
    </row>
    <row r="501" spans="1:2" ht="14.5" x14ac:dyDescent="0.35">
      <c r="A501" s="56" t="s">
        <v>602</v>
      </c>
      <c r="B501" s="57">
        <v>114.9</v>
      </c>
    </row>
    <row r="502" spans="1:2" ht="14.5" x14ac:dyDescent="0.35">
      <c r="A502" s="56" t="s">
        <v>603</v>
      </c>
      <c r="B502" s="57">
        <v>113.6</v>
      </c>
    </row>
    <row r="503" spans="1:2" ht="14.5" x14ac:dyDescent="0.35">
      <c r="A503" s="56" t="s">
        <v>604</v>
      </c>
      <c r="B503" s="57">
        <v>131.4</v>
      </c>
    </row>
    <row r="504" spans="1:2" ht="14.5" x14ac:dyDescent="0.35">
      <c r="A504" s="56" t="s">
        <v>605</v>
      </c>
      <c r="B504" s="57">
        <v>157.5</v>
      </c>
    </row>
    <row r="505" spans="1:2" ht="14.5" x14ac:dyDescent="0.35">
      <c r="A505" s="56" t="s">
        <v>606</v>
      </c>
      <c r="B505" s="57">
        <v>143.19999999999999</v>
      </c>
    </row>
    <row r="506" spans="1:2" ht="14.5" x14ac:dyDescent="0.35">
      <c r="A506" s="56" t="s">
        <v>607</v>
      </c>
      <c r="B506" s="57">
        <v>147</v>
      </c>
    </row>
    <row r="507" spans="1:2" ht="14.5" x14ac:dyDescent="0.35">
      <c r="A507" s="56" t="s">
        <v>608</v>
      </c>
      <c r="B507" s="57">
        <v>109.3</v>
      </c>
    </row>
    <row r="508" spans="1:2" ht="14.5" x14ac:dyDescent="0.35">
      <c r="A508" s="56" t="s">
        <v>609</v>
      </c>
      <c r="B508" s="57">
        <v>140.69999999999999</v>
      </c>
    </row>
    <row r="509" spans="1:2" ht="14.5" x14ac:dyDescent="0.35">
      <c r="A509" s="56" t="s">
        <v>610</v>
      </c>
      <c r="B509" s="57">
        <v>166.7</v>
      </c>
    </row>
    <row r="510" spans="1:2" ht="14.5" x14ac:dyDescent="0.35">
      <c r="A510" s="56" t="s">
        <v>611</v>
      </c>
      <c r="B510" s="57">
        <v>151</v>
      </c>
    </row>
    <row r="511" spans="1:2" ht="14.5" x14ac:dyDescent="0.35">
      <c r="A511" s="56" t="s">
        <v>612</v>
      </c>
      <c r="B511" s="57">
        <v>160.19999999999999</v>
      </c>
    </row>
    <row r="512" spans="1:2" ht="14.5" x14ac:dyDescent="0.35">
      <c r="A512" s="56" t="s">
        <v>613</v>
      </c>
      <c r="B512" s="57">
        <v>160.69999999999999</v>
      </c>
    </row>
    <row r="513" spans="1:2" ht="14.5" x14ac:dyDescent="0.35">
      <c r="A513" s="56" t="s">
        <v>614</v>
      </c>
      <c r="B513" s="57">
        <v>147</v>
      </c>
    </row>
    <row r="514" spans="1:2" ht="14.5" x14ac:dyDescent="0.35">
      <c r="A514" s="56" t="s">
        <v>615</v>
      </c>
      <c r="B514" s="57">
        <v>155.19999999999999</v>
      </c>
    </row>
    <row r="515" spans="1:2" ht="14.5" x14ac:dyDescent="0.35">
      <c r="A515" s="56" t="s">
        <v>616</v>
      </c>
      <c r="B515" s="57">
        <v>147.80000000000001</v>
      </c>
    </row>
    <row r="516" spans="1:2" ht="14.5" x14ac:dyDescent="0.35">
      <c r="A516" s="56" t="s">
        <v>617</v>
      </c>
      <c r="B516" s="57">
        <v>158.9</v>
      </c>
    </row>
    <row r="517" spans="1:2" ht="14.5" x14ac:dyDescent="0.35">
      <c r="A517" s="56" t="s">
        <v>618</v>
      </c>
      <c r="B517" s="57">
        <v>165.4</v>
      </c>
    </row>
    <row r="518" spans="1:2" ht="14.5" x14ac:dyDescent="0.35">
      <c r="A518" s="56" t="s">
        <v>619</v>
      </c>
      <c r="B518" s="57">
        <v>144.5</v>
      </c>
    </row>
    <row r="519" spans="1:2" ht="14.5" x14ac:dyDescent="0.35">
      <c r="A519" s="56" t="s">
        <v>620</v>
      </c>
      <c r="B519" s="57">
        <v>148.30000000000001</v>
      </c>
    </row>
    <row r="520" spans="1:2" ht="14.5" x14ac:dyDescent="0.35">
      <c r="A520" s="56" t="s">
        <v>621</v>
      </c>
      <c r="B520" s="57">
        <v>115.4</v>
      </c>
    </row>
    <row r="521" spans="1:2" ht="14.5" x14ac:dyDescent="0.35">
      <c r="A521" s="56" t="s">
        <v>622</v>
      </c>
      <c r="B521" s="57">
        <v>117.6</v>
      </c>
    </row>
    <row r="522" spans="1:2" ht="14.5" x14ac:dyDescent="0.35">
      <c r="A522" s="56" t="s">
        <v>623</v>
      </c>
      <c r="B522" s="57">
        <v>143.19999999999999</v>
      </c>
    </row>
    <row r="523" spans="1:2" ht="14.5" x14ac:dyDescent="0.35">
      <c r="A523" s="56" t="s">
        <v>624</v>
      </c>
      <c r="B523" s="57">
        <v>129.5</v>
      </c>
    </row>
    <row r="524" spans="1:2" ht="14.5" x14ac:dyDescent="0.35">
      <c r="A524" s="56" t="s">
        <v>625</v>
      </c>
      <c r="B524" s="57">
        <v>131.30000000000001</v>
      </c>
    </row>
    <row r="525" spans="1:2" ht="14.5" x14ac:dyDescent="0.35">
      <c r="A525" s="56" t="s">
        <v>626</v>
      </c>
      <c r="B525" s="57">
        <v>131</v>
      </c>
    </row>
    <row r="526" spans="1:2" ht="14.5" x14ac:dyDescent="0.35">
      <c r="A526" s="56" t="s">
        <v>627</v>
      </c>
      <c r="B526" s="57">
        <v>114.9</v>
      </c>
    </row>
    <row r="527" spans="1:2" ht="14.5" x14ac:dyDescent="0.35">
      <c r="A527" s="56" t="s">
        <v>628</v>
      </c>
      <c r="B527" s="57">
        <v>133.5</v>
      </c>
    </row>
    <row r="528" spans="1:2" ht="14.5" x14ac:dyDescent="0.35">
      <c r="A528" s="56" t="s">
        <v>629</v>
      </c>
      <c r="B528" s="57">
        <v>137.69999999999999</v>
      </c>
    </row>
    <row r="529" spans="1:2" ht="14.5" x14ac:dyDescent="0.35">
      <c r="A529" s="56" t="s">
        <v>630</v>
      </c>
      <c r="B529" s="57">
        <v>151.4</v>
      </c>
    </row>
    <row r="530" spans="1:2" ht="14.5" x14ac:dyDescent="0.35">
      <c r="A530" s="56" t="s">
        <v>631</v>
      </c>
      <c r="B530" s="57">
        <v>143</v>
      </c>
    </row>
    <row r="531" spans="1:2" ht="14.5" x14ac:dyDescent="0.35">
      <c r="A531" s="56" t="s">
        <v>632</v>
      </c>
      <c r="B531" s="57">
        <v>126.8</v>
      </c>
    </row>
    <row r="532" spans="1:2" ht="14.5" x14ac:dyDescent="0.35">
      <c r="A532" s="56" t="s">
        <v>633</v>
      </c>
      <c r="B532" s="57">
        <v>148.30000000000001</v>
      </c>
    </row>
    <row r="533" spans="1:2" ht="14.5" x14ac:dyDescent="0.35">
      <c r="A533" s="56" t="s">
        <v>634</v>
      </c>
      <c r="B533" s="57">
        <v>129.19999999999999</v>
      </c>
    </row>
    <row r="534" spans="1:2" ht="14.5" x14ac:dyDescent="0.35">
      <c r="A534" s="56" t="s">
        <v>635</v>
      </c>
      <c r="B534" s="57">
        <v>113.5</v>
      </c>
    </row>
    <row r="535" spans="1:2" ht="14.5" x14ac:dyDescent="0.35">
      <c r="A535" s="56" t="s">
        <v>636</v>
      </c>
      <c r="B535" s="57">
        <v>113.5</v>
      </c>
    </row>
    <row r="536" spans="1:2" ht="14.5" x14ac:dyDescent="0.35">
      <c r="A536" s="56" t="s">
        <v>637</v>
      </c>
      <c r="B536" s="57">
        <v>143.5</v>
      </c>
    </row>
    <row r="537" spans="1:2" ht="14.5" x14ac:dyDescent="0.35">
      <c r="A537" s="56" t="s">
        <v>638</v>
      </c>
      <c r="B537" s="57">
        <v>131.30000000000001</v>
      </c>
    </row>
    <row r="538" spans="1:2" ht="14.5" x14ac:dyDescent="0.35">
      <c r="A538" s="56" t="s">
        <v>639</v>
      </c>
      <c r="B538" s="57">
        <v>140.69999999999999</v>
      </c>
    </row>
    <row r="539" spans="1:2" ht="14.5" x14ac:dyDescent="0.35">
      <c r="A539" s="56" t="s">
        <v>640</v>
      </c>
      <c r="B539" s="57">
        <v>155</v>
      </c>
    </row>
    <row r="540" spans="1:2" ht="14.5" x14ac:dyDescent="0.35">
      <c r="A540" s="56" t="s">
        <v>641</v>
      </c>
      <c r="B540" s="57">
        <v>160.30000000000001</v>
      </c>
    </row>
    <row r="541" spans="1:2" ht="14.5" x14ac:dyDescent="0.35">
      <c r="A541" s="56" t="s">
        <v>642</v>
      </c>
      <c r="B541" s="57">
        <v>158.9</v>
      </c>
    </row>
    <row r="542" spans="1:2" ht="14.5" x14ac:dyDescent="0.35">
      <c r="A542" s="56" t="s">
        <v>643</v>
      </c>
      <c r="B542" s="57">
        <v>151</v>
      </c>
    </row>
    <row r="543" spans="1:2" ht="14.5" x14ac:dyDescent="0.35">
      <c r="A543" s="56" t="s">
        <v>644</v>
      </c>
      <c r="B543" s="57">
        <v>166</v>
      </c>
    </row>
    <row r="544" spans="1:2" ht="14.5" x14ac:dyDescent="0.35">
      <c r="A544" s="56" t="s">
        <v>645</v>
      </c>
      <c r="B544" s="57">
        <v>146.80000000000001</v>
      </c>
    </row>
    <row r="545" spans="1:2" ht="14.5" x14ac:dyDescent="0.35">
      <c r="A545" s="56" t="s">
        <v>646</v>
      </c>
      <c r="B545" s="57">
        <v>165.9</v>
      </c>
    </row>
    <row r="546" spans="1:2" ht="14.5" x14ac:dyDescent="0.35">
      <c r="A546" s="56" t="s">
        <v>647</v>
      </c>
      <c r="B546" s="57">
        <v>144.19999999999999</v>
      </c>
    </row>
    <row r="547" spans="1:2" ht="14.5" x14ac:dyDescent="0.35">
      <c r="A547" s="56" t="s">
        <v>648</v>
      </c>
      <c r="B547" s="57">
        <v>147.80000000000001</v>
      </c>
    </row>
    <row r="548" spans="1:2" ht="14.5" x14ac:dyDescent="0.35">
      <c r="A548" s="56" t="s">
        <v>649</v>
      </c>
      <c r="B548" s="57">
        <v>160.19999999999999</v>
      </c>
    </row>
    <row r="549" spans="1:2" ht="14.5" x14ac:dyDescent="0.35">
      <c r="A549" s="56" t="s">
        <v>650</v>
      </c>
      <c r="B549" s="57">
        <v>144.5</v>
      </c>
    </row>
    <row r="550" spans="1:2" ht="14.5" x14ac:dyDescent="0.35">
      <c r="A550" s="56" t="s">
        <v>651</v>
      </c>
      <c r="B550" s="57">
        <v>114.9</v>
      </c>
    </row>
    <row r="551" spans="1:2" ht="14.5" x14ac:dyDescent="0.35">
      <c r="A551" s="56" t="s">
        <v>652</v>
      </c>
      <c r="B551" s="57">
        <v>114.9</v>
      </c>
    </row>
    <row r="552" spans="1:2" ht="14.5" x14ac:dyDescent="0.35">
      <c r="A552" s="56" t="s">
        <v>653</v>
      </c>
      <c r="B552" s="57">
        <v>114.9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085AA-B0FA-4295-9879-832ED335E004}">
  <dimension ref="A1:AF296"/>
  <sheetViews>
    <sheetView zoomScale="130" zoomScaleNormal="130" workbookViewId="0">
      <selection activeCell="AH32" sqref="AH32"/>
    </sheetView>
  </sheetViews>
  <sheetFormatPr defaultRowHeight="11.5" x14ac:dyDescent="0.25"/>
  <cols>
    <col min="8" max="8" width="11.453125" customWidth="1"/>
    <col min="14" max="14" width="8.453125" customWidth="1"/>
    <col min="24" max="24" width="13.08984375" style="89" customWidth="1"/>
    <col min="25" max="25" width="9.1796875" style="89" customWidth="1"/>
    <col min="26" max="26" width="9.36328125" customWidth="1"/>
    <col min="31" max="31" width="9.08984375" bestFit="1" customWidth="1"/>
    <col min="32" max="32" width="10.453125" bestFit="1" customWidth="1"/>
  </cols>
  <sheetData>
    <row r="1" spans="1:32" x14ac:dyDescent="0.25">
      <c r="C1" s="94"/>
      <c r="E1" s="70"/>
      <c r="G1" s="94"/>
      <c r="I1" s="94"/>
      <c r="K1" s="94"/>
      <c r="M1" s="94"/>
      <c r="P1" s="94"/>
      <c r="Q1" s="92"/>
      <c r="T1" s="94"/>
      <c r="Z1" s="94"/>
      <c r="AF1" s="94"/>
    </row>
    <row r="2" spans="1:32" x14ac:dyDescent="0.25">
      <c r="C2" s="1">
        <v>2022</v>
      </c>
      <c r="E2" s="1" t="s">
        <v>916</v>
      </c>
      <c r="F2" s="1"/>
      <c r="G2" s="1">
        <v>2023</v>
      </c>
      <c r="H2" s="1">
        <v>2023</v>
      </c>
      <c r="I2" s="1">
        <v>2023</v>
      </c>
      <c r="J2" s="1">
        <v>2023</v>
      </c>
      <c r="K2" s="1">
        <v>2023</v>
      </c>
      <c r="L2" s="79">
        <v>2023</v>
      </c>
      <c r="M2">
        <v>2023</v>
      </c>
      <c r="N2">
        <v>2022</v>
      </c>
      <c r="O2">
        <v>2022</v>
      </c>
      <c r="P2">
        <v>2022</v>
      </c>
      <c r="R2" s="1" t="s">
        <v>1147</v>
      </c>
      <c r="T2" s="1">
        <v>2022</v>
      </c>
      <c r="V2" s="93" t="s">
        <v>1152</v>
      </c>
      <c r="AD2" s="70"/>
    </row>
    <row r="3" spans="1:32" s="96" customFormat="1" ht="14" x14ac:dyDescent="0.4">
      <c r="A3" s="95" t="s">
        <v>659</v>
      </c>
      <c r="B3" s="95" t="s">
        <v>660</v>
      </c>
      <c r="C3" s="95" t="s">
        <v>375</v>
      </c>
      <c r="D3" s="99"/>
      <c r="E3" s="95" t="s">
        <v>659</v>
      </c>
      <c r="F3" s="95" t="s">
        <v>660</v>
      </c>
      <c r="G3" s="95" t="s">
        <v>384</v>
      </c>
      <c r="H3" s="95" t="s">
        <v>1148</v>
      </c>
      <c r="I3" s="95" t="s">
        <v>376</v>
      </c>
      <c r="J3" s="95" t="s">
        <v>1153</v>
      </c>
      <c r="K3" s="95" t="s">
        <v>1154</v>
      </c>
      <c r="L3" s="95" t="s">
        <v>1157</v>
      </c>
      <c r="M3" s="95" t="s">
        <v>1158</v>
      </c>
      <c r="N3" s="95" t="s">
        <v>1157</v>
      </c>
      <c r="O3" s="95" t="s">
        <v>1159</v>
      </c>
      <c r="P3" s="95" t="s">
        <v>1160</v>
      </c>
      <c r="Q3" s="99"/>
      <c r="R3" s="95" t="s">
        <v>659</v>
      </c>
      <c r="S3" s="95" t="s">
        <v>660</v>
      </c>
      <c r="T3" s="95" t="s">
        <v>1162</v>
      </c>
      <c r="V3" s="95" t="s">
        <v>659</v>
      </c>
      <c r="W3" s="95" t="s">
        <v>660</v>
      </c>
      <c r="X3" s="97" t="s">
        <v>1149</v>
      </c>
      <c r="Y3" s="97" t="s">
        <v>1150</v>
      </c>
      <c r="Z3" s="95" t="s">
        <v>1151</v>
      </c>
      <c r="AA3" s="99"/>
      <c r="AB3" s="95" t="s">
        <v>659</v>
      </c>
      <c r="AC3" s="95" t="s">
        <v>660</v>
      </c>
      <c r="AD3" s="98" t="s">
        <v>1155</v>
      </c>
      <c r="AE3" s="95" t="s">
        <v>1156</v>
      </c>
      <c r="AF3" s="95" t="s">
        <v>25</v>
      </c>
    </row>
    <row r="4" spans="1:32" x14ac:dyDescent="0.25">
      <c r="A4" t="s">
        <v>78</v>
      </c>
      <c r="B4" t="s">
        <v>917</v>
      </c>
      <c r="C4" s="57">
        <v>173.3</v>
      </c>
      <c r="E4" t="s">
        <v>78</v>
      </c>
      <c r="F4" t="s">
        <v>917</v>
      </c>
      <c r="G4">
        <v>405</v>
      </c>
      <c r="H4" s="88">
        <v>489</v>
      </c>
      <c r="I4" s="90">
        <f t="shared" ref="I4:I67" si="0">G4/H4</f>
        <v>0.82822085889570551</v>
      </c>
      <c r="J4">
        <v>405</v>
      </c>
      <c r="K4" s="90">
        <f>J4/G4</f>
        <v>1</v>
      </c>
      <c r="L4" s="88">
        <v>7429818.4399999995</v>
      </c>
      <c r="M4" s="88">
        <v>15193.902740286298</v>
      </c>
      <c r="N4" s="88">
        <v>6075734.1799999997</v>
      </c>
      <c r="O4" s="88">
        <v>497</v>
      </c>
      <c r="P4" s="88">
        <v>12224.817263581488</v>
      </c>
      <c r="R4" t="s">
        <v>78</v>
      </c>
      <c r="S4" t="s">
        <v>917</v>
      </c>
      <c r="T4" t="s">
        <v>685</v>
      </c>
      <c r="V4" t="s">
        <v>77</v>
      </c>
      <c r="W4" t="s">
        <v>923</v>
      </c>
      <c r="X4" s="89">
        <v>438134420</v>
      </c>
      <c r="Y4" s="89">
        <v>16405</v>
      </c>
      <c r="Z4" s="89">
        <v>26707.370923498933</v>
      </c>
      <c r="AB4" t="s">
        <v>78</v>
      </c>
      <c r="AC4" t="s">
        <v>917</v>
      </c>
      <c r="AD4">
        <v>0</v>
      </c>
      <c r="AE4" s="88">
        <v>0</v>
      </c>
      <c r="AF4">
        <v>0</v>
      </c>
    </row>
    <row r="5" spans="1:32" x14ac:dyDescent="0.25">
      <c r="A5" t="s">
        <v>79</v>
      </c>
      <c r="B5" t="s">
        <v>918</v>
      </c>
      <c r="C5" s="57">
        <v>157</v>
      </c>
      <c r="E5" t="s">
        <v>79</v>
      </c>
      <c r="F5" t="s">
        <v>918</v>
      </c>
      <c r="G5">
        <v>105</v>
      </c>
      <c r="H5" s="88">
        <v>144</v>
      </c>
      <c r="I5" s="90">
        <f t="shared" si="0"/>
        <v>0.72916666666666663</v>
      </c>
      <c r="J5">
        <v>90</v>
      </c>
      <c r="K5" s="90">
        <f t="shared" ref="K5:K68" si="1">J5/G5</f>
        <v>0.8571428571428571</v>
      </c>
      <c r="L5" s="88">
        <v>1794151.6599999997</v>
      </c>
      <c r="M5" s="88">
        <v>12459.386527777775</v>
      </c>
      <c r="N5" s="88">
        <v>1621227.74</v>
      </c>
      <c r="O5" s="88">
        <v>146</v>
      </c>
      <c r="P5" s="88">
        <v>11104.299589041097</v>
      </c>
      <c r="R5" t="s">
        <v>79</v>
      </c>
      <c r="S5" t="s">
        <v>918</v>
      </c>
      <c r="T5" t="s">
        <v>686</v>
      </c>
      <c r="V5" t="s">
        <v>78</v>
      </c>
      <c r="W5" t="s">
        <v>917</v>
      </c>
      <c r="X5" s="89">
        <v>203077291</v>
      </c>
      <c r="Y5" s="89">
        <v>9113</v>
      </c>
      <c r="Z5" s="89">
        <v>22284.351036980137</v>
      </c>
      <c r="AB5" t="s">
        <v>79</v>
      </c>
      <c r="AC5" t="s">
        <v>918</v>
      </c>
      <c r="AD5">
        <v>0</v>
      </c>
      <c r="AE5" s="88">
        <v>0</v>
      </c>
      <c r="AF5">
        <v>0</v>
      </c>
    </row>
    <row r="6" spans="1:32" x14ac:dyDescent="0.25">
      <c r="A6" t="s">
        <v>81</v>
      </c>
      <c r="B6" t="s">
        <v>919</v>
      </c>
      <c r="C6" s="57">
        <v>163.9</v>
      </c>
      <c r="E6" t="s">
        <v>81</v>
      </c>
      <c r="F6" t="s">
        <v>919</v>
      </c>
      <c r="G6">
        <v>486</v>
      </c>
      <c r="H6" s="88">
        <v>624</v>
      </c>
      <c r="I6" s="90">
        <f t="shared" si="0"/>
        <v>0.77884615384615385</v>
      </c>
      <c r="J6">
        <v>486</v>
      </c>
      <c r="K6" s="90">
        <f t="shared" si="1"/>
        <v>1</v>
      </c>
      <c r="L6" s="88">
        <v>7386547.3400000008</v>
      </c>
      <c r="M6" s="88">
        <v>11837.415608974361</v>
      </c>
      <c r="N6" s="88">
        <v>6729832.8499999996</v>
      </c>
      <c r="O6" s="88">
        <v>654</v>
      </c>
      <c r="P6" s="88">
        <v>10290.264296636085</v>
      </c>
      <c r="R6" t="s">
        <v>81</v>
      </c>
      <c r="S6" t="s">
        <v>919</v>
      </c>
      <c r="T6" t="s">
        <v>687</v>
      </c>
      <c r="V6" t="s">
        <v>79</v>
      </c>
      <c r="W6" t="s">
        <v>918</v>
      </c>
      <c r="X6" s="89">
        <v>55244242</v>
      </c>
      <c r="Y6" s="89">
        <v>2437</v>
      </c>
      <c r="Z6" s="89">
        <v>22668.954452195321</v>
      </c>
      <c r="AB6" t="s">
        <v>81</v>
      </c>
      <c r="AC6" t="s">
        <v>919</v>
      </c>
      <c r="AD6">
        <v>0</v>
      </c>
      <c r="AE6" s="88">
        <v>0</v>
      </c>
      <c r="AF6">
        <v>0</v>
      </c>
    </row>
    <row r="7" spans="1:32" x14ac:dyDescent="0.25">
      <c r="A7" t="s">
        <v>82</v>
      </c>
      <c r="B7" t="s">
        <v>920</v>
      </c>
      <c r="C7" s="57">
        <v>171.9</v>
      </c>
      <c r="E7" t="s">
        <v>82</v>
      </c>
      <c r="F7" t="s">
        <v>920</v>
      </c>
      <c r="G7">
        <v>261</v>
      </c>
      <c r="H7" s="88">
        <v>336</v>
      </c>
      <c r="I7" s="90">
        <f t="shared" si="0"/>
        <v>0.7767857142857143</v>
      </c>
      <c r="J7">
        <v>243</v>
      </c>
      <c r="K7" s="90">
        <f t="shared" si="1"/>
        <v>0.93103448275862066</v>
      </c>
      <c r="L7" s="88">
        <v>4673427.6500000004</v>
      </c>
      <c r="M7" s="88">
        <v>13909.01086309524</v>
      </c>
      <c r="N7" s="88">
        <v>4164347.7800000003</v>
      </c>
      <c r="O7" s="88">
        <v>340</v>
      </c>
      <c r="P7" s="88">
        <v>12248.081705882354</v>
      </c>
      <c r="R7" t="s">
        <v>82</v>
      </c>
      <c r="S7" t="s">
        <v>920</v>
      </c>
      <c r="T7" t="s">
        <v>688</v>
      </c>
      <c r="V7" t="s">
        <v>81</v>
      </c>
      <c r="W7" t="s">
        <v>919</v>
      </c>
      <c r="X7" s="89">
        <v>244747382</v>
      </c>
      <c r="Y7" s="89">
        <v>10933</v>
      </c>
      <c r="Z7" s="89">
        <v>22386.113783956829</v>
      </c>
      <c r="AB7" t="s">
        <v>82</v>
      </c>
      <c r="AC7" t="s">
        <v>920</v>
      </c>
      <c r="AD7">
        <v>0</v>
      </c>
      <c r="AE7" s="88">
        <v>0</v>
      </c>
      <c r="AF7">
        <v>0</v>
      </c>
    </row>
    <row r="8" spans="1:32" x14ac:dyDescent="0.25">
      <c r="A8" t="s">
        <v>84</v>
      </c>
      <c r="B8" t="s">
        <v>921</v>
      </c>
      <c r="C8" s="57">
        <v>114.4</v>
      </c>
      <c r="E8" t="s">
        <v>84</v>
      </c>
      <c r="F8" t="s">
        <v>921</v>
      </c>
      <c r="G8">
        <v>228</v>
      </c>
      <c r="H8" s="88">
        <v>245</v>
      </c>
      <c r="I8" s="90">
        <f t="shared" si="0"/>
        <v>0.93061224489795913</v>
      </c>
      <c r="J8">
        <v>216</v>
      </c>
      <c r="K8" s="90">
        <f t="shared" si="1"/>
        <v>0.94736842105263153</v>
      </c>
      <c r="L8" s="88">
        <v>2566709.75</v>
      </c>
      <c r="M8" s="88">
        <v>10476.366326530613</v>
      </c>
      <c r="N8" s="88">
        <v>2656746.4200000004</v>
      </c>
      <c r="O8" s="88">
        <v>263</v>
      </c>
      <c r="P8" s="88">
        <v>10101.69741444867</v>
      </c>
      <c r="R8" t="s">
        <v>84</v>
      </c>
      <c r="S8" t="s">
        <v>921</v>
      </c>
      <c r="T8" t="s">
        <v>689</v>
      </c>
      <c r="V8" t="s">
        <v>82</v>
      </c>
      <c r="W8" t="s">
        <v>920</v>
      </c>
      <c r="X8" s="89">
        <v>204404928</v>
      </c>
      <c r="Y8" s="89">
        <v>7968</v>
      </c>
      <c r="Z8" s="89">
        <v>25653.22891566265</v>
      </c>
      <c r="AB8" t="s">
        <v>84</v>
      </c>
      <c r="AC8" t="s">
        <v>921</v>
      </c>
      <c r="AD8">
        <v>1</v>
      </c>
      <c r="AE8" s="88">
        <v>0</v>
      </c>
      <c r="AF8">
        <v>1</v>
      </c>
    </row>
    <row r="9" spans="1:32" x14ac:dyDescent="0.25">
      <c r="A9" t="s">
        <v>86</v>
      </c>
      <c r="B9" t="s">
        <v>922</v>
      </c>
      <c r="C9" s="57">
        <v>119.8</v>
      </c>
      <c r="E9" t="s">
        <v>86</v>
      </c>
      <c r="F9" t="s">
        <v>922</v>
      </c>
      <c r="G9">
        <v>105</v>
      </c>
      <c r="H9" s="88">
        <v>274</v>
      </c>
      <c r="I9" s="90">
        <f t="shared" si="0"/>
        <v>0.38321167883211676</v>
      </c>
      <c r="J9">
        <v>21</v>
      </c>
      <c r="K9" s="90">
        <f t="shared" si="1"/>
        <v>0.2</v>
      </c>
      <c r="L9" s="88">
        <v>3294944.06</v>
      </c>
      <c r="M9" s="88">
        <v>12025.343284671533</v>
      </c>
      <c r="N9" s="88">
        <v>2554749.54</v>
      </c>
      <c r="O9" s="88">
        <v>269</v>
      </c>
      <c r="P9" s="88">
        <v>9497.210185873606</v>
      </c>
      <c r="R9" t="s">
        <v>86</v>
      </c>
      <c r="S9" t="s">
        <v>922</v>
      </c>
      <c r="T9" t="s">
        <v>690</v>
      </c>
      <c r="V9" t="s">
        <v>84</v>
      </c>
      <c r="W9" t="s">
        <v>921</v>
      </c>
      <c r="X9" s="89">
        <v>135829368</v>
      </c>
      <c r="Y9" s="89">
        <v>4700</v>
      </c>
      <c r="Z9" s="89">
        <v>28899.865531914893</v>
      </c>
      <c r="AB9" t="s">
        <v>86</v>
      </c>
      <c r="AC9" t="s">
        <v>922</v>
      </c>
      <c r="AD9">
        <v>1</v>
      </c>
      <c r="AE9" s="88">
        <v>0</v>
      </c>
      <c r="AF9">
        <v>1</v>
      </c>
    </row>
    <row r="10" spans="1:32" x14ac:dyDescent="0.25">
      <c r="A10" t="s">
        <v>77</v>
      </c>
      <c r="B10" t="s">
        <v>923</v>
      </c>
      <c r="C10" s="57">
        <v>136.30000000000001</v>
      </c>
      <c r="E10" t="s">
        <v>77</v>
      </c>
      <c r="F10" t="s">
        <v>923</v>
      </c>
      <c r="G10">
        <v>540</v>
      </c>
      <c r="H10" s="88">
        <v>799</v>
      </c>
      <c r="I10" s="90">
        <f t="shared" si="0"/>
        <v>0.6758448060075094</v>
      </c>
      <c r="J10">
        <v>447</v>
      </c>
      <c r="K10" s="90">
        <f t="shared" si="1"/>
        <v>0.82777777777777772</v>
      </c>
      <c r="L10" s="88">
        <v>9360644.4800000004</v>
      </c>
      <c r="M10" s="88">
        <v>11715.449912390488</v>
      </c>
      <c r="N10" s="88">
        <v>7824268.5199999996</v>
      </c>
      <c r="O10" s="88">
        <v>832</v>
      </c>
      <c r="P10" s="88">
        <v>9404.1688942307683</v>
      </c>
      <c r="R10" t="s">
        <v>77</v>
      </c>
      <c r="S10" t="s">
        <v>923</v>
      </c>
      <c r="T10" t="s">
        <v>691</v>
      </c>
      <c r="V10" t="s">
        <v>86</v>
      </c>
      <c r="W10" t="s">
        <v>922</v>
      </c>
      <c r="X10" s="89">
        <v>104364291</v>
      </c>
      <c r="Y10" s="89">
        <v>3961</v>
      </c>
      <c r="Z10" s="89">
        <v>26347.965412774553</v>
      </c>
      <c r="AB10" t="s">
        <v>77</v>
      </c>
      <c r="AC10" t="s">
        <v>923</v>
      </c>
      <c r="AD10">
        <v>0</v>
      </c>
      <c r="AE10" s="88">
        <v>0</v>
      </c>
      <c r="AF10">
        <v>0</v>
      </c>
    </row>
    <row r="11" spans="1:32" x14ac:dyDescent="0.25">
      <c r="A11" t="s">
        <v>88</v>
      </c>
      <c r="B11" t="s">
        <v>924</v>
      </c>
      <c r="C11" s="57">
        <v>194.1</v>
      </c>
      <c r="E11" t="s">
        <v>88</v>
      </c>
      <c r="F11" t="s">
        <v>924</v>
      </c>
      <c r="G11">
        <v>39</v>
      </c>
      <c r="H11" s="88">
        <v>52</v>
      </c>
      <c r="I11" s="90">
        <f t="shared" si="0"/>
        <v>0.75</v>
      </c>
      <c r="J11">
        <v>39</v>
      </c>
      <c r="K11" s="90">
        <f t="shared" si="1"/>
        <v>1</v>
      </c>
      <c r="L11" s="88">
        <v>760056.94</v>
      </c>
      <c r="M11" s="88">
        <v>14616.479615384615</v>
      </c>
      <c r="N11" s="88">
        <v>648960.04000000015</v>
      </c>
      <c r="O11" s="88">
        <v>59</v>
      </c>
      <c r="P11" s="88">
        <v>10999.32271186441</v>
      </c>
      <c r="R11" t="s">
        <v>88</v>
      </c>
      <c r="S11" t="s">
        <v>924</v>
      </c>
      <c r="T11" t="s">
        <v>692</v>
      </c>
      <c r="V11" t="s">
        <v>88</v>
      </c>
      <c r="W11" t="s">
        <v>924</v>
      </c>
      <c r="X11" s="89">
        <v>30111025</v>
      </c>
      <c r="Y11" s="89">
        <v>1320</v>
      </c>
      <c r="Z11" s="89">
        <v>22811.382575757576</v>
      </c>
      <c r="AB11" t="s">
        <v>88</v>
      </c>
      <c r="AC11" t="s">
        <v>924</v>
      </c>
      <c r="AD11">
        <v>0</v>
      </c>
      <c r="AE11" s="88">
        <v>35234.870000000003</v>
      </c>
      <c r="AF11">
        <v>1</v>
      </c>
    </row>
    <row r="12" spans="1:32" x14ac:dyDescent="0.25">
      <c r="A12" t="s">
        <v>90</v>
      </c>
      <c r="B12" t="s">
        <v>925</v>
      </c>
      <c r="C12" s="57">
        <v>136.1</v>
      </c>
      <c r="E12" t="s">
        <v>90</v>
      </c>
      <c r="F12" t="s">
        <v>925</v>
      </c>
      <c r="G12">
        <v>36</v>
      </c>
      <c r="H12" s="88">
        <v>58</v>
      </c>
      <c r="I12" s="90">
        <f t="shared" si="0"/>
        <v>0.62068965517241381</v>
      </c>
      <c r="J12">
        <v>36</v>
      </c>
      <c r="K12" s="90">
        <f t="shared" si="1"/>
        <v>1</v>
      </c>
      <c r="L12" s="88">
        <v>955043.47</v>
      </c>
      <c r="M12" s="88">
        <v>16466.266724137931</v>
      </c>
      <c r="N12" s="88">
        <v>1003369.7300000001</v>
      </c>
      <c r="O12" s="88">
        <v>59</v>
      </c>
      <c r="P12" s="88">
        <v>17006.266610169492</v>
      </c>
      <c r="R12" t="s">
        <v>90</v>
      </c>
      <c r="S12" t="s">
        <v>925</v>
      </c>
      <c r="T12" t="s">
        <v>693</v>
      </c>
      <c r="V12" t="s">
        <v>90</v>
      </c>
      <c r="W12" t="s">
        <v>925</v>
      </c>
      <c r="X12" s="89">
        <v>44797036</v>
      </c>
      <c r="Y12" s="89">
        <v>1771</v>
      </c>
      <c r="Z12" s="89">
        <v>25294.769057029927</v>
      </c>
      <c r="AB12" t="s">
        <v>90</v>
      </c>
      <c r="AC12" t="s">
        <v>925</v>
      </c>
      <c r="AD12">
        <v>1</v>
      </c>
      <c r="AE12" s="88">
        <v>8952.2199999999993</v>
      </c>
      <c r="AF12">
        <v>1</v>
      </c>
    </row>
    <row r="13" spans="1:32" x14ac:dyDescent="0.25">
      <c r="A13" t="s">
        <v>91</v>
      </c>
      <c r="B13" t="s">
        <v>926</v>
      </c>
      <c r="C13" s="57">
        <v>108.1</v>
      </c>
      <c r="E13" t="s">
        <v>91</v>
      </c>
      <c r="F13" t="s">
        <v>926</v>
      </c>
      <c r="G13">
        <v>16830</v>
      </c>
      <c r="H13" s="88">
        <v>20693</v>
      </c>
      <c r="I13" s="90">
        <f t="shared" si="0"/>
        <v>0.81331851350698303</v>
      </c>
      <c r="J13">
        <v>13257</v>
      </c>
      <c r="K13" s="90">
        <f t="shared" si="1"/>
        <v>0.78770053475935831</v>
      </c>
      <c r="L13" s="88">
        <v>294970997.06</v>
      </c>
      <c r="M13" s="88">
        <v>14254.62702653071</v>
      </c>
      <c r="N13" s="88">
        <v>261021284.5</v>
      </c>
      <c r="O13" s="88">
        <v>20664</v>
      </c>
      <c r="P13" s="88">
        <v>12631.692048974061</v>
      </c>
      <c r="R13" t="s">
        <v>91</v>
      </c>
      <c r="S13" t="s">
        <v>926</v>
      </c>
      <c r="T13" t="s">
        <v>694</v>
      </c>
      <c r="V13" t="s">
        <v>91</v>
      </c>
      <c r="W13" t="s">
        <v>926</v>
      </c>
      <c r="X13" s="89">
        <v>11074063502</v>
      </c>
      <c r="Y13" s="89">
        <v>314024</v>
      </c>
      <c r="Z13" s="89">
        <v>35265.022743484573</v>
      </c>
      <c r="AB13" t="s">
        <v>91</v>
      </c>
      <c r="AC13" t="s">
        <v>926</v>
      </c>
      <c r="AD13">
        <v>1</v>
      </c>
      <c r="AE13" s="88">
        <v>0</v>
      </c>
      <c r="AF13">
        <v>1</v>
      </c>
    </row>
    <row r="14" spans="1:32" x14ac:dyDescent="0.25">
      <c r="A14" t="s">
        <v>93</v>
      </c>
      <c r="B14" t="s">
        <v>927</v>
      </c>
      <c r="C14" s="57">
        <v>141.19999999999999</v>
      </c>
      <c r="E14" t="s">
        <v>93</v>
      </c>
      <c r="F14" t="s">
        <v>927</v>
      </c>
      <c r="G14">
        <v>357</v>
      </c>
      <c r="H14" s="88">
        <v>501</v>
      </c>
      <c r="I14" s="90">
        <f t="shared" si="0"/>
        <v>0.71257485029940115</v>
      </c>
      <c r="J14">
        <v>318</v>
      </c>
      <c r="K14" s="90">
        <f t="shared" si="1"/>
        <v>0.89075630252100846</v>
      </c>
      <c r="L14" s="88">
        <v>6496668.1399999997</v>
      </c>
      <c r="M14" s="88">
        <v>12967.401477045907</v>
      </c>
      <c r="N14" s="88">
        <v>6034144.8500000006</v>
      </c>
      <c r="O14" s="88">
        <v>552</v>
      </c>
      <c r="P14" s="88">
        <v>10931.421829710145</v>
      </c>
      <c r="R14" t="s">
        <v>93</v>
      </c>
      <c r="S14" t="s">
        <v>927</v>
      </c>
      <c r="T14" t="s">
        <v>695</v>
      </c>
      <c r="V14" t="s">
        <v>93</v>
      </c>
      <c r="W14" t="s">
        <v>927</v>
      </c>
      <c r="X14" s="89">
        <v>302194627</v>
      </c>
      <c r="Y14" s="89">
        <v>11184</v>
      </c>
      <c r="Z14" s="89">
        <v>27020.263501430614</v>
      </c>
      <c r="AB14" t="s">
        <v>93</v>
      </c>
      <c r="AC14" t="s">
        <v>927</v>
      </c>
      <c r="AD14">
        <v>0</v>
      </c>
      <c r="AE14" s="88">
        <v>13738</v>
      </c>
      <c r="AF14">
        <v>1</v>
      </c>
    </row>
    <row r="15" spans="1:32" x14ac:dyDescent="0.25">
      <c r="A15" t="s">
        <v>95</v>
      </c>
      <c r="B15" t="s">
        <v>928</v>
      </c>
      <c r="C15" s="57">
        <v>138.6</v>
      </c>
      <c r="E15" t="s">
        <v>95</v>
      </c>
      <c r="F15" t="s">
        <v>928</v>
      </c>
      <c r="G15">
        <v>345</v>
      </c>
      <c r="H15" s="88">
        <v>464</v>
      </c>
      <c r="I15" s="90">
        <f t="shared" si="0"/>
        <v>0.74353448275862066</v>
      </c>
      <c r="J15">
        <v>345</v>
      </c>
      <c r="K15" s="90">
        <f t="shared" si="1"/>
        <v>1</v>
      </c>
      <c r="L15" s="88">
        <v>8443484.120000001</v>
      </c>
      <c r="M15" s="88">
        <v>18197.164051724139</v>
      </c>
      <c r="N15" s="88">
        <v>7582488.0300000003</v>
      </c>
      <c r="O15" s="88">
        <v>487</v>
      </c>
      <c r="P15" s="88">
        <v>15569.790616016428</v>
      </c>
      <c r="R15" t="s">
        <v>95</v>
      </c>
      <c r="S15" t="s">
        <v>928</v>
      </c>
      <c r="T15" t="s">
        <v>696</v>
      </c>
      <c r="V15" t="s">
        <v>95</v>
      </c>
      <c r="W15" t="s">
        <v>928</v>
      </c>
      <c r="X15" s="89">
        <v>256164854</v>
      </c>
      <c r="Y15" s="89">
        <v>9143</v>
      </c>
      <c r="Z15" s="89">
        <v>28017.593131357324</v>
      </c>
      <c r="AB15" t="s">
        <v>95</v>
      </c>
      <c r="AC15" t="s">
        <v>928</v>
      </c>
      <c r="AD15">
        <v>1</v>
      </c>
      <c r="AE15" s="88">
        <v>2911193.22</v>
      </c>
      <c r="AF15">
        <v>1</v>
      </c>
    </row>
    <row r="16" spans="1:32" x14ac:dyDescent="0.25">
      <c r="A16" t="s">
        <v>96</v>
      </c>
      <c r="B16" t="s">
        <v>929</v>
      </c>
      <c r="C16" s="57">
        <v>152.80000000000001</v>
      </c>
      <c r="E16" t="s">
        <v>96</v>
      </c>
      <c r="F16" t="s">
        <v>929</v>
      </c>
      <c r="G16">
        <v>78</v>
      </c>
      <c r="H16" s="88">
        <v>120</v>
      </c>
      <c r="I16" s="90">
        <f t="shared" si="0"/>
        <v>0.65</v>
      </c>
      <c r="J16">
        <v>78</v>
      </c>
      <c r="K16" s="90">
        <f t="shared" si="1"/>
        <v>1</v>
      </c>
      <c r="L16" s="88">
        <v>1273300.17</v>
      </c>
      <c r="M16" s="88">
        <v>10610.83475</v>
      </c>
      <c r="N16" s="88">
        <v>1130263.2</v>
      </c>
      <c r="O16" s="88">
        <v>132</v>
      </c>
      <c r="P16" s="88">
        <v>8562.6</v>
      </c>
      <c r="R16" t="s">
        <v>96</v>
      </c>
      <c r="S16" t="s">
        <v>929</v>
      </c>
      <c r="T16" t="s">
        <v>697</v>
      </c>
      <c r="V16" t="s">
        <v>96</v>
      </c>
      <c r="W16" t="s">
        <v>929</v>
      </c>
      <c r="X16" s="89">
        <v>54109856</v>
      </c>
      <c r="Y16" s="89">
        <v>2292</v>
      </c>
      <c r="Z16" s="89">
        <v>23608.139616055847</v>
      </c>
      <c r="AB16" t="s">
        <v>96</v>
      </c>
      <c r="AC16" t="s">
        <v>929</v>
      </c>
      <c r="AD16">
        <v>0</v>
      </c>
      <c r="AE16" s="88">
        <v>0</v>
      </c>
      <c r="AF16">
        <v>0</v>
      </c>
    </row>
    <row r="17" spans="1:32" x14ac:dyDescent="0.25">
      <c r="A17" t="s">
        <v>97</v>
      </c>
      <c r="B17" t="s">
        <v>930</v>
      </c>
      <c r="C17" s="57">
        <v>162.19999999999999</v>
      </c>
      <c r="E17" t="s">
        <v>97</v>
      </c>
      <c r="F17" t="s">
        <v>930</v>
      </c>
      <c r="G17">
        <v>552</v>
      </c>
      <c r="H17" s="88">
        <v>652</v>
      </c>
      <c r="I17" s="90">
        <f t="shared" si="0"/>
        <v>0.84662576687116564</v>
      </c>
      <c r="J17">
        <v>552</v>
      </c>
      <c r="K17" s="90">
        <f t="shared" si="1"/>
        <v>1</v>
      </c>
      <c r="L17" s="88">
        <v>8464708.129999999</v>
      </c>
      <c r="M17" s="88">
        <v>12982.681180981594</v>
      </c>
      <c r="N17" s="88">
        <v>7158867.2300000004</v>
      </c>
      <c r="O17" s="88">
        <v>652</v>
      </c>
      <c r="P17" s="88">
        <v>10979.857714723927</v>
      </c>
      <c r="R17" t="s">
        <v>97</v>
      </c>
      <c r="S17" t="s">
        <v>930</v>
      </c>
      <c r="T17" t="s">
        <v>698</v>
      </c>
      <c r="V17" t="s">
        <v>97</v>
      </c>
      <c r="W17" t="s">
        <v>930</v>
      </c>
      <c r="X17" s="89">
        <v>414133975</v>
      </c>
      <c r="Y17" s="89">
        <v>16469</v>
      </c>
      <c r="Z17" s="89">
        <v>25146.27330135406</v>
      </c>
      <c r="AB17" t="s">
        <v>97</v>
      </c>
      <c r="AC17" t="s">
        <v>930</v>
      </c>
      <c r="AD17">
        <v>0</v>
      </c>
      <c r="AE17" s="88">
        <v>0</v>
      </c>
      <c r="AF17">
        <v>0</v>
      </c>
    </row>
    <row r="18" spans="1:32" x14ac:dyDescent="0.25">
      <c r="A18" t="s">
        <v>98</v>
      </c>
      <c r="B18" t="s">
        <v>931</v>
      </c>
      <c r="C18" s="57">
        <v>155.5</v>
      </c>
      <c r="E18" t="s">
        <v>98</v>
      </c>
      <c r="F18" t="s">
        <v>931</v>
      </c>
      <c r="G18">
        <v>219</v>
      </c>
      <c r="H18" s="88">
        <v>387</v>
      </c>
      <c r="I18" s="90">
        <f t="shared" si="0"/>
        <v>0.56589147286821706</v>
      </c>
      <c r="J18">
        <v>219</v>
      </c>
      <c r="K18" s="90">
        <f t="shared" si="1"/>
        <v>1</v>
      </c>
      <c r="L18" s="88">
        <v>4961873.87</v>
      </c>
      <c r="M18" s="88">
        <v>12821.379509043927</v>
      </c>
      <c r="N18" s="88">
        <v>3582818.73</v>
      </c>
      <c r="O18" s="88">
        <v>413</v>
      </c>
      <c r="P18" s="88">
        <v>8675.1058837772398</v>
      </c>
      <c r="R18" t="s">
        <v>98</v>
      </c>
      <c r="S18" t="s">
        <v>931</v>
      </c>
      <c r="T18" t="s">
        <v>699</v>
      </c>
      <c r="V18" t="s">
        <v>98</v>
      </c>
      <c r="W18" t="s">
        <v>931</v>
      </c>
      <c r="X18" s="89">
        <v>154883498</v>
      </c>
      <c r="Y18" s="89">
        <v>6558</v>
      </c>
      <c r="Z18" s="89">
        <v>23617.48978347057</v>
      </c>
      <c r="AB18" t="s">
        <v>98</v>
      </c>
      <c r="AC18" t="s">
        <v>931</v>
      </c>
      <c r="AD18">
        <v>0</v>
      </c>
      <c r="AE18" s="88">
        <v>0</v>
      </c>
      <c r="AF18">
        <v>0</v>
      </c>
    </row>
    <row r="19" spans="1:32" x14ac:dyDescent="0.25">
      <c r="A19" t="s">
        <v>99</v>
      </c>
      <c r="B19" t="s">
        <v>932</v>
      </c>
      <c r="C19" s="57">
        <v>159.4</v>
      </c>
      <c r="E19" t="s">
        <v>99</v>
      </c>
      <c r="F19" t="s">
        <v>932</v>
      </c>
      <c r="G19">
        <v>252</v>
      </c>
      <c r="H19" s="88">
        <v>390</v>
      </c>
      <c r="I19" s="90">
        <f t="shared" si="0"/>
        <v>0.64615384615384619</v>
      </c>
      <c r="J19">
        <v>201</v>
      </c>
      <c r="K19" s="90">
        <f t="shared" si="1"/>
        <v>0.79761904761904767</v>
      </c>
      <c r="L19" s="88">
        <v>4836732.93</v>
      </c>
      <c r="M19" s="88">
        <v>12401.879307692307</v>
      </c>
      <c r="N19" s="88">
        <v>4261441.46</v>
      </c>
      <c r="O19" s="88">
        <v>425</v>
      </c>
      <c r="P19" s="88">
        <v>10026.921082352941</v>
      </c>
      <c r="R19" t="s">
        <v>99</v>
      </c>
      <c r="S19" t="s">
        <v>932</v>
      </c>
      <c r="T19" t="s">
        <v>700</v>
      </c>
      <c r="V19" t="s">
        <v>99</v>
      </c>
      <c r="W19" t="s">
        <v>932</v>
      </c>
      <c r="X19" s="89">
        <v>148157235</v>
      </c>
      <c r="Y19" s="89">
        <v>6473</v>
      </c>
      <c r="Z19" s="89">
        <v>22888.496060559246</v>
      </c>
      <c r="AB19" t="s">
        <v>99</v>
      </c>
      <c r="AC19" t="s">
        <v>932</v>
      </c>
      <c r="AD19">
        <v>0</v>
      </c>
      <c r="AE19" s="88">
        <v>5118</v>
      </c>
      <c r="AF19">
        <v>1</v>
      </c>
    </row>
    <row r="20" spans="1:32" x14ac:dyDescent="0.25">
      <c r="A20" t="s">
        <v>100</v>
      </c>
      <c r="B20" t="s">
        <v>933</v>
      </c>
      <c r="C20" s="57">
        <v>176.7</v>
      </c>
      <c r="E20" t="s">
        <v>100</v>
      </c>
      <c r="F20" t="s">
        <v>933</v>
      </c>
      <c r="G20">
        <v>27</v>
      </c>
      <c r="H20" s="88">
        <v>35</v>
      </c>
      <c r="I20" s="90">
        <f t="shared" si="0"/>
        <v>0.77142857142857146</v>
      </c>
      <c r="J20">
        <v>27</v>
      </c>
      <c r="K20" s="90">
        <f t="shared" si="1"/>
        <v>1</v>
      </c>
      <c r="L20" s="88">
        <v>407145.02999999997</v>
      </c>
      <c r="M20" s="88">
        <v>11632.715142857141</v>
      </c>
      <c r="N20" s="88">
        <v>412829.92</v>
      </c>
      <c r="O20" s="88">
        <v>37</v>
      </c>
      <c r="P20" s="88">
        <v>11157.565405405405</v>
      </c>
      <c r="R20" t="s">
        <v>100</v>
      </c>
      <c r="S20" t="s">
        <v>933</v>
      </c>
      <c r="T20" t="s">
        <v>701</v>
      </c>
      <c r="V20" t="s">
        <v>100</v>
      </c>
      <c r="W20" t="s">
        <v>933</v>
      </c>
      <c r="X20" s="89">
        <v>24893503</v>
      </c>
      <c r="Y20" s="89">
        <v>948</v>
      </c>
      <c r="Z20" s="89">
        <v>26258.969409282701</v>
      </c>
      <c r="AB20" t="s">
        <v>100</v>
      </c>
      <c r="AC20" t="s">
        <v>933</v>
      </c>
      <c r="AD20">
        <v>0</v>
      </c>
      <c r="AE20" s="88">
        <v>0</v>
      </c>
      <c r="AF20">
        <v>0</v>
      </c>
    </row>
    <row r="21" spans="1:32" x14ac:dyDescent="0.25">
      <c r="A21" t="s">
        <v>102</v>
      </c>
      <c r="B21" t="s">
        <v>934</v>
      </c>
      <c r="C21" s="57">
        <v>172.5</v>
      </c>
      <c r="E21" t="s">
        <v>102</v>
      </c>
      <c r="F21" t="s">
        <v>934</v>
      </c>
      <c r="G21">
        <v>30</v>
      </c>
      <c r="H21" s="88">
        <v>47</v>
      </c>
      <c r="I21" s="90">
        <f t="shared" si="0"/>
        <v>0.63829787234042556</v>
      </c>
      <c r="J21">
        <v>30</v>
      </c>
      <c r="K21" s="90">
        <f t="shared" si="1"/>
        <v>1</v>
      </c>
      <c r="L21" s="88">
        <v>477943.63</v>
      </c>
      <c r="M21" s="88">
        <v>10169.01340425532</v>
      </c>
      <c r="N21" s="88">
        <v>444972.54000000004</v>
      </c>
      <c r="O21" s="88">
        <v>48</v>
      </c>
      <c r="P21" s="88">
        <v>9270.2612500000014</v>
      </c>
      <c r="R21" t="s">
        <v>102</v>
      </c>
      <c r="S21" t="s">
        <v>934</v>
      </c>
      <c r="T21" t="s">
        <v>702</v>
      </c>
      <c r="V21" t="s">
        <v>102</v>
      </c>
      <c r="W21" t="s">
        <v>934</v>
      </c>
      <c r="X21" s="89">
        <v>23505297</v>
      </c>
      <c r="Y21" s="89">
        <v>1013</v>
      </c>
      <c r="Z21" s="89">
        <v>23203.649555774926</v>
      </c>
      <c r="AB21" t="s">
        <v>102</v>
      </c>
      <c r="AC21" t="s">
        <v>934</v>
      </c>
      <c r="AD21">
        <v>0</v>
      </c>
      <c r="AE21" s="88">
        <v>0</v>
      </c>
      <c r="AF21">
        <v>0</v>
      </c>
    </row>
    <row r="22" spans="1:32" x14ac:dyDescent="0.25">
      <c r="A22" t="s">
        <v>104</v>
      </c>
      <c r="B22" t="s">
        <v>935</v>
      </c>
      <c r="C22" s="57">
        <v>158.9</v>
      </c>
      <c r="E22" t="s">
        <v>104</v>
      </c>
      <c r="F22" t="s">
        <v>935</v>
      </c>
      <c r="G22">
        <v>606</v>
      </c>
      <c r="H22" s="88">
        <v>740</v>
      </c>
      <c r="I22" s="90">
        <f t="shared" si="0"/>
        <v>0.81891891891891888</v>
      </c>
      <c r="J22">
        <v>516</v>
      </c>
      <c r="K22" s="90">
        <f t="shared" si="1"/>
        <v>0.85148514851485146</v>
      </c>
      <c r="L22" s="88">
        <v>11420827.16</v>
      </c>
      <c r="M22" s="88">
        <v>15433.550216216216</v>
      </c>
      <c r="N22" s="88">
        <v>10742996.57</v>
      </c>
      <c r="O22" s="88">
        <v>781</v>
      </c>
      <c r="P22" s="88">
        <v>13755.437349551858</v>
      </c>
      <c r="R22" t="s">
        <v>104</v>
      </c>
      <c r="S22" t="s">
        <v>935</v>
      </c>
      <c r="T22" t="s">
        <v>703</v>
      </c>
      <c r="V22" t="s">
        <v>104</v>
      </c>
      <c r="W22" t="s">
        <v>935</v>
      </c>
      <c r="X22" s="89">
        <v>534491761</v>
      </c>
      <c r="Y22" s="89">
        <v>19534</v>
      </c>
      <c r="Z22" s="89">
        <v>27362.125575918912</v>
      </c>
      <c r="AB22" t="s">
        <v>104</v>
      </c>
      <c r="AC22" t="s">
        <v>935</v>
      </c>
      <c r="AD22">
        <v>0</v>
      </c>
      <c r="AE22" s="88">
        <v>0</v>
      </c>
      <c r="AF22">
        <v>0</v>
      </c>
    </row>
    <row r="23" spans="1:32" x14ac:dyDescent="0.25">
      <c r="A23" t="s">
        <v>105</v>
      </c>
      <c r="B23" t="s">
        <v>936</v>
      </c>
      <c r="C23" s="57">
        <v>178</v>
      </c>
      <c r="E23" t="s">
        <v>105</v>
      </c>
      <c r="F23" t="s">
        <v>936</v>
      </c>
      <c r="G23">
        <v>123</v>
      </c>
      <c r="H23" s="88">
        <v>159</v>
      </c>
      <c r="I23" s="90">
        <f t="shared" si="0"/>
        <v>0.77358490566037741</v>
      </c>
      <c r="J23">
        <v>123</v>
      </c>
      <c r="K23" s="90">
        <f t="shared" si="1"/>
        <v>1</v>
      </c>
      <c r="L23" s="88">
        <v>2201956.77</v>
      </c>
      <c r="M23" s="88">
        <v>13848.784716981132</v>
      </c>
      <c r="N23" s="88">
        <v>2071982.7000000002</v>
      </c>
      <c r="O23" s="88">
        <v>169</v>
      </c>
      <c r="P23" s="88">
        <v>12260.252662721894</v>
      </c>
      <c r="R23" t="s">
        <v>105</v>
      </c>
      <c r="S23" t="s">
        <v>936</v>
      </c>
      <c r="T23" t="s">
        <v>704</v>
      </c>
      <c r="V23" t="s">
        <v>105</v>
      </c>
      <c r="W23" t="s">
        <v>936</v>
      </c>
      <c r="X23" s="89">
        <v>106541602</v>
      </c>
      <c r="Y23" s="89">
        <v>4549</v>
      </c>
      <c r="Z23" s="89">
        <v>23420.884150362715</v>
      </c>
      <c r="AB23" t="s">
        <v>105</v>
      </c>
      <c r="AC23" t="s">
        <v>936</v>
      </c>
      <c r="AD23">
        <v>0</v>
      </c>
      <c r="AE23" s="88">
        <v>0</v>
      </c>
      <c r="AF23">
        <v>0</v>
      </c>
    </row>
    <row r="24" spans="1:32" x14ac:dyDescent="0.25">
      <c r="A24" t="s">
        <v>107</v>
      </c>
      <c r="B24" t="s">
        <v>937</v>
      </c>
      <c r="C24" s="57">
        <v>150.9</v>
      </c>
      <c r="E24" t="s">
        <v>107</v>
      </c>
      <c r="F24" t="s">
        <v>937</v>
      </c>
      <c r="G24">
        <v>228</v>
      </c>
      <c r="H24" s="88">
        <v>252</v>
      </c>
      <c r="I24" s="90">
        <f t="shared" si="0"/>
        <v>0.90476190476190477</v>
      </c>
      <c r="J24">
        <v>228</v>
      </c>
      <c r="K24" s="90">
        <f t="shared" si="1"/>
        <v>1</v>
      </c>
      <c r="L24" s="88">
        <v>3812128.2</v>
      </c>
      <c r="M24" s="88">
        <v>15127.492857142857</v>
      </c>
      <c r="N24" s="88">
        <v>3711229.79</v>
      </c>
      <c r="O24" s="88">
        <v>282</v>
      </c>
      <c r="P24" s="88">
        <v>13160.389326241135</v>
      </c>
      <c r="R24" t="s">
        <v>107</v>
      </c>
      <c r="S24" t="s">
        <v>937</v>
      </c>
      <c r="T24" t="s">
        <v>705</v>
      </c>
      <c r="V24" t="s">
        <v>107</v>
      </c>
      <c r="W24" t="s">
        <v>937</v>
      </c>
      <c r="X24" s="89">
        <v>229192724</v>
      </c>
      <c r="Y24" s="89">
        <v>7721</v>
      </c>
      <c r="Z24" s="89">
        <v>29684.331563269006</v>
      </c>
      <c r="AB24" t="s">
        <v>107</v>
      </c>
      <c r="AC24" t="s">
        <v>937</v>
      </c>
      <c r="AD24">
        <v>0</v>
      </c>
      <c r="AE24" s="88">
        <v>0</v>
      </c>
      <c r="AF24">
        <v>0</v>
      </c>
    </row>
    <row r="25" spans="1:32" x14ac:dyDescent="0.25">
      <c r="A25" t="s">
        <v>109</v>
      </c>
      <c r="B25" t="s">
        <v>938</v>
      </c>
      <c r="C25" s="57">
        <v>169.6</v>
      </c>
      <c r="E25" t="s">
        <v>109</v>
      </c>
      <c r="F25" t="s">
        <v>938</v>
      </c>
      <c r="G25">
        <v>255</v>
      </c>
      <c r="H25" s="88">
        <v>310</v>
      </c>
      <c r="I25" s="90">
        <f t="shared" si="0"/>
        <v>0.82258064516129037</v>
      </c>
      <c r="J25">
        <v>255</v>
      </c>
      <c r="K25" s="90">
        <f t="shared" si="1"/>
        <v>1</v>
      </c>
      <c r="L25" s="88">
        <v>4379942.1399999997</v>
      </c>
      <c r="M25" s="88">
        <v>14128.845612903226</v>
      </c>
      <c r="N25" s="88">
        <v>3820472.04</v>
      </c>
      <c r="O25" s="88">
        <v>308</v>
      </c>
      <c r="P25" s="88">
        <v>12404.130000000001</v>
      </c>
      <c r="R25" t="s">
        <v>109</v>
      </c>
      <c r="S25" t="s">
        <v>938</v>
      </c>
      <c r="T25" t="s">
        <v>706</v>
      </c>
      <c r="V25" t="s">
        <v>109</v>
      </c>
      <c r="W25" t="s">
        <v>938</v>
      </c>
      <c r="X25" s="89">
        <v>180594311</v>
      </c>
      <c r="Y25" s="89">
        <v>6703</v>
      </c>
      <c r="Z25" s="89">
        <v>26942.311054751604</v>
      </c>
      <c r="AB25" t="s">
        <v>109</v>
      </c>
      <c r="AC25" t="s">
        <v>938</v>
      </c>
      <c r="AD25">
        <v>0</v>
      </c>
      <c r="AE25" s="88">
        <v>0</v>
      </c>
      <c r="AF25">
        <v>0</v>
      </c>
    </row>
    <row r="26" spans="1:32" x14ac:dyDescent="0.25">
      <c r="A26" t="s">
        <v>111</v>
      </c>
      <c r="B26" t="s">
        <v>939</v>
      </c>
      <c r="C26" s="57">
        <v>202.1</v>
      </c>
      <c r="E26" t="s">
        <v>111</v>
      </c>
      <c r="F26" t="s">
        <v>939</v>
      </c>
      <c r="G26">
        <v>51</v>
      </c>
      <c r="H26" s="88">
        <v>77</v>
      </c>
      <c r="I26" s="90">
        <f t="shared" si="0"/>
        <v>0.66233766233766234</v>
      </c>
      <c r="J26">
        <v>51</v>
      </c>
      <c r="K26" s="90">
        <f t="shared" si="1"/>
        <v>1</v>
      </c>
      <c r="L26" s="88">
        <v>839267.7699999999</v>
      </c>
      <c r="M26" s="88">
        <v>10899.581428571428</v>
      </c>
      <c r="N26" s="88">
        <v>884749.62999999989</v>
      </c>
      <c r="O26" s="88">
        <v>79</v>
      </c>
      <c r="P26" s="88">
        <v>11199.36240506329</v>
      </c>
      <c r="R26" t="s">
        <v>111</v>
      </c>
      <c r="S26" t="s">
        <v>939</v>
      </c>
      <c r="T26" t="s">
        <v>707</v>
      </c>
      <c r="V26" t="s">
        <v>111</v>
      </c>
      <c r="W26" t="s">
        <v>939</v>
      </c>
      <c r="X26" s="89">
        <v>59737197</v>
      </c>
      <c r="Y26" s="89">
        <v>2531</v>
      </c>
      <c r="Z26" s="89">
        <v>23602.211378901618</v>
      </c>
      <c r="AB26" t="s">
        <v>111</v>
      </c>
      <c r="AC26" t="s">
        <v>939</v>
      </c>
      <c r="AD26">
        <v>0</v>
      </c>
      <c r="AE26" s="88">
        <v>59780.28</v>
      </c>
      <c r="AF26">
        <v>1</v>
      </c>
    </row>
    <row r="27" spans="1:32" x14ac:dyDescent="0.25">
      <c r="A27" t="s">
        <v>112</v>
      </c>
      <c r="B27" t="s">
        <v>940</v>
      </c>
      <c r="C27" s="57">
        <v>123.5</v>
      </c>
      <c r="E27" t="s">
        <v>112</v>
      </c>
      <c r="F27" t="s">
        <v>940</v>
      </c>
      <c r="G27">
        <v>390</v>
      </c>
      <c r="H27" s="88">
        <v>514</v>
      </c>
      <c r="I27" s="90">
        <f t="shared" si="0"/>
        <v>0.75875486381322954</v>
      </c>
      <c r="J27">
        <v>378</v>
      </c>
      <c r="K27" s="90">
        <f t="shared" si="1"/>
        <v>0.96923076923076923</v>
      </c>
      <c r="L27" s="88">
        <v>5918050.6700000009</v>
      </c>
      <c r="M27" s="88">
        <v>11513.717256809341</v>
      </c>
      <c r="N27" s="88">
        <v>5541728.5199999986</v>
      </c>
      <c r="O27" s="88">
        <v>529</v>
      </c>
      <c r="P27" s="88">
        <v>10475.857315689978</v>
      </c>
      <c r="R27" t="s">
        <v>112</v>
      </c>
      <c r="S27" t="s">
        <v>940</v>
      </c>
      <c r="T27" t="s">
        <v>708</v>
      </c>
      <c r="V27" t="s">
        <v>112</v>
      </c>
      <c r="W27" t="s">
        <v>940</v>
      </c>
      <c r="X27" s="89">
        <v>268908373</v>
      </c>
      <c r="Y27" s="89">
        <v>9371</v>
      </c>
      <c r="Z27" s="89">
        <v>28695.803329420552</v>
      </c>
      <c r="AB27" t="s">
        <v>112</v>
      </c>
      <c r="AC27" t="s">
        <v>940</v>
      </c>
      <c r="AD27">
        <v>1</v>
      </c>
      <c r="AE27" s="88">
        <v>0</v>
      </c>
      <c r="AF27">
        <v>1</v>
      </c>
    </row>
    <row r="28" spans="1:32" x14ac:dyDescent="0.25">
      <c r="A28" t="s">
        <v>114</v>
      </c>
      <c r="B28" t="s">
        <v>941</v>
      </c>
      <c r="C28" s="57">
        <v>123</v>
      </c>
      <c r="E28" t="s">
        <v>114</v>
      </c>
      <c r="F28" t="s">
        <v>941</v>
      </c>
      <c r="G28">
        <v>306</v>
      </c>
      <c r="H28" s="88">
        <v>398</v>
      </c>
      <c r="I28" s="90">
        <f t="shared" si="0"/>
        <v>0.76884422110552764</v>
      </c>
      <c r="J28">
        <v>213</v>
      </c>
      <c r="K28" s="90">
        <f t="shared" si="1"/>
        <v>0.69607843137254899</v>
      </c>
      <c r="L28" s="88">
        <v>4814426.01</v>
      </c>
      <c r="M28" s="88">
        <v>12096.547763819095</v>
      </c>
      <c r="N28" s="88">
        <v>4219511.2</v>
      </c>
      <c r="O28" s="88">
        <v>395</v>
      </c>
      <c r="P28" s="88">
        <v>10682.306835443038</v>
      </c>
      <c r="R28" t="s">
        <v>114</v>
      </c>
      <c r="S28" t="s">
        <v>941</v>
      </c>
      <c r="T28" t="s">
        <v>709</v>
      </c>
      <c r="V28" t="s">
        <v>114</v>
      </c>
      <c r="W28" t="s">
        <v>941</v>
      </c>
      <c r="X28" s="89">
        <v>222189675</v>
      </c>
      <c r="Y28" s="89">
        <v>7998</v>
      </c>
      <c r="Z28" s="89">
        <v>27780.654538634659</v>
      </c>
      <c r="AB28" t="s">
        <v>114</v>
      </c>
      <c r="AC28" t="s">
        <v>941</v>
      </c>
      <c r="AD28">
        <v>0</v>
      </c>
      <c r="AE28" s="88">
        <v>0</v>
      </c>
      <c r="AF28">
        <v>0</v>
      </c>
    </row>
    <row r="29" spans="1:32" x14ac:dyDescent="0.25">
      <c r="A29" t="s">
        <v>117</v>
      </c>
      <c r="B29" t="s">
        <v>942</v>
      </c>
      <c r="C29" s="57">
        <v>208.9</v>
      </c>
      <c r="E29" t="s">
        <v>117</v>
      </c>
      <c r="F29" t="s">
        <v>942</v>
      </c>
      <c r="G29">
        <v>54</v>
      </c>
      <c r="H29" s="88">
        <v>67</v>
      </c>
      <c r="I29" s="90">
        <f t="shared" si="0"/>
        <v>0.80597014925373134</v>
      </c>
      <c r="J29">
        <v>54</v>
      </c>
      <c r="K29" s="90">
        <f t="shared" si="1"/>
        <v>1</v>
      </c>
      <c r="L29" s="88">
        <v>1174537.0899999999</v>
      </c>
      <c r="M29" s="88">
        <v>17530.404328358207</v>
      </c>
      <c r="N29" s="88">
        <v>1010081.4199999999</v>
      </c>
      <c r="O29" s="88">
        <v>75</v>
      </c>
      <c r="P29" s="88">
        <v>13467.752266666666</v>
      </c>
      <c r="R29" t="s">
        <v>117</v>
      </c>
      <c r="S29" t="s">
        <v>942</v>
      </c>
      <c r="T29" t="s">
        <v>710</v>
      </c>
      <c r="V29" t="s">
        <v>116</v>
      </c>
      <c r="W29" t="s">
        <v>950</v>
      </c>
      <c r="X29" s="89">
        <v>468836621</v>
      </c>
      <c r="Y29" s="89">
        <v>17953</v>
      </c>
      <c r="Z29" s="89">
        <v>26114.667242243635</v>
      </c>
      <c r="AB29" t="s">
        <v>117</v>
      </c>
      <c r="AC29" t="s">
        <v>942</v>
      </c>
      <c r="AD29">
        <v>0</v>
      </c>
      <c r="AE29" s="88">
        <v>7360</v>
      </c>
      <c r="AF29">
        <v>1</v>
      </c>
    </row>
    <row r="30" spans="1:32" x14ac:dyDescent="0.25">
      <c r="A30" t="s">
        <v>92</v>
      </c>
      <c r="B30" t="s">
        <v>943</v>
      </c>
      <c r="C30" s="57">
        <v>105.7</v>
      </c>
      <c r="E30" t="s">
        <v>92</v>
      </c>
      <c r="F30" t="s">
        <v>943</v>
      </c>
      <c r="G30">
        <v>31005</v>
      </c>
      <c r="H30" s="88">
        <v>36907</v>
      </c>
      <c r="I30" s="90">
        <f t="shared" si="0"/>
        <v>0.84008453680873552</v>
      </c>
      <c r="J30">
        <v>27279</v>
      </c>
      <c r="K30" s="90">
        <f t="shared" si="1"/>
        <v>0.87982583454281571</v>
      </c>
      <c r="L30" s="88">
        <v>527730571.80000001</v>
      </c>
      <c r="M30" s="88">
        <v>14298.928978242609</v>
      </c>
      <c r="N30" s="88">
        <v>478484558.52999997</v>
      </c>
      <c r="O30" s="88">
        <v>37153</v>
      </c>
      <c r="P30" s="88">
        <v>12878.759683740209</v>
      </c>
      <c r="R30" t="s">
        <v>92</v>
      </c>
      <c r="S30" t="s">
        <v>943</v>
      </c>
      <c r="T30" t="s">
        <v>711</v>
      </c>
      <c r="V30" t="s">
        <v>117</v>
      </c>
      <c r="W30" t="s">
        <v>942</v>
      </c>
      <c r="X30" s="89">
        <v>70523151</v>
      </c>
      <c r="Y30" s="89">
        <v>3001</v>
      </c>
      <c r="Z30" s="89">
        <v>23499.883705431523</v>
      </c>
      <c r="AB30" t="s">
        <v>92</v>
      </c>
      <c r="AC30" t="s">
        <v>943</v>
      </c>
      <c r="AD30">
        <v>1</v>
      </c>
      <c r="AE30" s="88">
        <v>23685.39</v>
      </c>
      <c r="AF30">
        <v>1</v>
      </c>
    </row>
    <row r="31" spans="1:32" x14ac:dyDescent="0.25">
      <c r="A31" t="s">
        <v>354</v>
      </c>
      <c r="B31" t="s">
        <v>944</v>
      </c>
      <c r="C31" s="57">
        <v>106.2</v>
      </c>
      <c r="E31" t="s">
        <v>354</v>
      </c>
      <c r="F31" t="s">
        <v>944</v>
      </c>
      <c r="G31">
        <v>12159</v>
      </c>
      <c r="H31" s="88">
        <v>15516</v>
      </c>
      <c r="I31" s="90">
        <f t="shared" si="0"/>
        <v>0.78364269141531318</v>
      </c>
      <c r="J31">
        <v>10374</v>
      </c>
      <c r="K31" s="90">
        <f t="shared" si="1"/>
        <v>0.85319516407599305</v>
      </c>
      <c r="L31" s="88">
        <v>210208314.76999998</v>
      </c>
      <c r="M31" s="88">
        <v>13547.84189030678</v>
      </c>
      <c r="N31" s="88">
        <v>186837594.94999999</v>
      </c>
      <c r="O31" s="88">
        <v>15505</v>
      </c>
      <c r="P31" s="88">
        <v>12050.151238310222</v>
      </c>
      <c r="R31" t="s">
        <v>354</v>
      </c>
      <c r="S31" t="s">
        <v>944</v>
      </c>
      <c r="T31" t="s">
        <v>712</v>
      </c>
      <c r="V31" t="s">
        <v>92</v>
      </c>
      <c r="W31" t="s">
        <v>943</v>
      </c>
      <c r="X31" s="89">
        <v>22680351865</v>
      </c>
      <c r="Y31" s="89">
        <v>674500</v>
      </c>
      <c r="Z31" s="89">
        <v>33625.429006671606</v>
      </c>
      <c r="AB31" t="s">
        <v>354</v>
      </c>
      <c r="AC31" t="s">
        <v>944</v>
      </c>
      <c r="AD31">
        <v>1</v>
      </c>
      <c r="AE31" s="88">
        <v>0</v>
      </c>
      <c r="AF31">
        <v>1</v>
      </c>
    </row>
    <row r="32" spans="1:32" x14ac:dyDescent="0.25">
      <c r="A32" t="s">
        <v>119</v>
      </c>
      <c r="B32" t="s">
        <v>945</v>
      </c>
      <c r="C32" s="57">
        <v>181</v>
      </c>
      <c r="E32" t="s">
        <v>119</v>
      </c>
      <c r="F32" t="s">
        <v>945</v>
      </c>
      <c r="G32">
        <v>48</v>
      </c>
      <c r="H32" s="88">
        <v>69</v>
      </c>
      <c r="I32" s="90">
        <f t="shared" si="0"/>
        <v>0.69565217391304346</v>
      </c>
      <c r="J32">
        <v>48</v>
      </c>
      <c r="K32" s="90">
        <f t="shared" si="1"/>
        <v>1</v>
      </c>
      <c r="L32" s="88">
        <v>1015080.47</v>
      </c>
      <c r="M32" s="88">
        <v>14711.311159420289</v>
      </c>
      <c r="N32" s="88">
        <v>960097.32000000007</v>
      </c>
      <c r="O32" s="88">
        <v>74</v>
      </c>
      <c r="P32" s="88">
        <v>12974.288108108109</v>
      </c>
      <c r="R32" t="s">
        <v>119</v>
      </c>
      <c r="S32" t="s">
        <v>945</v>
      </c>
      <c r="T32" t="s">
        <v>713</v>
      </c>
      <c r="V32" t="s">
        <v>119</v>
      </c>
      <c r="W32" t="s">
        <v>945</v>
      </c>
      <c r="X32" s="89">
        <v>51717776</v>
      </c>
      <c r="Y32" s="89">
        <v>2062</v>
      </c>
      <c r="Z32" s="89">
        <v>25081.365664403493</v>
      </c>
      <c r="AB32" t="s">
        <v>119</v>
      </c>
      <c r="AC32" t="s">
        <v>945</v>
      </c>
      <c r="AD32">
        <v>1</v>
      </c>
      <c r="AE32" s="88">
        <v>0</v>
      </c>
      <c r="AF32">
        <v>1</v>
      </c>
    </row>
    <row r="33" spans="1:32" x14ac:dyDescent="0.25">
      <c r="A33" t="s">
        <v>121</v>
      </c>
      <c r="B33" t="s">
        <v>946</v>
      </c>
      <c r="C33" s="57">
        <v>138</v>
      </c>
      <c r="E33" t="s">
        <v>121</v>
      </c>
      <c r="F33" t="s">
        <v>946</v>
      </c>
      <c r="G33">
        <v>978</v>
      </c>
      <c r="H33" s="88">
        <v>1243</v>
      </c>
      <c r="I33" s="90">
        <f t="shared" si="0"/>
        <v>0.78680611423974256</v>
      </c>
      <c r="J33">
        <v>822</v>
      </c>
      <c r="K33" s="90">
        <f t="shared" si="1"/>
        <v>0.8404907975460123</v>
      </c>
      <c r="L33" s="88">
        <v>15403906.34</v>
      </c>
      <c r="M33" s="88">
        <v>12392.523201930813</v>
      </c>
      <c r="N33" s="88">
        <v>14400776.070000002</v>
      </c>
      <c r="O33" s="88">
        <v>1234</v>
      </c>
      <c r="P33" s="88">
        <v>11669.99681523501</v>
      </c>
      <c r="R33" t="s">
        <v>121</v>
      </c>
      <c r="S33" t="s">
        <v>946</v>
      </c>
      <c r="T33" t="s">
        <v>714</v>
      </c>
      <c r="V33" t="s">
        <v>121</v>
      </c>
      <c r="W33" t="s">
        <v>946</v>
      </c>
      <c r="X33" s="89">
        <v>636485357</v>
      </c>
      <c r="Y33" s="89">
        <v>22885</v>
      </c>
      <c r="Z33" s="89">
        <v>27812.338081712911</v>
      </c>
      <c r="AB33" t="s">
        <v>121</v>
      </c>
      <c r="AC33" t="s">
        <v>946</v>
      </c>
      <c r="AD33">
        <v>0</v>
      </c>
      <c r="AE33" s="88">
        <v>0</v>
      </c>
      <c r="AF33">
        <v>0</v>
      </c>
    </row>
    <row r="34" spans="1:32" x14ac:dyDescent="0.25">
      <c r="A34" t="s">
        <v>122</v>
      </c>
      <c r="B34" t="s">
        <v>828</v>
      </c>
      <c r="C34" s="57">
        <v>142.69999999999999</v>
      </c>
      <c r="E34" t="s">
        <v>122</v>
      </c>
      <c r="F34" t="s">
        <v>828</v>
      </c>
      <c r="G34">
        <v>357</v>
      </c>
      <c r="H34" s="88">
        <v>431</v>
      </c>
      <c r="I34" s="90">
        <f t="shared" si="0"/>
        <v>0.82830626450116007</v>
      </c>
      <c r="J34">
        <v>297</v>
      </c>
      <c r="K34" s="90">
        <f t="shared" si="1"/>
        <v>0.83193277310924374</v>
      </c>
      <c r="L34" s="88">
        <v>6054765.6199999992</v>
      </c>
      <c r="M34" s="88">
        <v>14048.180092807423</v>
      </c>
      <c r="N34" s="88">
        <v>5765204.25</v>
      </c>
      <c r="O34" s="88">
        <v>467</v>
      </c>
      <c r="P34" s="88">
        <v>12345.191113490364</v>
      </c>
      <c r="R34" t="s">
        <v>122</v>
      </c>
      <c r="S34" t="s">
        <v>828</v>
      </c>
      <c r="T34" t="s">
        <v>715</v>
      </c>
      <c r="V34" t="s">
        <v>122</v>
      </c>
      <c r="W34" t="s">
        <v>828</v>
      </c>
      <c r="X34" s="89">
        <v>241926449</v>
      </c>
      <c r="Y34" s="89">
        <v>9646</v>
      </c>
      <c r="Z34" s="89">
        <v>25080.494401824591</v>
      </c>
      <c r="AB34" t="s">
        <v>122</v>
      </c>
      <c r="AC34" t="s">
        <v>828</v>
      </c>
      <c r="AD34">
        <v>0</v>
      </c>
      <c r="AE34" s="88">
        <v>0</v>
      </c>
      <c r="AF34">
        <v>0</v>
      </c>
    </row>
    <row r="35" spans="1:32" x14ac:dyDescent="0.25">
      <c r="A35" t="s">
        <v>123</v>
      </c>
      <c r="B35" t="s">
        <v>782</v>
      </c>
      <c r="C35" s="57">
        <v>151</v>
      </c>
      <c r="E35" t="s">
        <v>123</v>
      </c>
      <c r="F35" t="s">
        <v>782</v>
      </c>
      <c r="G35">
        <v>81</v>
      </c>
      <c r="H35" s="88">
        <v>96</v>
      </c>
      <c r="I35" s="90">
        <f t="shared" si="0"/>
        <v>0.84375</v>
      </c>
      <c r="J35">
        <v>81</v>
      </c>
      <c r="K35" s="90">
        <f t="shared" si="1"/>
        <v>1</v>
      </c>
      <c r="L35" s="88">
        <v>1358163.1100000003</v>
      </c>
      <c r="M35" s="88">
        <v>14147.532395833337</v>
      </c>
      <c r="N35" s="88">
        <v>1161818.6500000001</v>
      </c>
      <c r="O35" s="88">
        <v>95</v>
      </c>
      <c r="P35" s="88">
        <v>12229.670000000002</v>
      </c>
      <c r="R35" t="s">
        <v>123</v>
      </c>
      <c r="S35" t="s">
        <v>782</v>
      </c>
      <c r="T35" t="s">
        <v>716</v>
      </c>
      <c r="V35" t="s">
        <v>123</v>
      </c>
      <c r="W35" t="s">
        <v>782</v>
      </c>
      <c r="X35" s="89">
        <v>52909436</v>
      </c>
      <c r="Y35" s="89">
        <v>2125</v>
      </c>
      <c r="Z35" s="89">
        <v>24898.558117647059</v>
      </c>
      <c r="AB35" t="s">
        <v>123</v>
      </c>
      <c r="AC35" t="s">
        <v>782</v>
      </c>
      <c r="AD35">
        <v>0</v>
      </c>
      <c r="AE35" s="88">
        <v>3455589.06</v>
      </c>
      <c r="AF35">
        <v>1</v>
      </c>
    </row>
    <row r="36" spans="1:32" x14ac:dyDescent="0.25">
      <c r="A36" t="s">
        <v>124</v>
      </c>
      <c r="B36" t="s">
        <v>947</v>
      </c>
      <c r="C36" s="57">
        <v>240.5</v>
      </c>
      <c r="E36" t="s">
        <v>124</v>
      </c>
      <c r="F36" t="s">
        <v>947</v>
      </c>
      <c r="G36">
        <v>54</v>
      </c>
      <c r="H36" s="88">
        <v>74</v>
      </c>
      <c r="I36" s="90">
        <f t="shared" si="0"/>
        <v>0.72972972972972971</v>
      </c>
      <c r="J36">
        <v>54</v>
      </c>
      <c r="K36" s="90">
        <f t="shared" si="1"/>
        <v>1</v>
      </c>
      <c r="L36" s="88">
        <v>944164.90999999992</v>
      </c>
      <c r="M36" s="88">
        <v>12758.985270270268</v>
      </c>
      <c r="N36" s="88">
        <v>936134.40000000014</v>
      </c>
      <c r="O36" s="88">
        <v>76</v>
      </c>
      <c r="P36" s="88">
        <v>12317.557894736843</v>
      </c>
      <c r="R36" t="s">
        <v>124</v>
      </c>
      <c r="S36" t="s">
        <v>947</v>
      </c>
      <c r="T36" t="s">
        <v>717</v>
      </c>
      <c r="V36" t="s">
        <v>124</v>
      </c>
      <c r="W36" t="s">
        <v>947</v>
      </c>
      <c r="X36" s="89">
        <v>48457115</v>
      </c>
      <c r="Y36" s="89">
        <v>2063</v>
      </c>
      <c r="Z36" s="89">
        <v>23488.664566165779</v>
      </c>
      <c r="AB36" t="s">
        <v>124</v>
      </c>
      <c r="AC36" t="s">
        <v>947</v>
      </c>
      <c r="AD36">
        <v>1</v>
      </c>
      <c r="AE36" s="88">
        <v>18767.259999999998</v>
      </c>
      <c r="AF36">
        <v>1</v>
      </c>
    </row>
    <row r="37" spans="1:32" x14ac:dyDescent="0.25">
      <c r="A37" t="s">
        <v>125</v>
      </c>
      <c r="B37" t="s">
        <v>801</v>
      </c>
      <c r="C37" s="57">
        <v>123.7</v>
      </c>
      <c r="E37" t="s">
        <v>125</v>
      </c>
      <c r="F37" t="s">
        <v>801</v>
      </c>
      <c r="G37">
        <v>1929</v>
      </c>
      <c r="H37" s="88">
        <v>2414</v>
      </c>
      <c r="I37" s="90">
        <f t="shared" si="0"/>
        <v>0.79908864954432479</v>
      </c>
      <c r="J37">
        <v>1620</v>
      </c>
      <c r="K37" s="90">
        <f t="shared" si="1"/>
        <v>0.83981337480559881</v>
      </c>
      <c r="L37" s="88">
        <v>30839899.420000002</v>
      </c>
      <c r="M37" s="88">
        <v>12775.434722452363</v>
      </c>
      <c r="N37" s="88">
        <v>28817092.499999996</v>
      </c>
      <c r="O37" s="88">
        <v>2388</v>
      </c>
      <c r="P37" s="88">
        <v>12067.45917085427</v>
      </c>
      <c r="R37" t="s">
        <v>125</v>
      </c>
      <c r="S37" t="s">
        <v>801</v>
      </c>
      <c r="T37" t="s">
        <v>718</v>
      </c>
      <c r="V37" t="s">
        <v>125</v>
      </c>
      <c r="W37" t="s">
        <v>801</v>
      </c>
      <c r="X37" s="89">
        <v>1421808213</v>
      </c>
      <c r="Y37" s="89">
        <v>46901</v>
      </c>
      <c r="Z37" s="89">
        <v>30315.093771987806</v>
      </c>
      <c r="AB37" t="s">
        <v>125</v>
      </c>
      <c r="AC37" t="s">
        <v>801</v>
      </c>
      <c r="AD37">
        <v>0</v>
      </c>
      <c r="AE37" s="88">
        <v>0</v>
      </c>
      <c r="AF37">
        <v>0</v>
      </c>
    </row>
    <row r="38" spans="1:32" x14ac:dyDescent="0.25">
      <c r="A38" t="s">
        <v>126</v>
      </c>
      <c r="B38" t="s">
        <v>948</v>
      </c>
      <c r="C38" s="57">
        <v>136.1</v>
      </c>
      <c r="E38" t="s">
        <v>126</v>
      </c>
      <c r="F38" t="s">
        <v>948</v>
      </c>
      <c r="G38">
        <v>462</v>
      </c>
      <c r="H38" s="88">
        <v>590</v>
      </c>
      <c r="I38" s="90">
        <f t="shared" si="0"/>
        <v>0.7830508474576271</v>
      </c>
      <c r="J38">
        <v>366</v>
      </c>
      <c r="K38" s="90">
        <f t="shared" si="1"/>
        <v>0.79220779220779225</v>
      </c>
      <c r="L38" s="88">
        <v>7893016.5599999987</v>
      </c>
      <c r="M38" s="88">
        <v>13377.994169491523</v>
      </c>
      <c r="N38" s="88">
        <v>6912228.4000000004</v>
      </c>
      <c r="O38" s="88">
        <v>595</v>
      </c>
      <c r="P38" s="88">
        <v>11617.190588235295</v>
      </c>
      <c r="R38" t="s">
        <v>126</v>
      </c>
      <c r="S38" t="s">
        <v>948</v>
      </c>
      <c r="T38" t="s">
        <v>719</v>
      </c>
      <c r="V38" t="s">
        <v>126</v>
      </c>
      <c r="W38" t="s">
        <v>948</v>
      </c>
      <c r="X38" s="89">
        <v>265713064</v>
      </c>
      <c r="Y38" s="89">
        <v>10319</v>
      </c>
      <c r="Z38" s="89">
        <v>25749.885066382401</v>
      </c>
      <c r="AB38" t="s">
        <v>126</v>
      </c>
      <c r="AC38" t="s">
        <v>948</v>
      </c>
      <c r="AD38">
        <v>0</v>
      </c>
      <c r="AE38" s="88">
        <v>0</v>
      </c>
      <c r="AF38">
        <v>0</v>
      </c>
    </row>
    <row r="39" spans="1:32" x14ac:dyDescent="0.25">
      <c r="A39" t="s">
        <v>113</v>
      </c>
      <c r="B39" t="s">
        <v>949</v>
      </c>
      <c r="C39" s="57">
        <v>140.4</v>
      </c>
      <c r="E39" t="s">
        <v>113</v>
      </c>
      <c r="F39" t="s">
        <v>949</v>
      </c>
      <c r="G39">
        <v>2754</v>
      </c>
      <c r="H39" s="88">
        <v>3304</v>
      </c>
      <c r="I39" s="90">
        <f t="shared" si="0"/>
        <v>0.83353510895883776</v>
      </c>
      <c r="J39">
        <v>1935</v>
      </c>
      <c r="K39" s="90">
        <f t="shared" si="1"/>
        <v>0.70261437908496727</v>
      </c>
      <c r="L39" s="88">
        <v>36938364.609999999</v>
      </c>
      <c r="M39" s="88">
        <v>11179.892436440678</v>
      </c>
      <c r="N39" s="88">
        <v>33784343.460000001</v>
      </c>
      <c r="O39" s="88">
        <v>3304</v>
      </c>
      <c r="P39" s="88">
        <v>10225.285550847459</v>
      </c>
      <c r="R39" t="s">
        <v>113</v>
      </c>
      <c r="S39" t="s">
        <v>949</v>
      </c>
      <c r="T39" t="s">
        <v>720</v>
      </c>
      <c r="V39" t="s">
        <v>113</v>
      </c>
      <c r="W39" t="s">
        <v>949</v>
      </c>
      <c r="X39" s="89">
        <v>1912174898</v>
      </c>
      <c r="Y39" s="89">
        <v>68319</v>
      </c>
      <c r="Z39" s="89">
        <v>27988.918134047628</v>
      </c>
      <c r="AB39" t="s">
        <v>113</v>
      </c>
      <c r="AC39" t="s">
        <v>949</v>
      </c>
      <c r="AD39">
        <v>0</v>
      </c>
      <c r="AE39" s="88">
        <v>0</v>
      </c>
      <c r="AF39">
        <v>0</v>
      </c>
    </row>
    <row r="40" spans="1:32" x14ac:dyDescent="0.25">
      <c r="A40" t="s">
        <v>116</v>
      </c>
      <c r="B40" t="s">
        <v>950</v>
      </c>
      <c r="C40" s="57">
        <v>185.5</v>
      </c>
      <c r="E40" t="s">
        <v>116</v>
      </c>
      <c r="F40" t="s">
        <v>950</v>
      </c>
      <c r="G40">
        <v>447</v>
      </c>
      <c r="H40" s="88">
        <v>572</v>
      </c>
      <c r="I40" s="90">
        <f t="shared" si="0"/>
        <v>0.78146853146853146</v>
      </c>
      <c r="J40">
        <v>447</v>
      </c>
      <c r="K40" s="90">
        <f t="shared" si="1"/>
        <v>1</v>
      </c>
      <c r="L40" s="88">
        <v>7999450.8200000003</v>
      </c>
      <c r="M40" s="88">
        <v>13985.053881118882</v>
      </c>
      <c r="N40" s="88">
        <v>7588823.0999999996</v>
      </c>
      <c r="O40" s="88">
        <v>603</v>
      </c>
      <c r="P40" s="88">
        <v>12585.112935323383</v>
      </c>
      <c r="R40" t="s">
        <v>116</v>
      </c>
      <c r="S40" t="s">
        <v>950</v>
      </c>
      <c r="T40" t="s">
        <v>721</v>
      </c>
      <c r="V40" t="s">
        <v>128</v>
      </c>
      <c r="W40" t="s">
        <v>697</v>
      </c>
      <c r="X40" s="89">
        <v>235985430</v>
      </c>
      <c r="Y40" s="89">
        <v>9766</v>
      </c>
      <c r="Z40" s="89">
        <v>24163.980135162808</v>
      </c>
      <c r="AB40" t="s">
        <v>116</v>
      </c>
      <c r="AC40" t="s">
        <v>950</v>
      </c>
      <c r="AD40">
        <v>0</v>
      </c>
      <c r="AE40" s="88">
        <v>0</v>
      </c>
      <c r="AF40">
        <v>0</v>
      </c>
    </row>
    <row r="41" spans="1:32" x14ac:dyDescent="0.25">
      <c r="A41" t="s">
        <v>128</v>
      </c>
      <c r="B41" t="s">
        <v>697</v>
      </c>
      <c r="C41" s="57">
        <v>165.4</v>
      </c>
      <c r="E41" t="s">
        <v>128</v>
      </c>
      <c r="F41" t="s">
        <v>697</v>
      </c>
      <c r="G41">
        <v>498</v>
      </c>
      <c r="H41" s="88">
        <v>707</v>
      </c>
      <c r="I41" s="90">
        <f t="shared" si="0"/>
        <v>0.70438472418670439</v>
      </c>
      <c r="J41">
        <v>348</v>
      </c>
      <c r="K41" s="90">
        <f t="shared" si="1"/>
        <v>0.6987951807228916</v>
      </c>
      <c r="L41" s="88">
        <v>8846522.8499999996</v>
      </c>
      <c r="M41" s="88">
        <v>12512.762164073551</v>
      </c>
      <c r="N41" s="88">
        <v>8918519.0500000007</v>
      </c>
      <c r="O41" s="88">
        <v>744</v>
      </c>
      <c r="P41" s="88">
        <v>11987.256787634409</v>
      </c>
      <c r="R41" t="s">
        <v>128</v>
      </c>
      <c r="S41" t="s">
        <v>697</v>
      </c>
      <c r="T41" t="s">
        <v>722</v>
      </c>
      <c r="V41" t="s">
        <v>129</v>
      </c>
      <c r="W41" t="s">
        <v>951</v>
      </c>
      <c r="X41" s="89">
        <v>517128033</v>
      </c>
      <c r="Y41" s="89">
        <v>20618</v>
      </c>
      <c r="Z41" s="89">
        <v>25081.386797943545</v>
      </c>
      <c r="AB41" t="s">
        <v>128</v>
      </c>
      <c r="AC41" t="s">
        <v>697</v>
      </c>
      <c r="AD41">
        <v>0</v>
      </c>
      <c r="AE41" s="88">
        <v>0</v>
      </c>
      <c r="AF41">
        <v>0</v>
      </c>
    </row>
    <row r="42" spans="1:32" x14ac:dyDescent="0.25">
      <c r="A42" t="s">
        <v>129</v>
      </c>
      <c r="B42" t="s">
        <v>951</v>
      </c>
      <c r="C42" s="57">
        <v>157.9</v>
      </c>
      <c r="E42" t="s">
        <v>129</v>
      </c>
      <c r="F42" t="s">
        <v>951</v>
      </c>
      <c r="G42">
        <v>801</v>
      </c>
      <c r="H42" s="88">
        <v>962</v>
      </c>
      <c r="I42" s="90">
        <f t="shared" si="0"/>
        <v>0.83264033264033266</v>
      </c>
      <c r="J42">
        <v>423</v>
      </c>
      <c r="K42" s="90">
        <f t="shared" si="1"/>
        <v>0.5280898876404494</v>
      </c>
      <c r="L42" s="88">
        <v>13215143.909999998</v>
      </c>
      <c r="M42" s="88">
        <v>13737.15583160083</v>
      </c>
      <c r="N42" s="88">
        <v>13353946.08</v>
      </c>
      <c r="O42" s="88">
        <v>1016</v>
      </c>
      <c r="P42" s="88">
        <v>13143.647716535434</v>
      </c>
      <c r="R42" t="s">
        <v>129</v>
      </c>
      <c r="S42" t="s">
        <v>951</v>
      </c>
      <c r="T42" t="s">
        <v>723</v>
      </c>
      <c r="V42" t="s">
        <v>130</v>
      </c>
      <c r="W42" t="s">
        <v>897</v>
      </c>
      <c r="X42" s="89">
        <v>162759356</v>
      </c>
      <c r="Y42" s="89">
        <v>6444</v>
      </c>
      <c r="Z42" s="89">
        <v>25257.504034761019</v>
      </c>
      <c r="AB42" t="s">
        <v>129</v>
      </c>
      <c r="AC42" t="s">
        <v>951</v>
      </c>
      <c r="AD42">
        <v>0</v>
      </c>
      <c r="AE42" s="88">
        <v>0</v>
      </c>
      <c r="AF42">
        <v>0</v>
      </c>
    </row>
    <row r="43" spans="1:32" x14ac:dyDescent="0.25">
      <c r="A43" t="s">
        <v>130</v>
      </c>
      <c r="B43" t="s">
        <v>897</v>
      </c>
      <c r="C43" s="57">
        <v>164.8</v>
      </c>
      <c r="E43" t="s">
        <v>130</v>
      </c>
      <c r="F43" t="s">
        <v>897</v>
      </c>
      <c r="G43">
        <v>222</v>
      </c>
      <c r="H43" s="88">
        <v>295</v>
      </c>
      <c r="I43" s="90">
        <f t="shared" si="0"/>
        <v>0.75254237288135595</v>
      </c>
      <c r="J43">
        <v>213</v>
      </c>
      <c r="K43" s="90">
        <f t="shared" si="1"/>
        <v>0.95945945945945943</v>
      </c>
      <c r="L43" s="88">
        <v>3520843.05</v>
      </c>
      <c r="M43" s="88">
        <v>11935.061186440676</v>
      </c>
      <c r="N43" s="88">
        <v>3145731.0699999994</v>
      </c>
      <c r="O43" s="88">
        <v>312</v>
      </c>
      <c r="P43" s="88">
        <v>10082.471378205126</v>
      </c>
      <c r="R43" t="s">
        <v>130</v>
      </c>
      <c r="S43" t="s">
        <v>897</v>
      </c>
      <c r="T43" t="s">
        <v>724</v>
      </c>
      <c r="V43" t="s">
        <v>131</v>
      </c>
      <c r="W43" t="s">
        <v>708</v>
      </c>
      <c r="X43" s="89">
        <v>163462063</v>
      </c>
      <c r="Y43" s="89">
        <v>6850</v>
      </c>
      <c r="Z43" s="89">
        <v>23863.07489051095</v>
      </c>
      <c r="AB43" t="s">
        <v>130</v>
      </c>
      <c r="AC43" t="s">
        <v>897</v>
      </c>
      <c r="AD43">
        <v>0</v>
      </c>
      <c r="AE43" s="88">
        <v>0</v>
      </c>
      <c r="AF43">
        <v>0</v>
      </c>
    </row>
    <row r="44" spans="1:32" x14ac:dyDescent="0.25">
      <c r="A44" t="s">
        <v>131</v>
      </c>
      <c r="B44" t="s">
        <v>708</v>
      </c>
      <c r="C44" s="57">
        <v>176.2</v>
      </c>
      <c r="E44" t="s">
        <v>131</v>
      </c>
      <c r="F44" t="s">
        <v>708</v>
      </c>
      <c r="G44">
        <v>219</v>
      </c>
      <c r="H44" s="88">
        <v>283</v>
      </c>
      <c r="I44" s="90">
        <f t="shared" si="0"/>
        <v>0.77385159010600701</v>
      </c>
      <c r="J44">
        <v>219</v>
      </c>
      <c r="K44" s="90">
        <f t="shared" si="1"/>
        <v>1</v>
      </c>
      <c r="L44" s="88">
        <v>3384731.1599999997</v>
      </c>
      <c r="M44" s="88">
        <v>11960.180777385158</v>
      </c>
      <c r="N44" s="88">
        <v>2716180.99</v>
      </c>
      <c r="O44" s="88">
        <v>299</v>
      </c>
      <c r="P44" s="88">
        <v>9084.2173578595321</v>
      </c>
      <c r="R44" t="s">
        <v>131</v>
      </c>
      <c r="S44" t="s">
        <v>708</v>
      </c>
      <c r="T44" t="s">
        <v>725</v>
      </c>
      <c r="V44" t="s">
        <v>132</v>
      </c>
      <c r="W44" t="s">
        <v>907</v>
      </c>
      <c r="X44" s="89">
        <v>312638803</v>
      </c>
      <c r="Y44" s="89">
        <v>12343</v>
      </c>
      <c r="Z44" s="89">
        <v>25329.239487968891</v>
      </c>
      <c r="AB44" t="s">
        <v>131</v>
      </c>
      <c r="AC44" t="s">
        <v>708</v>
      </c>
      <c r="AD44">
        <v>0</v>
      </c>
      <c r="AE44" s="88">
        <v>0</v>
      </c>
      <c r="AF44">
        <v>0</v>
      </c>
    </row>
    <row r="45" spans="1:32" x14ac:dyDescent="0.25">
      <c r="A45" t="s">
        <v>132</v>
      </c>
      <c r="B45" t="s">
        <v>907</v>
      </c>
      <c r="C45" s="57">
        <v>126.2</v>
      </c>
      <c r="E45" t="s">
        <v>132</v>
      </c>
      <c r="F45" t="s">
        <v>907</v>
      </c>
      <c r="G45">
        <v>744</v>
      </c>
      <c r="H45" s="88">
        <v>870</v>
      </c>
      <c r="I45" s="90">
        <f t="shared" si="0"/>
        <v>0.85517241379310349</v>
      </c>
      <c r="J45">
        <v>678</v>
      </c>
      <c r="K45" s="90">
        <f t="shared" si="1"/>
        <v>0.91129032258064513</v>
      </c>
      <c r="L45" s="88">
        <v>10512452.640000001</v>
      </c>
      <c r="M45" s="88">
        <v>12083.278896551725</v>
      </c>
      <c r="N45" s="88">
        <v>9252086.2799999993</v>
      </c>
      <c r="O45" s="88">
        <v>886</v>
      </c>
      <c r="P45" s="88">
        <v>10442.535304740406</v>
      </c>
      <c r="R45" t="s">
        <v>132</v>
      </c>
      <c r="S45" t="s">
        <v>907</v>
      </c>
      <c r="T45" t="s">
        <v>726</v>
      </c>
      <c r="V45" t="s">
        <v>134</v>
      </c>
      <c r="W45" t="s">
        <v>952</v>
      </c>
      <c r="X45" s="89">
        <v>104299346</v>
      </c>
      <c r="Y45" s="89">
        <v>4406</v>
      </c>
      <c r="Z45" s="89">
        <v>23672.116659101226</v>
      </c>
      <c r="AB45" t="s">
        <v>132</v>
      </c>
      <c r="AC45" t="s">
        <v>907</v>
      </c>
      <c r="AD45">
        <v>0</v>
      </c>
      <c r="AE45" s="88">
        <v>0</v>
      </c>
      <c r="AF45">
        <v>0</v>
      </c>
    </row>
    <row r="46" spans="1:32" x14ac:dyDescent="0.25">
      <c r="A46" t="s">
        <v>134</v>
      </c>
      <c r="B46" t="s">
        <v>952</v>
      </c>
      <c r="C46" s="57">
        <v>229.3</v>
      </c>
      <c r="E46" t="s">
        <v>134</v>
      </c>
      <c r="F46" t="s">
        <v>952</v>
      </c>
      <c r="G46">
        <v>78</v>
      </c>
      <c r="H46" s="88">
        <v>114</v>
      </c>
      <c r="I46" s="90">
        <f t="shared" si="0"/>
        <v>0.68421052631578949</v>
      </c>
      <c r="J46">
        <v>78</v>
      </c>
      <c r="K46" s="90">
        <f t="shared" si="1"/>
        <v>1</v>
      </c>
      <c r="L46" s="88">
        <v>1831426.9600000002</v>
      </c>
      <c r="M46" s="88">
        <v>16065.148771929826</v>
      </c>
      <c r="N46" s="88">
        <v>1660020.42</v>
      </c>
      <c r="O46" s="88">
        <v>128</v>
      </c>
      <c r="P46" s="88">
        <v>12968.909531249999</v>
      </c>
      <c r="R46" t="s">
        <v>134</v>
      </c>
      <c r="S46" t="s">
        <v>952</v>
      </c>
      <c r="T46" t="s">
        <v>727</v>
      </c>
      <c r="V46" t="s">
        <v>135</v>
      </c>
      <c r="W46" t="s">
        <v>764</v>
      </c>
      <c r="X46" s="89">
        <v>676769647</v>
      </c>
      <c r="Y46" s="89">
        <v>24919</v>
      </c>
      <c r="Z46" s="89">
        <v>27158.780328263572</v>
      </c>
      <c r="AB46" t="s">
        <v>134</v>
      </c>
      <c r="AC46" t="s">
        <v>952</v>
      </c>
      <c r="AD46">
        <v>0</v>
      </c>
      <c r="AE46" s="88">
        <v>0</v>
      </c>
      <c r="AF46">
        <v>0</v>
      </c>
    </row>
    <row r="47" spans="1:32" x14ac:dyDescent="0.25">
      <c r="A47" t="s">
        <v>136</v>
      </c>
      <c r="B47" t="s">
        <v>843</v>
      </c>
      <c r="C47" s="57">
        <v>114.7</v>
      </c>
      <c r="E47" t="s">
        <v>136</v>
      </c>
      <c r="F47" t="s">
        <v>843</v>
      </c>
      <c r="G47">
        <v>207</v>
      </c>
      <c r="H47" s="88">
        <v>291</v>
      </c>
      <c r="I47" s="90">
        <f t="shared" si="0"/>
        <v>0.71134020618556704</v>
      </c>
      <c r="J47">
        <v>207</v>
      </c>
      <c r="K47" s="90">
        <f t="shared" si="1"/>
        <v>1</v>
      </c>
      <c r="L47" s="88">
        <v>5864835.5300000003</v>
      </c>
      <c r="M47" s="88">
        <v>20154.073986254298</v>
      </c>
      <c r="N47" s="88">
        <v>5346917.4899999993</v>
      </c>
      <c r="O47" s="88">
        <v>296</v>
      </c>
      <c r="P47" s="88">
        <v>18063.910439189185</v>
      </c>
      <c r="R47" t="s">
        <v>136</v>
      </c>
      <c r="S47" t="s">
        <v>843</v>
      </c>
      <c r="T47" t="s">
        <v>728</v>
      </c>
      <c r="V47" t="s">
        <v>136</v>
      </c>
      <c r="W47" t="s">
        <v>843</v>
      </c>
      <c r="X47" s="89">
        <v>197186738</v>
      </c>
      <c r="Y47" s="89">
        <v>7127</v>
      </c>
      <c r="Z47" s="89">
        <v>27667.565314999298</v>
      </c>
      <c r="AB47" t="s">
        <v>136</v>
      </c>
      <c r="AC47" t="s">
        <v>843</v>
      </c>
      <c r="AD47">
        <v>0</v>
      </c>
      <c r="AE47" s="88">
        <v>0</v>
      </c>
      <c r="AF47">
        <v>0</v>
      </c>
    </row>
    <row r="48" spans="1:32" x14ac:dyDescent="0.25">
      <c r="A48" t="s">
        <v>137</v>
      </c>
      <c r="B48" t="s">
        <v>953</v>
      </c>
      <c r="C48" s="57">
        <v>121.6</v>
      </c>
      <c r="E48" t="s">
        <v>137</v>
      </c>
      <c r="F48" t="s">
        <v>953</v>
      </c>
      <c r="G48">
        <v>177</v>
      </c>
      <c r="H48" s="88">
        <v>264</v>
      </c>
      <c r="I48" s="90">
        <f t="shared" si="0"/>
        <v>0.67045454545454541</v>
      </c>
      <c r="J48">
        <v>177</v>
      </c>
      <c r="K48" s="90">
        <f t="shared" si="1"/>
        <v>1</v>
      </c>
      <c r="L48" s="88">
        <v>3737953.88</v>
      </c>
      <c r="M48" s="88">
        <v>14158.916212121212</v>
      </c>
      <c r="N48" s="88">
        <v>3139631.9799999995</v>
      </c>
      <c r="O48" s="88">
        <v>262</v>
      </c>
      <c r="P48" s="88">
        <v>11983.328167938929</v>
      </c>
      <c r="R48" t="s">
        <v>137</v>
      </c>
      <c r="S48" t="s">
        <v>953</v>
      </c>
      <c r="T48" t="s">
        <v>729</v>
      </c>
      <c r="V48" t="s">
        <v>137</v>
      </c>
      <c r="W48" t="s">
        <v>953</v>
      </c>
      <c r="X48" s="89">
        <v>167314339</v>
      </c>
      <c r="Y48" s="89">
        <v>5379</v>
      </c>
      <c r="Z48" s="89">
        <v>31105.101134039785</v>
      </c>
      <c r="AB48" t="s">
        <v>137</v>
      </c>
      <c r="AC48" t="s">
        <v>953</v>
      </c>
      <c r="AD48">
        <v>0</v>
      </c>
      <c r="AE48" s="88">
        <v>0</v>
      </c>
      <c r="AF48">
        <v>0</v>
      </c>
    </row>
    <row r="49" spans="1:32" x14ac:dyDescent="0.25">
      <c r="A49" t="s">
        <v>138</v>
      </c>
      <c r="B49" t="s">
        <v>778</v>
      </c>
      <c r="C49" s="57">
        <v>146.9</v>
      </c>
      <c r="E49" t="s">
        <v>138</v>
      </c>
      <c r="F49" t="s">
        <v>778</v>
      </c>
      <c r="G49">
        <v>45</v>
      </c>
      <c r="H49" s="88">
        <v>62</v>
      </c>
      <c r="I49" s="90">
        <f t="shared" si="0"/>
        <v>0.72580645161290325</v>
      </c>
      <c r="J49">
        <v>45</v>
      </c>
      <c r="K49" s="90">
        <f t="shared" si="1"/>
        <v>1</v>
      </c>
      <c r="L49" s="88">
        <v>895162.69000000018</v>
      </c>
      <c r="M49" s="88">
        <v>14438.107903225809</v>
      </c>
      <c r="N49" s="88">
        <v>769511.84000000008</v>
      </c>
      <c r="O49" s="88">
        <v>59</v>
      </c>
      <c r="P49" s="88">
        <v>13042.573559322036</v>
      </c>
      <c r="R49" t="s">
        <v>138</v>
      </c>
      <c r="S49" t="s">
        <v>778</v>
      </c>
      <c r="T49" t="s">
        <v>730</v>
      </c>
      <c r="V49" t="s">
        <v>138</v>
      </c>
      <c r="W49" t="s">
        <v>778</v>
      </c>
      <c r="X49" s="89">
        <v>43678308</v>
      </c>
      <c r="Y49" s="89">
        <v>1814</v>
      </c>
      <c r="Z49" s="89">
        <v>24078.449834619627</v>
      </c>
      <c r="AB49" t="s">
        <v>138</v>
      </c>
      <c r="AC49" t="s">
        <v>778</v>
      </c>
      <c r="AD49">
        <v>1</v>
      </c>
      <c r="AE49" s="88">
        <v>64616.05</v>
      </c>
      <c r="AF49">
        <v>1</v>
      </c>
    </row>
    <row r="50" spans="1:32" x14ac:dyDescent="0.25">
      <c r="A50" t="s">
        <v>139</v>
      </c>
      <c r="B50" t="s">
        <v>691</v>
      </c>
      <c r="C50" s="57">
        <v>145.9</v>
      </c>
      <c r="E50" t="s">
        <v>139</v>
      </c>
      <c r="F50" t="s">
        <v>691</v>
      </c>
      <c r="G50">
        <v>126</v>
      </c>
      <c r="H50" s="88">
        <v>186</v>
      </c>
      <c r="I50" s="90">
        <f t="shared" si="0"/>
        <v>0.67741935483870963</v>
      </c>
      <c r="J50">
        <v>60</v>
      </c>
      <c r="K50" s="90">
        <f t="shared" si="1"/>
        <v>0.47619047619047616</v>
      </c>
      <c r="L50" s="88">
        <v>2413497.9</v>
      </c>
      <c r="M50" s="88">
        <v>12975.795161290322</v>
      </c>
      <c r="N50" s="88">
        <v>2261624.41</v>
      </c>
      <c r="O50" s="88">
        <v>202</v>
      </c>
      <c r="P50" s="88">
        <v>11196.160445544556</v>
      </c>
      <c r="R50" t="s">
        <v>139</v>
      </c>
      <c r="S50" t="s">
        <v>691</v>
      </c>
      <c r="T50" t="s">
        <v>731</v>
      </c>
      <c r="V50" t="s">
        <v>139</v>
      </c>
      <c r="W50" t="s">
        <v>691</v>
      </c>
      <c r="X50" s="89">
        <v>110582960</v>
      </c>
      <c r="Y50" s="89">
        <v>4357</v>
      </c>
      <c r="Z50" s="89">
        <v>25380.527886160202</v>
      </c>
      <c r="AB50" t="s">
        <v>139</v>
      </c>
      <c r="AC50" t="s">
        <v>691</v>
      </c>
      <c r="AD50">
        <v>0</v>
      </c>
      <c r="AE50" s="88">
        <v>0</v>
      </c>
      <c r="AF50">
        <v>0</v>
      </c>
    </row>
    <row r="51" spans="1:32" x14ac:dyDescent="0.25">
      <c r="A51" t="s">
        <v>135</v>
      </c>
      <c r="B51" t="s">
        <v>764</v>
      </c>
      <c r="C51" s="57">
        <v>174.7</v>
      </c>
      <c r="E51" t="s">
        <v>135</v>
      </c>
      <c r="F51" t="s">
        <v>764</v>
      </c>
      <c r="G51">
        <v>609</v>
      </c>
      <c r="H51" s="88">
        <v>890</v>
      </c>
      <c r="I51" s="90">
        <f t="shared" si="0"/>
        <v>0.68426966292134828</v>
      </c>
      <c r="J51">
        <v>603</v>
      </c>
      <c r="K51" s="90">
        <f t="shared" si="1"/>
        <v>0.99014778325123154</v>
      </c>
      <c r="L51" s="88">
        <v>11118924.08</v>
      </c>
      <c r="M51" s="88">
        <v>12493.173123595505</v>
      </c>
      <c r="N51" s="88">
        <v>10489121.209999999</v>
      </c>
      <c r="O51" s="88">
        <v>938</v>
      </c>
      <c r="P51" s="88">
        <v>11182.43199360341</v>
      </c>
      <c r="R51" t="s">
        <v>135</v>
      </c>
      <c r="S51" t="s">
        <v>764</v>
      </c>
      <c r="T51" t="s">
        <v>732</v>
      </c>
      <c r="V51" t="s">
        <v>140</v>
      </c>
      <c r="W51" t="s">
        <v>822</v>
      </c>
      <c r="X51" s="89">
        <v>452443269</v>
      </c>
      <c r="Y51" s="89">
        <v>16123</v>
      </c>
      <c r="Z51" s="89">
        <v>28061.977857718786</v>
      </c>
      <c r="AB51" t="s">
        <v>135</v>
      </c>
      <c r="AC51" t="s">
        <v>764</v>
      </c>
      <c r="AD51">
        <v>0</v>
      </c>
      <c r="AE51" s="88">
        <v>0</v>
      </c>
      <c r="AF51">
        <v>0</v>
      </c>
    </row>
    <row r="52" spans="1:32" x14ac:dyDescent="0.25">
      <c r="A52" t="s">
        <v>140</v>
      </c>
      <c r="B52" t="s">
        <v>822</v>
      </c>
      <c r="C52" s="57">
        <v>129.30000000000001</v>
      </c>
      <c r="E52" t="s">
        <v>140</v>
      </c>
      <c r="F52" t="s">
        <v>822</v>
      </c>
      <c r="G52">
        <v>693</v>
      </c>
      <c r="H52" s="88">
        <v>864</v>
      </c>
      <c r="I52" s="90">
        <f t="shared" si="0"/>
        <v>0.80208333333333337</v>
      </c>
      <c r="J52">
        <v>555</v>
      </c>
      <c r="K52" s="90">
        <f t="shared" si="1"/>
        <v>0.80086580086580084</v>
      </c>
      <c r="L52" s="88">
        <v>11648133.51</v>
      </c>
      <c r="M52" s="88">
        <v>13481.636006944444</v>
      </c>
      <c r="N52" s="88">
        <v>10693806.16</v>
      </c>
      <c r="O52" s="88">
        <v>892</v>
      </c>
      <c r="P52" s="88">
        <v>11988.571928251122</v>
      </c>
      <c r="R52" t="s">
        <v>140</v>
      </c>
      <c r="S52" t="s">
        <v>822</v>
      </c>
      <c r="T52" t="s">
        <v>733</v>
      </c>
      <c r="V52" t="s">
        <v>118</v>
      </c>
      <c r="W52" t="s">
        <v>762</v>
      </c>
      <c r="X52" s="89">
        <v>1911738252</v>
      </c>
      <c r="Y52" s="89">
        <v>78062</v>
      </c>
      <c r="Z52" s="89">
        <v>24489.998360277728</v>
      </c>
      <c r="AB52" t="s">
        <v>140</v>
      </c>
      <c r="AC52" t="s">
        <v>822</v>
      </c>
      <c r="AD52">
        <v>0</v>
      </c>
      <c r="AE52" s="88">
        <v>0</v>
      </c>
      <c r="AF52">
        <v>0</v>
      </c>
    </row>
    <row r="53" spans="1:32" x14ac:dyDescent="0.25">
      <c r="A53" t="s">
        <v>118</v>
      </c>
      <c r="B53" t="s">
        <v>762</v>
      </c>
      <c r="C53" s="57">
        <v>148.5</v>
      </c>
      <c r="E53" t="s">
        <v>118</v>
      </c>
      <c r="F53" t="s">
        <v>762</v>
      </c>
      <c r="G53">
        <v>3012</v>
      </c>
      <c r="H53" s="88">
        <v>3569</v>
      </c>
      <c r="I53" s="90">
        <f t="shared" si="0"/>
        <v>0.84393387503502382</v>
      </c>
      <c r="J53">
        <v>2307</v>
      </c>
      <c r="K53" s="90">
        <f t="shared" si="1"/>
        <v>0.76593625498007967</v>
      </c>
      <c r="L53" s="88">
        <v>48230462.579999998</v>
      </c>
      <c r="M53" s="88">
        <v>13513.718851218828</v>
      </c>
      <c r="N53" s="88">
        <v>48664862.979999997</v>
      </c>
      <c r="O53" s="88">
        <v>3607</v>
      </c>
      <c r="P53" s="88">
        <v>13491.783471028555</v>
      </c>
      <c r="R53" t="s">
        <v>118</v>
      </c>
      <c r="S53" t="s">
        <v>762</v>
      </c>
      <c r="T53" t="s">
        <v>734</v>
      </c>
      <c r="V53" t="s">
        <v>141</v>
      </c>
      <c r="W53" t="s">
        <v>756</v>
      </c>
      <c r="X53" s="89">
        <v>131062725</v>
      </c>
      <c r="Y53" s="89">
        <v>4916</v>
      </c>
      <c r="Z53" s="89">
        <v>26660.440398698127</v>
      </c>
      <c r="AB53" t="s">
        <v>118</v>
      </c>
      <c r="AC53" t="s">
        <v>762</v>
      </c>
      <c r="AD53">
        <v>0</v>
      </c>
      <c r="AE53" s="88">
        <v>0</v>
      </c>
      <c r="AF53">
        <v>0</v>
      </c>
    </row>
    <row r="54" spans="1:32" x14ac:dyDescent="0.25">
      <c r="A54" t="s">
        <v>141</v>
      </c>
      <c r="B54" t="s">
        <v>756</v>
      </c>
      <c r="C54" s="57">
        <v>138.19999999999999</v>
      </c>
      <c r="E54" t="s">
        <v>141</v>
      </c>
      <c r="F54" t="s">
        <v>756</v>
      </c>
      <c r="G54">
        <v>165</v>
      </c>
      <c r="H54" s="88">
        <v>213</v>
      </c>
      <c r="I54" s="90">
        <f t="shared" si="0"/>
        <v>0.77464788732394363</v>
      </c>
      <c r="J54">
        <v>165</v>
      </c>
      <c r="K54" s="90">
        <f t="shared" si="1"/>
        <v>1</v>
      </c>
      <c r="L54" s="88">
        <v>3354049.02</v>
      </c>
      <c r="M54" s="88">
        <v>15746.709014084507</v>
      </c>
      <c r="N54" s="88">
        <v>3030737.35</v>
      </c>
      <c r="O54" s="88">
        <v>220</v>
      </c>
      <c r="P54" s="88">
        <v>13776.078863636363</v>
      </c>
      <c r="R54" t="s">
        <v>141</v>
      </c>
      <c r="S54" t="s">
        <v>756</v>
      </c>
      <c r="T54" t="s">
        <v>735</v>
      </c>
      <c r="V54" t="s">
        <v>142</v>
      </c>
      <c r="W54" t="s">
        <v>954</v>
      </c>
      <c r="X54" s="89">
        <v>118027422</v>
      </c>
      <c r="Y54" s="89">
        <v>4590</v>
      </c>
      <c r="Z54" s="89">
        <v>25714.035294117646</v>
      </c>
      <c r="AB54" t="s">
        <v>141</v>
      </c>
      <c r="AC54" t="s">
        <v>756</v>
      </c>
      <c r="AD54">
        <v>0</v>
      </c>
      <c r="AE54" s="88">
        <v>0</v>
      </c>
      <c r="AF54">
        <v>0</v>
      </c>
    </row>
    <row r="55" spans="1:32" x14ac:dyDescent="0.25">
      <c r="A55" t="s">
        <v>142</v>
      </c>
      <c r="B55" t="s">
        <v>954</v>
      </c>
      <c r="C55" s="57">
        <v>159</v>
      </c>
      <c r="E55" t="s">
        <v>142</v>
      </c>
      <c r="F55" t="s">
        <v>954</v>
      </c>
      <c r="G55">
        <v>168</v>
      </c>
      <c r="H55" s="88">
        <v>201</v>
      </c>
      <c r="I55" s="90">
        <f t="shared" si="0"/>
        <v>0.83582089552238803</v>
      </c>
      <c r="J55">
        <v>168</v>
      </c>
      <c r="K55" s="90">
        <f t="shared" si="1"/>
        <v>1</v>
      </c>
      <c r="L55" s="88">
        <v>2501890.5300000003</v>
      </c>
      <c r="M55" s="88">
        <v>12447.21656716418</v>
      </c>
      <c r="N55" s="88">
        <v>2186034.3200000003</v>
      </c>
      <c r="O55" s="88">
        <v>203</v>
      </c>
      <c r="P55" s="88">
        <v>10768.641970443352</v>
      </c>
      <c r="R55" t="s">
        <v>142</v>
      </c>
      <c r="S55" t="s">
        <v>954</v>
      </c>
      <c r="T55" t="s">
        <v>736</v>
      </c>
      <c r="V55" t="s">
        <v>144</v>
      </c>
      <c r="W55" t="s">
        <v>906</v>
      </c>
      <c r="X55" s="89">
        <v>96900776</v>
      </c>
      <c r="Y55" s="89">
        <v>4079</v>
      </c>
      <c r="Z55" s="89">
        <v>23756.012748222605</v>
      </c>
      <c r="AB55" t="s">
        <v>142</v>
      </c>
      <c r="AC55" t="s">
        <v>954</v>
      </c>
      <c r="AD55">
        <v>0</v>
      </c>
      <c r="AE55" s="88">
        <v>0</v>
      </c>
      <c r="AF55">
        <v>0</v>
      </c>
    </row>
    <row r="56" spans="1:32" x14ac:dyDescent="0.25">
      <c r="A56" t="s">
        <v>144</v>
      </c>
      <c r="B56" t="s">
        <v>906</v>
      </c>
      <c r="C56" s="57">
        <v>196</v>
      </c>
      <c r="E56" t="s">
        <v>144</v>
      </c>
      <c r="F56" t="s">
        <v>906</v>
      </c>
      <c r="G56">
        <v>99</v>
      </c>
      <c r="H56" s="88">
        <v>129</v>
      </c>
      <c r="I56" s="90">
        <f t="shared" si="0"/>
        <v>0.76744186046511631</v>
      </c>
      <c r="J56">
        <v>99</v>
      </c>
      <c r="K56" s="90">
        <f t="shared" si="1"/>
        <v>1</v>
      </c>
      <c r="L56" s="88">
        <v>1389171.05</v>
      </c>
      <c r="M56" s="88">
        <v>10768.767829457365</v>
      </c>
      <c r="N56" s="88">
        <v>1252713.25</v>
      </c>
      <c r="O56" s="88">
        <v>118</v>
      </c>
      <c r="P56" s="88">
        <v>10616.213983050848</v>
      </c>
      <c r="R56" t="s">
        <v>144</v>
      </c>
      <c r="S56" t="s">
        <v>906</v>
      </c>
      <c r="T56" t="s">
        <v>737</v>
      </c>
      <c r="V56" t="s">
        <v>145</v>
      </c>
      <c r="W56" t="s">
        <v>955</v>
      </c>
      <c r="X56" s="89">
        <v>96804319</v>
      </c>
      <c r="Y56" s="89">
        <v>4259</v>
      </c>
      <c r="Z56" s="89">
        <v>22729.354073726226</v>
      </c>
      <c r="AB56" t="s">
        <v>144</v>
      </c>
      <c r="AC56" t="s">
        <v>906</v>
      </c>
      <c r="AD56">
        <v>0</v>
      </c>
      <c r="AE56" s="88">
        <v>0</v>
      </c>
      <c r="AF56">
        <v>0</v>
      </c>
    </row>
    <row r="57" spans="1:32" x14ac:dyDescent="0.25">
      <c r="A57" t="s">
        <v>145</v>
      </c>
      <c r="B57" t="s">
        <v>955</v>
      </c>
      <c r="C57" s="57">
        <v>214.5</v>
      </c>
      <c r="E57" t="s">
        <v>145</v>
      </c>
      <c r="F57" t="s">
        <v>955</v>
      </c>
      <c r="G57">
        <v>84</v>
      </c>
      <c r="H57" s="88">
        <v>120</v>
      </c>
      <c r="I57" s="90">
        <f t="shared" si="0"/>
        <v>0.7</v>
      </c>
      <c r="J57">
        <v>84</v>
      </c>
      <c r="K57" s="90">
        <f t="shared" si="1"/>
        <v>1</v>
      </c>
      <c r="L57" s="88">
        <v>1733790.14</v>
      </c>
      <c r="M57" s="88">
        <v>14448.251166666665</v>
      </c>
      <c r="N57" s="88">
        <v>1646708.5</v>
      </c>
      <c r="O57" s="88">
        <v>136</v>
      </c>
      <c r="P57" s="88">
        <v>12108.150735294117</v>
      </c>
      <c r="R57" t="s">
        <v>145</v>
      </c>
      <c r="S57" t="s">
        <v>955</v>
      </c>
      <c r="T57" t="s">
        <v>738</v>
      </c>
      <c r="V57" t="s">
        <v>146</v>
      </c>
      <c r="W57" t="s">
        <v>793</v>
      </c>
      <c r="X57" s="89">
        <v>43283265</v>
      </c>
      <c r="Y57" s="89">
        <v>1708</v>
      </c>
      <c r="Z57" s="89">
        <v>25341.490046838408</v>
      </c>
      <c r="AB57" t="s">
        <v>145</v>
      </c>
      <c r="AC57" t="s">
        <v>955</v>
      </c>
      <c r="AD57">
        <v>0</v>
      </c>
      <c r="AE57" s="88">
        <v>0</v>
      </c>
      <c r="AF57">
        <v>0</v>
      </c>
    </row>
    <row r="58" spans="1:32" x14ac:dyDescent="0.25">
      <c r="A58" t="s">
        <v>146</v>
      </c>
      <c r="B58" t="s">
        <v>793</v>
      </c>
      <c r="C58" s="57">
        <v>151.1</v>
      </c>
      <c r="E58" t="s">
        <v>146</v>
      </c>
      <c r="F58" t="s">
        <v>793</v>
      </c>
      <c r="G58">
        <v>45</v>
      </c>
      <c r="H58" s="88">
        <v>68</v>
      </c>
      <c r="I58" s="90">
        <f t="shared" si="0"/>
        <v>0.66176470588235292</v>
      </c>
      <c r="J58">
        <v>45</v>
      </c>
      <c r="K58" s="90">
        <f t="shared" si="1"/>
        <v>1</v>
      </c>
      <c r="L58" s="88">
        <v>813199.73</v>
      </c>
      <c r="M58" s="88">
        <v>11958.819558823528</v>
      </c>
      <c r="N58" s="88">
        <v>789371.24999999988</v>
      </c>
      <c r="O58" s="88">
        <v>71</v>
      </c>
      <c r="P58" s="88">
        <v>11117.904929577464</v>
      </c>
      <c r="R58" t="s">
        <v>146</v>
      </c>
      <c r="S58" t="s">
        <v>793</v>
      </c>
      <c r="T58" t="s">
        <v>739</v>
      </c>
      <c r="V58" t="s">
        <v>147</v>
      </c>
      <c r="W58" t="s">
        <v>956</v>
      </c>
      <c r="X58" s="89">
        <v>137729704</v>
      </c>
      <c r="Y58" s="89">
        <v>5734</v>
      </c>
      <c r="Z58" s="89">
        <v>24019.829787234041</v>
      </c>
      <c r="AB58" t="s">
        <v>146</v>
      </c>
      <c r="AC58" t="s">
        <v>793</v>
      </c>
      <c r="AD58">
        <v>0</v>
      </c>
      <c r="AE58" s="88">
        <v>0</v>
      </c>
      <c r="AF58">
        <v>0</v>
      </c>
    </row>
    <row r="59" spans="1:32" x14ac:dyDescent="0.25">
      <c r="A59" t="s">
        <v>147</v>
      </c>
      <c r="B59" t="s">
        <v>956</v>
      </c>
      <c r="C59" s="57">
        <v>167.1</v>
      </c>
      <c r="E59" t="s">
        <v>147</v>
      </c>
      <c r="F59" t="s">
        <v>956</v>
      </c>
      <c r="G59">
        <v>168</v>
      </c>
      <c r="H59" s="88">
        <v>220</v>
      </c>
      <c r="I59" s="90">
        <f t="shared" si="0"/>
        <v>0.76363636363636367</v>
      </c>
      <c r="J59">
        <v>168</v>
      </c>
      <c r="K59" s="90">
        <f t="shared" si="1"/>
        <v>1</v>
      </c>
      <c r="L59" s="88">
        <v>3278145.17</v>
      </c>
      <c r="M59" s="88">
        <v>14900.659863636363</v>
      </c>
      <c r="N59" s="88">
        <v>2925824.38</v>
      </c>
      <c r="O59" s="88">
        <v>226</v>
      </c>
      <c r="P59" s="88">
        <v>12946.125575221238</v>
      </c>
      <c r="R59" t="s">
        <v>147</v>
      </c>
      <c r="S59" t="s">
        <v>956</v>
      </c>
      <c r="T59" t="s">
        <v>740</v>
      </c>
      <c r="V59" t="s">
        <v>106</v>
      </c>
      <c r="W59" t="s">
        <v>957</v>
      </c>
      <c r="X59" s="89">
        <v>3837417224</v>
      </c>
      <c r="Y59" s="89">
        <v>147746</v>
      </c>
      <c r="Z59" s="89">
        <v>25973.070160951906</v>
      </c>
      <c r="AB59" t="s">
        <v>147</v>
      </c>
      <c r="AC59" t="s">
        <v>956</v>
      </c>
      <c r="AD59">
        <v>0</v>
      </c>
      <c r="AE59" s="88">
        <v>0</v>
      </c>
      <c r="AF59">
        <v>0</v>
      </c>
    </row>
    <row r="60" spans="1:32" x14ac:dyDescent="0.25">
      <c r="A60" t="s">
        <v>106</v>
      </c>
      <c r="B60" t="s">
        <v>957</v>
      </c>
      <c r="C60" s="57">
        <v>130.9</v>
      </c>
      <c r="E60" t="s">
        <v>106</v>
      </c>
      <c r="F60" t="s">
        <v>957</v>
      </c>
      <c r="G60">
        <v>6396</v>
      </c>
      <c r="H60" s="88">
        <v>7526</v>
      </c>
      <c r="I60" s="90">
        <f t="shared" si="0"/>
        <v>0.84985384002125963</v>
      </c>
      <c r="J60">
        <v>5193</v>
      </c>
      <c r="K60" s="90">
        <f t="shared" si="1"/>
        <v>0.81191369606003749</v>
      </c>
      <c r="L60" s="88">
        <v>100220085.15000001</v>
      </c>
      <c r="M60" s="88">
        <v>13316.514104437949</v>
      </c>
      <c r="N60" s="88">
        <v>86601225.209999993</v>
      </c>
      <c r="O60" s="88">
        <v>7635</v>
      </c>
      <c r="P60" s="88">
        <v>11342.662110019646</v>
      </c>
      <c r="R60" t="s">
        <v>106</v>
      </c>
      <c r="S60" t="s">
        <v>957</v>
      </c>
      <c r="T60" t="s">
        <v>741</v>
      </c>
      <c r="V60" t="s">
        <v>149</v>
      </c>
      <c r="W60" t="s">
        <v>713</v>
      </c>
      <c r="X60" s="89">
        <v>39394029</v>
      </c>
      <c r="Y60" s="89">
        <v>1682</v>
      </c>
      <c r="Z60" s="89">
        <v>23420.944708680141</v>
      </c>
      <c r="AB60" t="s">
        <v>106</v>
      </c>
      <c r="AC60" t="s">
        <v>957</v>
      </c>
      <c r="AD60">
        <v>0</v>
      </c>
      <c r="AE60" s="88">
        <v>0</v>
      </c>
      <c r="AF60">
        <v>0</v>
      </c>
    </row>
    <row r="61" spans="1:32" x14ac:dyDescent="0.25">
      <c r="A61" t="s">
        <v>149</v>
      </c>
      <c r="B61" t="s">
        <v>713</v>
      </c>
      <c r="C61" s="57">
        <v>147.5</v>
      </c>
      <c r="E61" t="s">
        <v>149</v>
      </c>
      <c r="F61" t="s">
        <v>713</v>
      </c>
      <c r="G61">
        <v>45</v>
      </c>
      <c r="H61" s="88">
        <v>71</v>
      </c>
      <c r="I61" s="90">
        <f t="shared" si="0"/>
        <v>0.63380281690140849</v>
      </c>
      <c r="J61">
        <v>45</v>
      </c>
      <c r="K61" s="90">
        <f t="shared" si="1"/>
        <v>1</v>
      </c>
      <c r="L61" s="88">
        <v>786878.82999999984</v>
      </c>
      <c r="M61" s="88">
        <v>11082.800422535209</v>
      </c>
      <c r="N61" s="88">
        <v>835483.91999999993</v>
      </c>
      <c r="O61" s="88">
        <v>66</v>
      </c>
      <c r="P61" s="88">
        <v>12658.847272727271</v>
      </c>
      <c r="R61" t="s">
        <v>149</v>
      </c>
      <c r="S61" t="s">
        <v>713</v>
      </c>
      <c r="T61" t="s">
        <v>742</v>
      </c>
      <c r="V61" t="s">
        <v>150</v>
      </c>
      <c r="W61" t="s">
        <v>958</v>
      </c>
      <c r="X61" s="89">
        <v>502468052</v>
      </c>
      <c r="Y61" s="89">
        <v>19182</v>
      </c>
      <c r="Z61" s="89">
        <v>26194.7686372641</v>
      </c>
      <c r="AB61" t="s">
        <v>149</v>
      </c>
      <c r="AC61" t="s">
        <v>713</v>
      </c>
      <c r="AD61">
        <v>0</v>
      </c>
      <c r="AE61" s="88">
        <v>0</v>
      </c>
      <c r="AF61">
        <v>0</v>
      </c>
    </row>
    <row r="62" spans="1:32" x14ac:dyDescent="0.25">
      <c r="A62" t="s">
        <v>150</v>
      </c>
      <c r="B62" t="s">
        <v>958</v>
      </c>
      <c r="C62" s="57">
        <v>170</v>
      </c>
      <c r="E62" t="s">
        <v>150</v>
      </c>
      <c r="F62" t="s">
        <v>958</v>
      </c>
      <c r="G62">
        <v>486</v>
      </c>
      <c r="H62" s="88">
        <v>631</v>
      </c>
      <c r="I62" s="90">
        <f t="shared" si="0"/>
        <v>0.77020602218700474</v>
      </c>
      <c r="J62">
        <v>483</v>
      </c>
      <c r="K62" s="90">
        <f t="shared" si="1"/>
        <v>0.99382716049382713</v>
      </c>
      <c r="L62" s="88">
        <v>11266537.319999998</v>
      </c>
      <c r="M62" s="88">
        <v>17855.051220285259</v>
      </c>
      <c r="N62" s="88">
        <v>9859628.3900000006</v>
      </c>
      <c r="O62" s="88">
        <v>677</v>
      </c>
      <c r="P62" s="88">
        <v>14563.705155096013</v>
      </c>
      <c r="R62" t="s">
        <v>150</v>
      </c>
      <c r="S62" t="s">
        <v>958</v>
      </c>
      <c r="T62" t="s">
        <v>743</v>
      </c>
      <c r="V62" t="s">
        <v>151</v>
      </c>
      <c r="W62" t="s">
        <v>699</v>
      </c>
      <c r="X62" s="89">
        <v>1431211061</v>
      </c>
      <c r="Y62" s="89">
        <v>46490</v>
      </c>
      <c r="Z62" s="89">
        <v>30785.3530006453</v>
      </c>
      <c r="AB62" t="s">
        <v>150</v>
      </c>
      <c r="AC62" t="s">
        <v>958</v>
      </c>
      <c r="AD62">
        <v>0</v>
      </c>
      <c r="AE62" s="88">
        <v>0</v>
      </c>
      <c r="AF62">
        <v>0</v>
      </c>
    </row>
    <row r="63" spans="1:32" x14ac:dyDescent="0.25">
      <c r="A63" t="s">
        <v>151</v>
      </c>
      <c r="B63" t="s">
        <v>699</v>
      </c>
      <c r="C63" s="57">
        <v>110.7</v>
      </c>
      <c r="E63" t="s">
        <v>151</v>
      </c>
      <c r="F63" t="s">
        <v>699</v>
      </c>
      <c r="G63">
        <v>2292</v>
      </c>
      <c r="H63" s="88">
        <v>2756</v>
      </c>
      <c r="I63" s="90">
        <f t="shared" si="0"/>
        <v>0.8316400580551524</v>
      </c>
      <c r="J63">
        <v>1725</v>
      </c>
      <c r="K63" s="90">
        <f t="shared" si="1"/>
        <v>0.75261780104712039</v>
      </c>
      <c r="L63" s="88">
        <v>32331775.960000001</v>
      </c>
      <c r="M63" s="88">
        <v>11731.413628447024</v>
      </c>
      <c r="N63" s="88">
        <v>30529900.850000001</v>
      </c>
      <c r="O63" s="88">
        <v>2794</v>
      </c>
      <c r="P63" s="88">
        <v>10926.950912670007</v>
      </c>
      <c r="R63" t="s">
        <v>151</v>
      </c>
      <c r="S63" t="s">
        <v>699</v>
      </c>
      <c r="T63" t="s">
        <v>744</v>
      </c>
      <c r="V63" t="s">
        <v>152</v>
      </c>
      <c r="W63" t="s">
        <v>890</v>
      </c>
      <c r="X63" s="89">
        <v>1106586487</v>
      </c>
      <c r="Y63" s="89">
        <v>36339</v>
      </c>
      <c r="Z63" s="89">
        <v>30451.759459533834</v>
      </c>
      <c r="AB63" t="s">
        <v>151</v>
      </c>
      <c r="AC63" t="s">
        <v>699</v>
      </c>
      <c r="AD63">
        <v>0</v>
      </c>
      <c r="AE63" s="88">
        <v>0</v>
      </c>
      <c r="AF63">
        <v>0</v>
      </c>
    </row>
    <row r="64" spans="1:32" x14ac:dyDescent="0.25">
      <c r="A64" t="s">
        <v>152</v>
      </c>
      <c r="B64" t="s">
        <v>890</v>
      </c>
      <c r="C64" s="57">
        <v>115.2</v>
      </c>
      <c r="E64" t="s">
        <v>152</v>
      </c>
      <c r="F64" t="s">
        <v>890</v>
      </c>
      <c r="G64">
        <v>2145</v>
      </c>
      <c r="H64" s="88">
        <v>2482</v>
      </c>
      <c r="I64" s="90">
        <f t="shared" si="0"/>
        <v>0.86422240128928285</v>
      </c>
      <c r="J64">
        <v>1221</v>
      </c>
      <c r="K64" s="90">
        <f t="shared" si="1"/>
        <v>0.56923076923076921</v>
      </c>
      <c r="L64" s="88">
        <v>35120439.810000002</v>
      </c>
      <c r="M64" s="88">
        <v>14150.056329572926</v>
      </c>
      <c r="N64" s="88">
        <v>31483757.699999999</v>
      </c>
      <c r="O64" s="88">
        <v>2530</v>
      </c>
      <c r="P64" s="88">
        <v>12444.173003952568</v>
      </c>
      <c r="R64" t="s">
        <v>152</v>
      </c>
      <c r="S64" t="s">
        <v>890</v>
      </c>
      <c r="T64" t="s">
        <v>745</v>
      </c>
      <c r="V64" t="s">
        <v>154</v>
      </c>
      <c r="W64" t="s">
        <v>959</v>
      </c>
      <c r="X64" s="89">
        <v>61660034</v>
      </c>
      <c r="Y64" s="89">
        <v>2628</v>
      </c>
      <c r="Z64" s="89">
        <v>23462.722222222223</v>
      </c>
      <c r="AB64" t="s">
        <v>152</v>
      </c>
      <c r="AC64" t="s">
        <v>890</v>
      </c>
      <c r="AD64">
        <v>0</v>
      </c>
      <c r="AE64" s="88">
        <v>0</v>
      </c>
      <c r="AF64">
        <v>0</v>
      </c>
    </row>
    <row r="65" spans="1:32" x14ac:dyDescent="0.25">
      <c r="A65" t="s">
        <v>154</v>
      </c>
      <c r="B65" t="s">
        <v>959</v>
      </c>
      <c r="C65" s="57">
        <v>211.2</v>
      </c>
      <c r="E65" t="s">
        <v>154</v>
      </c>
      <c r="F65" t="s">
        <v>959</v>
      </c>
      <c r="G65">
        <v>51</v>
      </c>
      <c r="H65" s="88">
        <v>86</v>
      </c>
      <c r="I65" s="90">
        <f t="shared" si="0"/>
        <v>0.59302325581395354</v>
      </c>
      <c r="J65">
        <v>51</v>
      </c>
      <c r="K65" s="90">
        <f t="shared" si="1"/>
        <v>1</v>
      </c>
      <c r="L65" s="88">
        <v>1237952.0299999998</v>
      </c>
      <c r="M65" s="88">
        <v>14394.791046511626</v>
      </c>
      <c r="N65" s="88">
        <v>1020911.8899999999</v>
      </c>
      <c r="O65" s="88">
        <v>83</v>
      </c>
      <c r="P65" s="88">
        <v>12300.143253012047</v>
      </c>
      <c r="R65" t="s">
        <v>154</v>
      </c>
      <c r="S65" t="s">
        <v>959</v>
      </c>
      <c r="T65" t="s">
        <v>746</v>
      </c>
      <c r="V65" t="s">
        <v>155</v>
      </c>
      <c r="W65" t="s">
        <v>960</v>
      </c>
      <c r="X65" s="89">
        <v>949338685</v>
      </c>
      <c r="Y65" s="89">
        <v>36513</v>
      </c>
      <c r="Z65" s="89">
        <v>26000.018760441486</v>
      </c>
      <c r="AB65" t="s">
        <v>154</v>
      </c>
      <c r="AC65" t="s">
        <v>959</v>
      </c>
      <c r="AD65">
        <v>0</v>
      </c>
      <c r="AE65" s="88">
        <v>0</v>
      </c>
      <c r="AF65">
        <v>0</v>
      </c>
    </row>
    <row r="66" spans="1:32" x14ac:dyDescent="0.25">
      <c r="A66" t="s">
        <v>155</v>
      </c>
      <c r="B66" t="s">
        <v>960</v>
      </c>
      <c r="C66" s="57">
        <v>143</v>
      </c>
      <c r="E66" t="s">
        <v>155</v>
      </c>
      <c r="F66" t="s">
        <v>960</v>
      </c>
      <c r="G66">
        <v>1581</v>
      </c>
      <c r="H66" s="88">
        <v>1826</v>
      </c>
      <c r="I66" s="90">
        <f t="shared" si="0"/>
        <v>0.86582694414019712</v>
      </c>
      <c r="J66">
        <v>1185</v>
      </c>
      <c r="K66" s="90">
        <f t="shared" si="1"/>
        <v>0.74952561669829221</v>
      </c>
      <c r="L66" s="88">
        <v>27368868.160000004</v>
      </c>
      <c r="M66" s="88">
        <v>14988.427250821469</v>
      </c>
      <c r="N66" s="88">
        <v>25056856.810000002</v>
      </c>
      <c r="O66" s="88">
        <v>1903</v>
      </c>
      <c r="P66" s="88">
        <v>13167.029327377826</v>
      </c>
      <c r="R66" t="s">
        <v>155</v>
      </c>
      <c r="S66" t="s">
        <v>960</v>
      </c>
      <c r="T66" t="s">
        <v>747</v>
      </c>
      <c r="V66" t="s">
        <v>156</v>
      </c>
      <c r="W66" t="s">
        <v>696</v>
      </c>
      <c r="X66" s="89">
        <v>296422143</v>
      </c>
      <c r="Y66" s="89">
        <v>12372</v>
      </c>
      <c r="Z66" s="89">
        <v>23959.112754607177</v>
      </c>
      <c r="AB66" t="s">
        <v>155</v>
      </c>
      <c r="AC66" t="s">
        <v>960</v>
      </c>
      <c r="AD66">
        <v>0</v>
      </c>
      <c r="AE66" s="88">
        <v>0</v>
      </c>
      <c r="AF66">
        <v>0</v>
      </c>
    </row>
    <row r="67" spans="1:32" x14ac:dyDescent="0.25">
      <c r="A67" t="s">
        <v>156</v>
      </c>
      <c r="B67" t="s">
        <v>696</v>
      </c>
      <c r="C67" s="57">
        <v>148.5</v>
      </c>
      <c r="E67" t="s">
        <v>156</v>
      </c>
      <c r="F67" t="s">
        <v>696</v>
      </c>
      <c r="G67">
        <v>597</v>
      </c>
      <c r="H67" s="88">
        <v>745</v>
      </c>
      <c r="I67" s="90">
        <f t="shared" si="0"/>
        <v>0.80134228187919465</v>
      </c>
      <c r="J67">
        <v>396</v>
      </c>
      <c r="K67" s="90">
        <f t="shared" si="1"/>
        <v>0.66331658291457285</v>
      </c>
      <c r="L67" s="88">
        <v>8576547.8300000001</v>
      </c>
      <c r="M67" s="88">
        <v>11512.144738255034</v>
      </c>
      <c r="N67" s="88">
        <v>7270530.7599999998</v>
      </c>
      <c r="O67" s="88">
        <v>762</v>
      </c>
      <c r="P67" s="88">
        <v>9541.3789501312331</v>
      </c>
      <c r="R67" t="s">
        <v>156</v>
      </c>
      <c r="S67" t="s">
        <v>696</v>
      </c>
      <c r="T67" t="s">
        <v>748</v>
      </c>
      <c r="V67" t="s">
        <v>157</v>
      </c>
      <c r="W67" t="s">
        <v>961</v>
      </c>
      <c r="X67" s="89">
        <v>952613025</v>
      </c>
      <c r="Y67" s="89">
        <v>33473</v>
      </c>
      <c r="Z67" s="89">
        <v>28459.14692438682</v>
      </c>
      <c r="AB67" t="s">
        <v>156</v>
      </c>
      <c r="AC67" t="s">
        <v>696</v>
      </c>
      <c r="AD67">
        <v>0</v>
      </c>
      <c r="AE67" s="88">
        <v>0</v>
      </c>
      <c r="AF67">
        <v>0</v>
      </c>
    </row>
    <row r="68" spans="1:32" x14ac:dyDescent="0.25">
      <c r="A68" t="s">
        <v>157</v>
      </c>
      <c r="B68" t="s">
        <v>961</v>
      </c>
      <c r="C68" s="57">
        <v>117.8</v>
      </c>
      <c r="E68" t="s">
        <v>157</v>
      </c>
      <c r="F68" t="s">
        <v>961</v>
      </c>
      <c r="G68">
        <v>1803</v>
      </c>
      <c r="H68" s="88">
        <v>2115</v>
      </c>
      <c r="I68" s="90">
        <f t="shared" ref="I68:I131" si="2">G68/H68</f>
        <v>0.85248226950354611</v>
      </c>
      <c r="J68">
        <v>1386</v>
      </c>
      <c r="K68" s="90">
        <f t="shared" si="1"/>
        <v>0.7687188019966722</v>
      </c>
      <c r="L68" s="88">
        <v>26488381.030000001</v>
      </c>
      <c r="M68" s="88">
        <v>12524.05722458629</v>
      </c>
      <c r="N68" s="88">
        <v>23047292.23</v>
      </c>
      <c r="O68" s="88">
        <v>2192</v>
      </c>
      <c r="P68" s="88">
        <v>10514.275652372264</v>
      </c>
      <c r="R68" t="s">
        <v>157</v>
      </c>
      <c r="S68" t="s">
        <v>961</v>
      </c>
      <c r="T68" t="s">
        <v>749</v>
      </c>
      <c r="V68" t="s">
        <v>158</v>
      </c>
      <c r="W68" t="s">
        <v>707</v>
      </c>
      <c r="X68" s="89">
        <v>122395508</v>
      </c>
      <c r="Y68" s="89">
        <v>5114</v>
      </c>
      <c r="Z68" s="89">
        <v>23933.419632381698</v>
      </c>
      <c r="AB68" t="s">
        <v>157</v>
      </c>
      <c r="AC68" t="s">
        <v>961</v>
      </c>
      <c r="AD68">
        <v>0</v>
      </c>
      <c r="AE68" s="88">
        <v>0</v>
      </c>
      <c r="AF68">
        <v>0</v>
      </c>
    </row>
    <row r="69" spans="1:32" x14ac:dyDescent="0.25">
      <c r="A69" t="s">
        <v>158</v>
      </c>
      <c r="B69" t="s">
        <v>707</v>
      </c>
      <c r="C69" s="57">
        <v>184.3</v>
      </c>
      <c r="E69" t="s">
        <v>158</v>
      </c>
      <c r="F69" t="s">
        <v>707</v>
      </c>
      <c r="G69">
        <v>159</v>
      </c>
      <c r="H69" s="88">
        <v>177</v>
      </c>
      <c r="I69" s="90">
        <f t="shared" si="2"/>
        <v>0.89830508474576276</v>
      </c>
      <c r="J69">
        <v>159</v>
      </c>
      <c r="K69" s="90">
        <f t="shared" ref="K69:K132" si="3">J69/G69</f>
        <v>1</v>
      </c>
      <c r="L69" s="88">
        <v>2849710.8500000006</v>
      </c>
      <c r="M69" s="88">
        <v>16100.061299435032</v>
      </c>
      <c r="N69" s="88">
        <v>2357932.9299999997</v>
      </c>
      <c r="O69" s="88">
        <v>170</v>
      </c>
      <c r="P69" s="88">
        <v>13870.193705882351</v>
      </c>
      <c r="R69" t="s">
        <v>158</v>
      </c>
      <c r="S69" t="s">
        <v>707</v>
      </c>
      <c r="T69" t="s">
        <v>750</v>
      </c>
      <c r="V69" t="s">
        <v>159</v>
      </c>
      <c r="W69" t="s">
        <v>962</v>
      </c>
      <c r="X69" s="89">
        <v>302990034</v>
      </c>
      <c r="Y69" s="89">
        <v>12394</v>
      </c>
      <c r="Z69" s="89">
        <v>24446.509117314828</v>
      </c>
      <c r="AB69" t="s">
        <v>158</v>
      </c>
      <c r="AC69" t="s">
        <v>707</v>
      </c>
      <c r="AD69">
        <v>0</v>
      </c>
      <c r="AE69" s="88">
        <v>0</v>
      </c>
      <c r="AF69">
        <v>0</v>
      </c>
    </row>
    <row r="70" spans="1:32" x14ac:dyDescent="0.25">
      <c r="A70" t="s">
        <v>159</v>
      </c>
      <c r="B70" t="s">
        <v>962</v>
      </c>
      <c r="C70" s="57">
        <v>158.5</v>
      </c>
      <c r="E70" t="s">
        <v>159</v>
      </c>
      <c r="F70" t="s">
        <v>962</v>
      </c>
      <c r="G70">
        <v>462</v>
      </c>
      <c r="H70" s="88">
        <v>592</v>
      </c>
      <c r="I70" s="90">
        <f t="shared" si="2"/>
        <v>0.78040540540540537</v>
      </c>
      <c r="J70">
        <v>369</v>
      </c>
      <c r="K70" s="90">
        <f t="shared" si="3"/>
        <v>0.79870129870129869</v>
      </c>
      <c r="L70" s="88">
        <v>7182042.3799999999</v>
      </c>
      <c r="M70" s="88">
        <v>12131.828344594594</v>
      </c>
      <c r="N70" s="88">
        <v>5964929.8199999994</v>
      </c>
      <c r="O70" s="88">
        <v>607</v>
      </c>
      <c r="P70" s="88">
        <v>9826.902504118616</v>
      </c>
      <c r="R70" t="s">
        <v>159</v>
      </c>
      <c r="S70" t="s">
        <v>962</v>
      </c>
      <c r="T70" t="s">
        <v>751</v>
      </c>
      <c r="V70" t="s">
        <v>160</v>
      </c>
      <c r="W70" t="s">
        <v>963</v>
      </c>
      <c r="X70" s="89">
        <v>27945705</v>
      </c>
      <c r="Y70" s="89">
        <v>1217</v>
      </c>
      <c r="Z70" s="89">
        <v>22962.781429745275</v>
      </c>
      <c r="AB70" t="s">
        <v>159</v>
      </c>
      <c r="AC70" t="s">
        <v>962</v>
      </c>
      <c r="AD70">
        <v>0</v>
      </c>
      <c r="AE70" s="88">
        <v>0</v>
      </c>
      <c r="AF70">
        <v>0</v>
      </c>
    </row>
    <row r="71" spans="1:32" x14ac:dyDescent="0.25">
      <c r="A71" t="s">
        <v>160</v>
      </c>
      <c r="B71" t="s">
        <v>963</v>
      </c>
      <c r="C71" s="57">
        <v>197.9</v>
      </c>
      <c r="E71" t="s">
        <v>160</v>
      </c>
      <c r="F71" t="s">
        <v>963</v>
      </c>
      <c r="G71">
        <v>33</v>
      </c>
      <c r="H71" s="88">
        <v>46</v>
      </c>
      <c r="I71" s="90">
        <f t="shared" si="2"/>
        <v>0.71739130434782605</v>
      </c>
      <c r="J71">
        <v>33</v>
      </c>
      <c r="K71" s="90">
        <f t="shared" si="3"/>
        <v>1</v>
      </c>
      <c r="L71" s="88">
        <v>551066.22</v>
      </c>
      <c r="M71" s="88">
        <v>11979.700434782608</v>
      </c>
      <c r="N71" s="88">
        <v>424883.66</v>
      </c>
      <c r="O71" s="88">
        <v>44</v>
      </c>
      <c r="P71" s="88">
        <v>9656.4468181818174</v>
      </c>
      <c r="R71" t="s">
        <v>160</v>
      </c>
      <c r="S71" t="s">
        <v>963</v>
      </c>
      <c r="T71" t="s">
        <v>752</v>
      </c>
      <c r="V71" t="s">
        <v>161</v>
      </c>
      <c r="W71" t="s">
        <v>866</v>
      </c>
      <c r="X71" s="89">
        <v>127034358</v>
      </c>
      <c r="Y71" s="89">
        <v>5246</v>
      </c>
      <c r="Z71" s="89">
        <v>24215.470453678994</v>
      </c>
      <c r="AB71" t="s">
        <v>160</v>
      </c>
      <c r="AC71" t="s">
        <v>963</v>
      </c>
      <c r="AD71">
        <v>0</v>
      </c>
      <c r="AE71" s="88">
        <v>0</v>
      </c>
      <c r="AF71">
        <v>0</v>
      </c>
    </row>
    <row r="72" spans="1:32" x14ac:dyDescent="0.25">
      <c r="A72" t="s">
        <v>161</v>
      </c>
      <c r="B72" t="s">
        <v>866</v>
      </c>
      <c r="C72" s="57">
        <v>140.5</v>
      </c>
      <c r="E72" t="s">
        <v>161</v>
      </c>
      <c r="F72" t="s">
        <v>866</v>
      </c>
      <c r="G72">
        <v>228</v>
      </c>
      <c r="H72" s="88">
        <v>306</v>
      </c>
      <c r="I72" s="90">
        <f t="shared" si="2"/>
        <v>0.74509803921568629</v>
      </c>
      <c r="J72">
        <v>228</v>
      </c>
      <c r="K72" s="90">
        <f t="shared" si="3"/>
        <v>1</v>
      </c>
      <c r="L72" s="88">
        <v>4262346.57</v>
      </c>
      <c r="M72" s="88">
        <v>13929.237156862746</v>
      </c>
      <c r="N72" s="88">
        <v>3467898.8600000003</v>
      </c>
      <c r="O72" s="88">
        <v>331</v>
      </c>
      <c r="P72" s="88">
        <v>10477.03583081571</v>
      </c>
      <c r="R72" t="s">
        <v>161</v>
      </c>
      <c r="S72" t="s">
        <v>866</v>
      </c>
      <c r="T72" t="s">
        <v>753</v>
      </c>
      <c r="V72" t="s">
        <v>163</v>
      </c>
      <c r="W72" t="s">
        <v>964</v>
      </c>
      <c r="X72" s="89">
        <v>28058550</v>
      </c>
      <c r="Y72" s="89">
        <v>1188</v>
      </c>
      <c r="Z72" s="89">
        <v>23618.308080808081</v>
      </c>
      <c r="AB72" t="s">
        <v>161</v>
      </c>
      <c r="AC72" t="s">
        <v>866</v>
      </c>
      <c r="AD72">
        <v>1</v>
      </c>
      <c r="AE72" s="88">
        <v>0</v>
      </c>
      <c r="AF72">
        <v>1</v>
      </c>
    </row>
    <row r="73" spans="1:32" x14ac:dyDescent="0.25">
      <c r="A73" t="s">
        <v>163</v>
      </c>
      <c r="B73" t="s">
        <v>964</v>
      </c>
      <c r="C73" s="57">
        <v>166.7</v>
      </c>
      <c r="E73" t="s">
        <v>163</v>
      </c>
      <c r="F73" t="s">
        <v>964</v>
      </c>
      <c r="G73">
        <v>24</v>
      </c>
      <c r="H73" s="88">
        <v>41</v>
      </c>
      <c r="I73" s="90">
        <f t="shared" si="2"/>
        <v>0.58536585365853655</v>
      </c>
      <c r="J73">
        <v>24</v>
      </c>
      <c r="K73" s="90">
        <f t="shared" si="3"/>
        <v>1</v>
      </c>
      <c r="L73" s="88">
        <v>797780.75</v>
      </c>
      <c r="M73" s="88">
        <v>19458.067073170732</v>
      </c>
      <c r="N73" s="88">
        <v>673780.89</v>
      </c>
      <c r="O73" s="88">
        <v>43</v>
      </c>
      <c r="P73" s="88">
        <v>15669.323023255814</v>
      </c>
      <c r="R73" t="s">
        <v>163</v>
      </c>
      <c r="S73" t="s">
        <v>964</v>
      </c>
      <c r="T73" t="s">
        <v>754</v>
      </c>
      <c r="V73" t="s">
        <v>164</v>
      </c>
      <c r="W73" t="s">
        <v>688</v>
      </c>
      <c r="X73" s="89">
        <v>224975655</v>
      </c>
      <c r="Y73" s="89">
        <v>8581</v>
      </c>
      <c r="Z73" s="89">
        <v>26217.883113856195</v>
      </c>
      <c r="AB73" t="s">
        <v>163</v>
      </c>
      <c r="AC73" t="s">
        <v>964</v>
      </c>
      <c r="AD73">
        <v>0</v>
      </c>
      <c r="AE73" s="88">
        <v>0</v>
      </c>
      <c r="AF73">
        <v>0</v>
      </c>
    </row>
    <row r="74" spans="1:32" x14ac:dyDescent="0.25">
      <c r="A74" t="s">
        <v>164</v>
      </c>
      <c r="B74" t="s">
        <v>688</v>
      </c>
      <c r="C74" s="57">
        <v>141.30000000000001</v>
      </c>
      <c r="E74" t="s">
        <v>164</v>
      </c>
      <c r="F74" t="s">
        <v>688</v>
      </c>
      <c r="G74">
        <v>273</v>
      </c>
      <c r="H74" s="88">
        <v>351</v>
      </c>
      <c r="I74" s="90">
        <f t="shared" si="2"/>
        <v>0.77777777777777779</v>
      </c>
      <c r="J74">
        <v>213</v>
      </c>
      <c r="K74" s="90">
        <f t="shared" si="3"/>
        <v>0.78021978021978022</v>
      </c>
      <c r="L74" s="88">
        <v>4966057.55</v>
      </c>
      <c r="M74" s="88">
        <v>14148.312108262107</v>
      </c>
      <c r="N74" s="88">
        <v>4622920.3600000013</v>
      </c>
      <c r="O74" s="88">
        <v>363</v>
      </c>
      <c r="P74" s="88">
        <v>12735.317796143254</v>
      </c>
      <c r="R74" t="s">
        <v>164</v>
      </c>
      <c r="S74" t="s">
        <v>688</v>
      </c>
      <c r="T74" t="s">
        <v>698</v>
      </c>
      <c r="V74" t="s">
        <v>165</v>
      </c>
      <c r="W74" t="s">
        <v>965</v>
      </c>
      <c r="X74" s="89">
        <v>83223960</v>
      </c>
      <c r="Y74" s="89">
        <v>3625</v>
      </c>
      <c r="Z74" s="89">
        <v>22958.333793103448</v>
      </c>
      <c r="AB74" t="s">
        <v>164</v>
      </c>
      <c r="AC74" t="s">
        <v>688</v>
      </c>
      <c r="AD74">
        <v>0</v>
      </c>
      <c r="AE74" s="88">
        <v>0</v>
      </c>
      <c r="AF74">
        <v>0</v>
      </c>
    </row>
    <row r="75" spans="1:32" x14ac:dyDescent="0.25">
      <c r="A75" t="s">
        <v>165</v>
      </c>
      <c r="B75" t="s">
        <v>965</v>
      </c>
      <c r="C75" s="57">
        <v>189</v>
      </c>
      <c r="E75" t="s">
        <v>165</v>
      </c>
      <c r="F75" t="s">
        <v>965</v>
      </c>
      <c r="G75">
        <v>96</v>
      </c>
      <c r="H75" s="88">
        <v>122</v>
      </c>
      <c r="I75" s="90">
        <f t="shared" si="2"/>
        <v>0.78688524590163933</v>
      </c>
      <c r="J75">
        <v>96</v>
      </c>
      <c r="K75" s="90">
        <f t="shared" si="3"/>
        <v>1</v>
      </c>
      <c r="L75" s="88">
        <v>2128501.39</v>
      </c>
      <c r="M75" s="88">
        <v>17446.732704918035</v>
      </c>
      <c r="N75" s="88">
        <v>1740867.25</v>
      </c>
      <c r="O75" s="88">
        <v>129</v>
      </c>
      <c r="P75" s="88">
        <v>13495.094961240309</v>
      </c>
      <c r="R75" t="s">
        <v>165</v>
      </c>
      <c r="S75" t="s">
        <v>965</v>
      </c>
      <c r="T75" t="s">
        <v>755</v>
      </c>
      <c r="V75" t="s">
        <v>166</v>
      </c>
      <c r="W75" t="s">
        <v>703</v>
      </c>
      <c r="X75" s="89">
        <v>51366465</v>
      </c>
      <c r="Y75" s="89">
        <v>2216</v>
      </c>
      <c r="Z75" s="89">
        <v>23179.812725631768</v>
      </c>
      <c r="AB75" t="s">
        <v>165</v>
      </c>
      <c r="AC75" t="s">
        <v>965</v>
      </c>
      <c r="AD75">
        <v>0</v>
      </c>
      <c r="AE75" s="88">
        <v>0</v>
      </c>
      <c r="AF75">
        <v>0</v>
      </c>
    </row>
    <row r="76" spans="1:32" x14ac:dyDescent="0.25">
      <c r="A76" t="s">
        <v>166</v>
      </c>
      <c r="B76" t="s">
        <v>703</v>
      </c>
      <c r="C76" s="57">
        <v>161.1</v>
      </c>
      <c r="E76" t="s">
        <v>166</v>
      </c>
      <c r="F76" t="s">
        <v>703</v>
      </c>
      <c r="G76">
        <v>69</v>
      </c>
      <c r="H76" s="88">
        <v>101</v>
      </c>
      <c r="I76" s="90">
        <f t="shared" si="2"/>
        <v>0.68316831683168322</v>
      </c>
      <c r="J76">
        <v>69</v>
      </c>
      <c r="K76" s="90">
        <f t="shared" si="3"/>
        <v>1</v>
      </c>
      <c r="L76" s="88">
        <v>1335368.1999999997</v>
      </c>
      <c r="M76" s="88">
        <v>13221.467326732671</v>
      </c>
      <c r="N76" s="88">
        <v>1158733.9200000002</v>
      </c>
      <c r="O76" s="88">
        <v>98</v>
      </c>
      <c r="P76" s="88">
        <v>11823.815510204084</v>
      </c>
      <c r="R76" t="s">
        <v>166</v>
      </c>
      <c r="S76" t="s">
        <v>703</v>
      </c>
      <c r="T76" t="s">
        <v>756</v>
      </c>
      <c r="V76" t="s">
        <v>167</v>
      </c>
      <c r="W76" t="s">
        <v>799</v>
      </c>
      <c r="X76" s="89">
        <v>33897153</v>
      </c>
      <c r="Y76" s="89">
        <v>1208</v>
      </c>
      <c r="Z76" s="89">
        <v>28060.557119205299</v>
      </c>
      <c r="AB76" t="s">
        <v>166</v>
      </c>
      <c r="AC76" t="s">
        <v>703</v>
      </c>
      <c r="AD76">
        <v>0</v>
      </c>
      <c r="AE76" s="88">
        <v>0</v>
      </c>
      <c r="AF76">
        <v>0</v>
      </c>
    </row>
    <row r="77" spans="1:32" x14ac:dyDescent="0.25">
      <c r="A77" t="s">
        <v>167</v>
      </c>
      <c r="B77" t="s">
        <v>799</v>
      </c>
      <c r="C77" s="57">
        <v>186.1</v>
      </c>
      <c r="E77" t="s">
        <v>167</v>
      </c>
      <c r="F77" t="s">
        <v>799</v>
      </c>
      <c r="G77">
        <v>42</v>
      </c>
      <c r="H77" s="88">
        <v>46</v>
      </c>
      <c r="I77" s="90">
        <f t="shared" si="2"/>
        <v>0.91304347826086951</v>
      </c>
      <c r="J77">
        <v>42</v>
      </c>
      <c r="K77" s="90">
        <f t="shared" si="3"/>
        <v>1</v>
      </c>
      <c r="L77" s="88">
        <v>1173694.2599999998</v>
      </c>
      <c r="M77" s="88">
        <v>25515.092608695646</v>
      </c>
      <c r="N77" s="88">
        <v>1027507.3200000001</v>
      </c>
      <c r="O77" s="88">
        <v>62</v>
      </c>
      <c r="P77" s="88">
        <v>16572.698709677421</v>
      </c>
      <c r="R77" t="s">
        <v>167</v>
      </c>
      <c r="S77" t="s">
        <v>799</v>
      </c>
      <c r="T77" t="s">
        <v>757</v>
      </c>
      <c r="V77" t="s">
        <v>168</v>
      </c>
      <c r="W77" t="s">
        <v>775</v>
      </c>
      <c r="X77" s="89">
        <v>301992079</v>
      </c>
      <c r="Y77" s="89">
        <v>12618</v>
      </c>
      <c r="Z77" s="89">
        <v>23933.434696465367</v>
      </c>
      <c r="AB77" t="s">
        <v>167</v>
      </c>
      <c r="AC77" t="s">
        <v>799</v>
      </c>
      <c r="AD77">
        <v>0</v>
      </c>
      <c r="AE77" s="88">
        <v>0</v>
      </c>
      <c r="AF77">
        <v>0</v>
      </c>
    </row>
    <row r="78" spans="1:32" x14ac:dyDescent="0.25">
      <c r="A78" t="s">
        <v>168</v>
      </c>
      <c r="B78" t="s">
        <v>775</v>
      </c>
      <c r="C78" s="57">
        <v>154</v>
      </c>
      <c r="E78" t="s">
        <v>168</v>
      </c>
      <c r="F78" t="s">
        <v>775</v>
      </c>
      <c r="G78">
        <v>369</v>
      </c>
      <c r="H78" s="88">
        <v>577</v>
      </c>
      <c r="I78" s="90">
        <f t="shared" si="2"/>
        <v>0.63951473136915082</v>
      </c>
      <c r="J78">
        <v>315</v>
      </c>
      <c r="K78" s="90">
        <f t="shared" si="3"/>
        <v>0.85365853658536583</v>
      </c>
      <c r="L78" s="88">
        <v>7187799.1899999995</v>
      </c>
      <c r="M78" s="88">
        <v>12457.19097053726</v>
      </c>
      <c r="N78" s="88">
        <v>7138139.459999999</v>
      </c>
      <c r="O78" s="88">
        <v>622</v>
      </c>
      <c r="P78" s="88">
        <v>11476.108456591639</v>
      </c>
      <c r="R78" t="s">
        <v>168</v>
      </c>
      <c r="S78" t="s">
        <v>775</v>
      </c>
      <c r="T78" t="s">
        <v>758</v>
      </c>
      <c r="V78" t="s">
        <v>169</v>
      </c>
      <c r="W78" t="s">
        <v>704</v>
      </c>
      <c r="X78" s="89">
        <v>369140127</v>
      </c>
      <c r="Y78" s="89">
        <v>15165</v>
      </c>
      <c r="Z78" s="89">
        <v>24341.584371909001</v>
      </c>
      <c r="AB78" t="s">
        <v>168</v>
      </c>
      <c r="AC78" t="s">
        <v>775</v>
      </c>
      <c r="AD78">
        <v>0</v>
      </c>
      <c r="AE78" s="88">
        <v>0</v>
      </c>
      <c r="AF78">
        <v>0</v>
      </c>
    </row>
    <row r="79" spans="1:32" x14ac:dyDescent="0.25">
      <c r="A79" t="s">
        <v>169</v>
      </c>
      <c r="B79" t="s">
        <v>704</v>
      </c>
      <c r="C79" s="57">
        <v>150.30000000000001</v>
      </c>
      <c r="E79" t="s">
        <v>169</v>
      </c>
      <c r="F79" t="s">
        <v>704</v>
      </c>
      <c r="G79">
        <v>492</v>
      </c>
      <c r="H79" s="88">
        <v>684</v>
      </c>
      <c r="I79" s="90">
        <f t="shared" si="2"/>
        <v>0.7192982456140351</v>
      </c>
      <c r="J79">
        <v>492</v>
      </c>
      <c r="K79" s="90">
        <f t="shared" si="3"/>
        <v>1</v>
      </c>
      <c r="L79" s="88">
        <v>8533956.8199999984</v>
      </c>
      <c r="M79" s="88">
        <v>12476.545058479531</v>
      </c>
      <c r="N79" s="88">
        <v>8192242.2000000011</v>
      </c>
      <c r="O79" s="88">
        <v>697</v>
      </c>
      <c r="P79" s="88">
        <v>11753.575609756099</v>
      </c>
      <c r="R79" t="s">
        <v>169</v>
      </c>
      <c r="S79" t="s">
        <v>704</v>
      </c>
      <c r="T79" t="s">
        <v>759</v>
      </c>
      <c r="V79" t="s">
        <v>170</v>
      </c>
      <c r="W79" t="s">
        <v>847</v>
      </c>
      <c r="X79" s="89">
        <v>508163293</v>
      </c>
      <c r="Y79" s="89">
        <v>10270</v>
      </c>
      <c r="Z79" s="89">
        <v>49480.359591041866</v>
      </c>
      <c r="AB79" t="s">
        <v>169</v>
      </c>
      <c r="AC79" t="s">
        <v>704</v>
      </c>
      <c r="AD79">
        <v>1</v>
      </c>
      <c r="AE79" s="88">
        <v>10100</v>
      </c>
      <c r="AF79">
        <v>1</v>
      </c>
    </row>
    <row r="80" spans="1:32" x14ac:dyDescent="0.25">
      <c r="A80" t="s">
        <v>170</v>
      </c>
      <c r="B80" t="s">
        <v>847</v>
      </c>
      <c r="C80" s="57">
        <v>130.6</v>
      </c>
      <c r="E80" t="s">
        <v>170</v>
      </c>
      <c r="F80" t="s">
        <v>847</v>
      </c>
      <c r="G80">
        <v>594</v>
      </c>
      <c r="H80" s="88">
        <v>594</v>
      </c>
      <c r="I80" s="90">
        <f t="shared" si="2"/>
        <v>1</v>
      </c>
      <c r="J80">
        <v>363</v>
      </c>
      <c r="K80" s="90">
        <f t="shared" si="3"/>
        <v>0.61111111111111116</v>
      </c>
      <c r="L80" s="88">
        <v>11829522.110000001</v>
      </c>
      <c r="M80" s="88">
        <v>19915.02038720539</v>
      </c>
      <c r="N80" s="88">
        <v>9675097.5600000005</v>
      </c>
      <c r="O80" s="88">
        <v>610</v>
      </c>
      <c r="P80" s="88">
        <v>15860.815672131148</v>
      </c>
      <c r="R80" t="s">
        <v>170</v>
      </c>
      <c r="S80" t="s">
        <v>847</v>
      </c>
      <c r="T80" t="s">
        <v>760</v>
      </c>
      <c r="V80" t="s">
        <v>103</v>
      </c>
      <c r="W80" t="s">
        <v>966</v>
      </c>
      <c r="X80" s="89">
        <v>99316625</v>
      </c>
      <c r="Y80" s="89">
        <v>4137</v>
      </c>
      <c r="Z80" s="89">
        <v>24006.919265167995</v>
      </c>
      <c r="AB80" t="s">
        <v>170</v>
      </c>
      <c r="AC80" t="s">
        <v>847</v>
      </c>
      <c r="AD80">
        <v>1</v>
      </c>
      <c r="AE80" s="88">
        <v>0</v>
      </c>
      <c r="AF80">
        <v>1</v>
      </c>
    </row>
    <row r="81" spans="1:32" x14ac:dyDescent="0.25">
      <c r="A81" t="s">
        <v>103</v>
      </c>
      <c r="B81" t="s">
        <v>966</v>
      </c>
      <c r="C81" s="57">
        <v>134.80000000000001</v>
      </c>
      <c r="E81" t="s">
        <v>103</v>
      </c>
      <c r="F81" t="s">
        <v>966</v>
      </c>
      <c r="G81">
        <v>186</v>
      </c>
      <c r="H81" s="88">
        <v>228</v>
      </c>
      <c r="I81" s="90">
        <f t="shared" si="2"/>
        <v>0.81578947368421051</v>
      </c>
      <c r="J81">
        <v>186</v>
      </c>
      <c r="K81" s="90">
        <f t="shared" si="3"/>
        <v>1</v>
      </c>
      <c r="L81" s="88">
        <v>2812099.87</v>
      </c>
      <c r="M81" s="88">
        <v>12333.771359649123</v>
      </c>
      <c r="N81" s="88">
        <v>2448910.5699999998</v>
      </c>
      <c r="O81" s="88">
        <v>245</v>
      </c>
      <c r="P81" s="88">
        <v>9995.5533469387756</v>
      </c>
      <c r="R81" t="s">
        <v>103</v>
      </c>
      <c r="S81" t="s">
        <v>966</v>
      </c>
      <c r="T81" t="s">
        <v>761</v>
      </c>
      <c r="V81" t="s">
        <v>171</v>
      </c>
      <c r="W81" t="s">
        <v>725</v>
      </c>
      <c r="X81" s="89">
        <v>47463019</v>
      </c>
      <c r="Y81" s="89">
        <v>2035</v>
      </c>
      <c r="Z81" s="89">
        <v>23323.35085995086</v>
      </c>
      <c r="AB81" t="s">
        <v>103</v>
      </c>
      <c r="AC81" t="s">
        <v>966</v>
      </c>
      <c r="AD81">
        <v>1</v>
      </c>
      <c r="AE81" s="88">
        <v>0</v>
      </c>
      <c r="AF81">
        <v>1</v>
      </c>
    </row>
    <row r="82" spans="1:32" x14ac:dyDescent="0.25">
      <c r="A82" t="s">
        <v>171</v>
      </c>
      <c r="B82" t="s">
        <v>725</v>
      </c>
      <c r="C82" s="57">
        <v>186.6</v>
      </c>
      <c r="E82" t="s">
        <v>171</v>
      </c>
      <c r="F82" t="s">
        <v>725</v>
      </c>
      <c r="G82">
        <v>63</v>
      </c>
      <c r="H82" s="88">
        <v>81</v>
      </c>
      <c r="I82" s="90">
        <f t="shared" si="2"/>
        <v>0.77777777777777779</v>
      </c>
      <c r="J82">
        <v>63</v>
      </c>
      <c r="K82" s="90">
        <f t="shared" si="3"/>
        <v>1</v>
      </c>
      <c r="L82" s="88">
        <v>1202653.1299999999</v>
      </c>
      <c r="M82" s="88">
        <v>14847.569506172838</v>
      </c>
      <c r="N82" s="88">
        <v>1024717.51</v>
      </c>
      <c r="O82" s="88">
        <v>82</v>
      </c>
      <c r="P82" s="88">
        <v>12496.555</v>
      </c>
      <c r="R82" t="s">
        <v>171</v>
      </c>
      <c r="S82" t="s">
        <v>725</v>
      </c>
      <c r="T82" t="s">
        <v>762</v>
      </c>
      <c r="V82" t="s">
        <v>172</v>
      </c>
      <c r="W82" t="s">
        <v>967</v>
      </c>
      <c r="X82" s="89">
        <v>528610767</v>
      </c>
      <c r="Y82" s="89">
        <v>19371</v>
      </c>
      <c r="Z82" s="89">
        <v>27288.770171906457</v>
      </c>
      <c r="AB82" t="s">
        <v>171</v>
      </c>
      <c r="AC82" t="s">
        <v>725</v>
      </c>
      <c r="AD82">
        <v>1</v>
      </c>
      <c r="AE82" s="88">
        <v>0</v>
      </c>
      <c r="AF82">
        <v>1</v>
      </c>
    </row>
    <row r="83" spans="1:32" x14ac:dyDescent="0.25">
      <c r="A83" t="s">
        <v>172</v>
      </c>
      <c r="B83" t="s">
        <v>967</v>
      </c>
      <c r="C83" s="57">
        <v>187.9</v>
      </c>
      <c r="E83" t="s">
        <v>172</v>
      </c>
      <c r="F83" t="s">
        <v>967</v>
      </c>
      <c r="G83">
        <v>645</v>
      </c>
      <c r="H83" s="88">
        <v>841</v>
      </c>
      <c r="I83" s="90">
        <f t="shared" si="2"/>
        <v>0.76694411414982167</v>
      </c>
      <c r="J83">
        <v>645</v>
      </c>
      <c r="K83" s="90">
        <f t="shared" si="3"/>
        <v>1</v>
      </c>
      <c r="L83" s="88">
        <v>10522999.889999999</v>
      </c>
      <c r="M83" s="88">
        <v>12512.485005945302</v>
      </c>
      <c r="N83" s="88">
        <v>10358939.919999998</v>
      </c>
      <c r="O83" s="88">
        <v>872</v>
      </c>
      <c r="P83" s="88">
        <v>11879.518256880732</v>
      </c>
      <c r="R83" t="s">
        <v>172</v>
      </c>
      <c r="S83" t="s">
        <v>967</v>
      </c>
      <c r="T83" t="s">
        <v>763</v>
      </c>
      <c r="V83" t="s">
        <v>173</v>
      </c>
      <c r="W83" t="s">
        <v>835</v>
      </c>
      <c r="X83" s="89">
        <v>177767510</v>
      </c>
      <c r="Y83" s="89">
        <v>7030</v>
      </c>
      <c r="Z83" s="89">
        <v>25286.985775248933</v>
      </c>
      <c r="AB83" t="s">
        <v>172</v>
      </c>
      <c r="AC83" t="s">
        <v>967</v>
      </c>
      <c r="AD83">
        <v>0</v>
      </c>
      <c r="AE83" s="88">
        <v>345122.17</v>
      </c>
      <c r="AF83">
        <v>1</v>
      </c>
    </row>
    <row r="84" spans="1:32" x14ac:dyDescent="0.25">
      <c r="A84" t="s">
        <v>174</v>
      </c>
      <c r="B84" t="s">
        <v>724</v>
      </c>
      <c r="C84" s="57">
        <v>143.5</v>
      </c>
      <c r="E84" t="s">
        <v>174</v>
      </c>
      <c r="F84" t="s">
        <v>724</v>
      </c>
      <c r="G84">
        <v>309</v>
      </c>
      <c r="H84" s="88">
        <v>401</v>
      </c>
      <c r="I84" s="90">
        <f t="shared" si="2"/>
        <v>0.770573566084788</v>
      </c>
      <c r="J84">
        <v>255</v>
      </c>
      <c r="K84" s="90">
        <f t="shared" si="3"/>
        <v>0.82524271844660191</v>
      </c>
      <c r="L84" s="88">
        <v>3918776.1</v>
      </c>
      <c r="M84" s="88">
        <v>9772.50897755611</v>
      </c>
      <c r="N84" s="88">
        <v>3614557.7700000005</v>
      </c>
      <c r="O84" s="88">
        <v>430</v>
      </c>
      <c r="P84" s="88">
        <v>8405.9483023255834</v>
      </c>
      <c r="R84" t="s">
        <v>174</v>
      </c>
      <c r="S84" t="s">
        <v>724</v>
      </c>
      <c r="T84" t="s">
        <v>764</v>
      </c>
      <c r="V84" t="s">
        <v>174</v>
      </c>
      <c r="W84" t="s">
        <v>724</v>
      </c>
      <c r="X84" s="89">
        <v>222018945</v>
      </c>
      <c r="Y84" s="89">
        <v>7691</v>
      </c>
      <c r="Z84" s="89">
        <v>28867.370302951502</v>
      </c>
      <c r="AB84" t="s">
        <v>174</v>
      </c>
      <c r="AC84" t="s">
        <v>724</v>
      </c>
      <c r="AD84">
        <v>0</v>
      </c>
      <c r="AE84" s="88">
        <v>43218</v>
      </c>
      <c r="AF84">
        <v>1</v>
      </c>
    </row>
    <row r="85" spans="1:32" x14ac:dyDescent="0.25">
      <c r="A85" t="s">
        <v>176</v>
      </c>
      <c r="B85" t="s">
        <v>785</v>
      </c>
      <c r="C85" s="57">
        <v>126</v>
      </c>
      <c r="E85" t="s">
        <v>176</v>
      </c>
      <c r="F85" t="s">
        <v>785</v>
      </c>
      <c r="G85">
        <v>1278</v>
      </c>
      <c r="H85" s="88">
        <v>1592</v>
      </c>
      <c r="I85" s="90">
        <f t="shared" si="2"/>
        <v>0.80276381909547734</v>
      </c>
      <c r="J85">
        <v>978</v>
      </c>
      <c r="K85" s="90">
        <f t="shared" si="3"/>
        <v>0.76525821596244137</v>
      </c>
      <c r="L85" s="88">
        <v>20154587.59</v>
      </c>
      <c r="M85" s="88">
        <v>12659.916827889447</v>
      </c>
      <c r="N85" s="88">
        <v>17327470.579999998</v>
      </c>
      <c r="O85" s="88">
        <v>1601</v>
      </c>
      <c r="P85" s="88">
        <v>10822.904797001873</v>
      </c>
      <c r="R85" t="s">
        <v>176</v>
      </c>
      <c r="S85" t="s">
        <v>785</v>
      </c>
      <c r="T85" t="s">
        <v>765</v>
      </c>
      <c r="V85" t="s">
        <v>175</v>
      </c>
      <c r="W85" t="s">
        <v>895</v>
      </c>
      <c r="X85" s="89">
        <v>167383530</v>
      </c>
      <c r="Y85" s="89">
        <v>6462</v>
      </c>
      <c r="Z85" s="89">
        <v>25902.74373259053</v>
      </c>
      <c r="AB85" t="s">
        <v>176</v>
      </c>
      <c r="AC85" t="s">
        <v>785</v>
      </c>
      <c r="AD85">
        <v>1</v>
      </c>
      <c r="AE85" s="88">
        <v>0</v>
      </c>
      <c r="AF85">
        <v>1</v>
      </c>
    </row>
    <row r="86" spans="1:32" x14ac:dyDescent="0.25">
      <c r="A86" t="s">
        <v>177</v>
      </c>
      <c r="B86" t="s">
        <v>968</v>
      </c>
      <c r="C86" s="57">
        <v>116.1</v>
      </c>
      <c r="E86" t="s">
        <v>177</v>
      </c>
      <c r="F86" t="s">
        <v>968</v>
      </c>
      <c r="G86">
        <v>1830</v>
      </c>
      <c r="H86" s="88">
        <v>2230</v>
      </c>
      <c r="I86" s="90">
        <f t="shared" si="2"/>
        <v>0.820627802690583</v>
      </c>
      <c r="J86">
        <v>1323</v>
      </c>
      <c r="K86" s="90">
        <f t="shared" si="3"/>
        <v>0.72295081967213115</v>
      </c>
      <c r="L86" s="88">
        <v>28983189.739999998</v>
      </c>
      <c r="M86" s="88">
        <v>12996.946071748878</v>
      </c>
      <c r="N86" s="88">
        <v>27766389.060000002</v>
      </c>
      <c r="O86" s="88">
        <v>2223</v>
      </c>
      <c r="P86" s="88">
        <v>12490.503400809717</v>
      </c>
      <c r="R86" t="s">
        <v>177</v>
      </c>
      <c r="S86" t="s">
        <v>968</v>
      </c>
      <c r="T86" t="s">
        <v>766</v>
      </c>
      <c r="V86" t="s">
        <v>176</v>
      </c>
      <c r="W86" t="s">
        <v>785</v>
      </c>
      <c r="X86" s="89">
        <v>532170277</v>
      </c>
      <c r="Y86" s="89">
        <v>19514</v>
      </c>
      <c r="Z86" s="89">
        <v>27271.204109869836</v>
      </c>
      <c r="AB86" t="s">
        <v>177</v>
      </c>
      <c r="AC86" t="s">
        <v>968</v>
      </c>
      <c r="AD86">
        <v>0</v>
      </c>
      <c r="AE86" s="88">
        <v>0</v>
      </c>
      <c r="AF86">
        <v>0</v>
      </c>
    </row>
    <row r="87" spans="1:32" x14ac:dyDescent="0.25">
      <c r="A87" t="s">
        <v>178</v>
      </c>
      <c r="B87" t="s">
        <v>719</v>
      </c>
      <c r="C87" s="57">
        <v>178.4</v>
      </c>
      <c r="E87" t="s">
        <v>178</v>
      </c>
      <c r="F87" t="s">
        <v>719</v>
      </c>
      <c r="G87">
        <v>246</v>
      </c>
      <c r="H87" s="88">
        <v>352</v>
      </c>
      <c r="I87" s="90">
        <f t="shared" si="2"/>
        <v>0.69886363636363635</v>
      </c>
      <c r="J87">
        <v>219</v>
      </c>
      <c r="K87" s="90">
        <f t="shared" si="3"/>
        <v>0.8902439024390244</v>
      </c>
      <c r="L87" s="88">
        <v>4853289.0999999996</v>
      </c>
      <c r="M87" s="88">
        <v>13787.753124999999</v>
      </c>
      <c r="N87" s="88">
        <v>3852492.64</v>
      </c>
      <c r="O87" s="88">
        <v>364</v>
      </c>
      <c r="P87" s="88">
        <v>10583.770989010989</v>
      </c>
      <c r="R87" t="s">
        <v>178</v>
      </c>
      <c r="S87" t="s">
        <v>719</v>
      </c>
      <c r="T87" t="s">
        <v>767</v>
      </c>
      <c r="V87" t="s">
        <v>177</v>
      </c>
      <c r="W87" t="s">
        <v>968</v>
      </c>
      <c r="X87" s="89">
        <v>1128134520</v>
      </c>
      <c r="Y87" s="89">
        <v>38211</v>
      </c>
      <c r="Z87" s="89">
        <v>29523.815655177827</v>
      </c>
      <c r="AB87" t="s">
        <v>178</v>
      </c>
      <c r="AC87" t="s">
        <v>719</v>
      </c>
      <c r="AD87">
        <v>0</v>
      </c>
      <c r="AE87" s="88">
        <v>0</v>
      </c>
      <c r="AF87">
        <v>0</v>
      </c>
    </row>
    <row r="88" spans="1:32" x14ac:dyDescent="0.25">
      <c r="A88" t="s">
        <v>179</v>
      </c>
      <c r="B88" t="s">
        <v>903</v>
      </c>
      <c r="C88" s="57">
        <v>167.1</v>
      </c>
      <c r="E88" t="s">
        <v>179</v>
      </c>
      <c r="F88" t="s">
        <v>903</v>
      </c>
      <c r="G88">
        <v>42</v>
      </c>
      <c r="H88" s="88">
        <v>60</v>
      </c>
      <c r="I88" s="90">
        <f t="shared" si="2"/>
        <v>0.7</v>
      </c>
      <c r="J88">
        <v>42</v>
      </c>
      <c r="K88" s="90">
        <f t="shared" si="3"/>
        <v>1</v>
      </c>
      <c r="L88" s="88">
        <v>660908.86</v>
      </c>
      <c r="M88" s="88">
        <v>11015.147666666666</v>
      </c>
      <c r="N88" s="88">
        <v>619626.93999999994</v>
      </c>
      <c r="O88" s="88">
        <v>52</v>
      </c>
      <c r="P88" s="88">
        <v>11915.902692307691</v>
      </c>
      <c r="R88" t="s">
        <v>179</v>
      </c>
      <c r="S88" t="s">
        <v>903</v>
      </c>
      <c r="T88" t="s">
        <v>768</v>
      </c>
      <c r="V88" t="s">
        <v>178</v>
      </c>
      <c r="W88" t="s">
        <v>719</v>
      </c>
      <c r="X88" s="89">
        <v>226573277</v>
      </c>
      <c r="Y88" s="89">
        <v>9184</v>
      </c>
      <c r="Z88" s="89">
        <v>24670.435213414636</v>
      </c>
      <c r="AB88" t="s">
        <v>179</v>
      </c>
      <c r="AC88" t="s">
        <v>903</v>
      </c>
      <c r="AD88">
        <v>0</v>
      </c>
      <c r="AE88" s="88">
        <v>0</v>
      </c>
      <c r="AF88">
        <v>0</v>
      </c>
    </row>
    <row r="89" spans="1:32" x14ac:dyDescent="0.25">
      <c r="A89" t="s">
        <v>180</v>
      </c>
      <c r="B89" t="s">
        <v>969</v>
      </c>
      <c r="C89" s="57">
        <v>209.6</v>
      </c>
      <c r="E89" t="s">
        <v>180</v>
      </c>
      <c r="F89" t="s">
        <v>969</v>
      </c>
      <c r="G89">
        <v>84</v>
      </c>
      <c r="H89" s="88">
        <v>99</v>
      </c>
      <c r="I89" s="90">
        <f t="shared" si="2"/>
        <v>0.84848484848484851</v>
      </c>
      <c r="J89">
        <v>84</v>
      </c>
      <c r="K89" s="90">
        <f t="shared" si="3"/>
        <v>1</v>
      </c>
      <c r="L89" s="88">
        <v>1102730.4200000002</v>
      </c>
      <c r="M89" s="88">
        <v>11138.691111111113</v>
      </c>
      <c r="N89" s="88">
        <v>893318.05999999994</v>
      </c>
      <c r="O89" s="88">
        <v>115</v>
      </c>
      <c r="P89" s="88">
        <v>7767.9831304347817</v>
      </c>
      <c r="R89" t="s">
        <v>180</v>
      </c>
      <c r="S89" t="s">
        <v>969</v>
      </c>
      <c r="T89" t="s">
        <v>769</v>
      </c>
      <c r="V89" t="s">
        <v>179</v>
      </c>
      <c r="W89" t="s">
        <v>903</v>
      </c>
      <c r="X89" s="89">
        <v>39358863</v>
      </c>
      <c r="Y89" s="89">
        <v>1749</v>
      </c>
      <c r="Z89" s="89">
        <v>22503.63807890223</v>
      </c>
      <c r="AB89" t="s">
        <v>180</v>
      </c>
      <c r="AC89" t="s">
        <v>969</v>
      </c>
      <c r="AD89">
        <v>0</v>
      </c>
      <c r="AE89" s="88">
        <v>298730.88</v>
      </c>
      <c r="AF89">
        <v>1</v>
      </c>
    </row>
    <row r="90" spans="1:32" x14ac:dyDescent="0.25">
      <c r="A90" t="s">
        <v>181</v>
      </c>
      <c r="B90" t="s">
        <v>726</v>
      </c>
      <c r="C90" s="57">
        <v>106.8</v>
      </c>
      <c r="E90" t="s">
        <v>181</v>
      </c>
      <c r="F90" t="s">
        <v>726</v>
      </c>
      <c r="G90">
        <v>2190</v>
      </c>
      <c r="H90" s="88">
        <v>2510</v>
      </c>
      <c r="I90" s="90">
        <f t="shared" si="2"/>
        <v>0.87250996015936255</v>
      </c>
      <c r="J90">
        <v>1623</v>
      </c>
      <c r="K90" s="90">
        <f t="shared" si="3"/>
        <v>0.74109589041095891</v>
      </c>
      <c r="L90" s="88">
        <v>33698937.390000001</v>
      </c>
      <c r="M90" s="88">
        <v>13425.871470119522</v>
      </c>
      <c r="N90" s="88">
        <v>31200759.210000001</v>
      </c>
      <c r="O90" s="88">
        <v>2528</v>
      </c>
      <c r="P90" s="88">
        <v>12342.072472310127</v>
      </c>
      <c r="R90" t="s">
        <v>181</v>
      </c>
      <c r="S90" t="s">
        <v>726</v>
      </c>
      <c r="T90" t="s">
        <v>770</v>
      </c>
      <c r="V90" t="s">
        <v>180</v>
      </c>
      <c r="W90" t="s">
        <v>969</v>
      </c>
      <c r="X90" s="89">
        <v>32608524</v>
      </c>
      <c r="Y90" s="89">
        <v>1523</v>
      </c>
      <c r="Z90" s="89">
        <v>21410.718319107025</v>
      </c>
      <c r="AB90" t="s">
        <v>181</v>
      </c>
      <c r="AC90" t="s">
        <v>726</v>
      </c>
      <c r="AD90">
        <v>0</v>
      </c>
      <c r="AE90" s="88">
        <v>43037.41</v>
      </c>
      <c r="AF90">
        <v>1</v>
      </c>
    </row>
    <row r="91" spans="1:32" x14ac:dyDescent="0.25">
      <c r="A91" t="s">
        <v>182</v>
      </c>
      <c r="B91" t="s">
        <v>755</v>
      </c>
      <c r="C91" s="57">
        <v>209.7</v>
      </c>
      <c r="E91" t="s">
        <v>182</v>
      </c>
      <c r="F91" t="s">
        <v>755</v>
      </c>
      <c r="G91">
        <v>255</v>
      </c>
      <c r="H91" s="88">
        <v>304</v>
      </c>
      <c r="I91" s="90">
        <f t="shared" si="2"/>
        <v>0.83881578947368418</v>
      </c>
      <c r="J91">
        <v>240</v>
      </c>
      <c r="K91" s="90">
        <f t="shared" si="3"/>
        <v>0.94117647058823528</v>
      </c>
      <c r="L91" s="88">
        <v>4572375.6499999994</v>
      </c>
      <c r="M91" s="88">
        <v>15040.709374999999</v>
      </c>
      <c r="N91" s="88">
        <v>4323997.16</v>
      </c>
      <c r="O91" s="88">
        <v>334</v>
      </c>
      <c r="P91" s="88">
        <v>12946.099281437126</v>
      </c>
      <c r="R91" t="s">
        <v>182</v>
      </c>
      <c r="S91" t="s">
        <v>755</v>
      </c>
      <c r="T91" t="s">
        <v>771</v>
      </c>
      <c r="V91" t="s">
        <v>181</v>
      </c>
      <c r="W91" t="s">
        <v>726</v>
      </c>
      <c r="X91" s="89">
        <v>1389357039</v>
      </c>
      <c r="Y91" s="89">
        <v>41154</v>
      </c>
      <c r="Z91" s="89">
        <v>33759.951377751859</v>
      </c>
      <c r="AB91" t="s">
        <v>182</v>
      </c>
      <c r="AC91" t="s">
        <v>755</v>
      </c>
      <c r="AD91">
        <v>0</v>
      </c>
      <c r="AE91" s="88">
        <v>0</v>
      </c>
      <c r="AF91">
        <v>0</v>
      </c>
    </row>
    <row r="92" spans="1:32" x14ac:dyDescent="0.25">
      <c r="A92" t="s">
        <v>183</v>
      </c>
      <c r="B92" t="s">
        <v>721</v>
      </c>
      <c r="C92" s="57">
        <v>99.3</v>
      </c>
      <c r="E92" t="s">
        <v>183</v>
      </c>
      <c r="F92" t="s">
        <v>721</v>
      </c>
      <c r="G92">
        <v>303</v>
      </c>
      <c r="H92" s="88">
        <v>360</v>
      </c>
      <c r="I92" s="90">
        <f t="shared" si="2"/>
        <v>0.84166666666666667</v>
      </c>
      <c r="J92">
        <v>303</v>
      </c>
      <c r="K92" s="90">
        <f t="shared" si="3"/>
        <v>1</v>
      </c>
      <c r="L92" s="88">
        <v>6781970.0499999989</v>
      </c>
      <c r="M92" s="88">
        <v>18838.80569444444</v>
      </c>
      <c r="N92" s="88">
        <v>5776975.5899999999</v>
      </c>
      <c r="O92" s="88">
        <v>349</v>
      </c>
      <c r="P92" s="88">
        <v>16552.938653295128</v>
      </c>
      <c r="R92" t="s">
        <v>183</v>
      </c>
      <c r="S92" t="s">
        <v>721</v>
      </c>
      <c r="T92" t="s">
        <v>772</v>
      </c>
      <c r="V92" t="s">
        <v>182</v>
      </c>
      <c r="W92" t="s">
        <v>755</v>
      </c>
      <c r="X92" s="89">
        <v>220197248</v>
      </c>
      <c r="Y92" s="89">
        <v>9689</v>
      </c>
      <c r="Z92" s="89">
        <v>22726.519558261945</v>
      </c>
      <c r="AB92" t="s">
        <v>183</v>
      </c>
      <c r="AC92" t="s">
        <v>721</v>
      </c>
      <c r="AD92">
        <v>1</v>
      </c>
      <c r="AE92" s="88">
        <v>0</v>
      </c>
      <c r="AF92">
        <v>1</v>
      </c>
    </row>
    <row r="93" spans="1:32" x14ac:dyDescent="0.25">
      <c r="A93" t="s">
        <v>184</v>
      </c>
      <c r="B93" t="s">
        <v>833</v>
      </c>
      <c r="C93" s="57">
        <v>173.5</v>
      </c>
      <c r="E93" t="s">
        <v>184</v>
      </c>
      <c r="F93" t="s">
        <v>833</v>
      </c>
      <c r="G93">
        <v>246</v>
      </c>
      <c r="H93" s="88">
        <v>387</v>
      </c>
      <c r="I93" s="90">
        <f t="shared" si="2"/>
        <v>0.63565891472868219</v>
      </c>
      <c r="J93">
        <v>165</v>
      </c>
      <c r="K93" s="90">
        <f t="shared" si="3"/>
        <v>0.67073170731707321</v>
      </c>
      <c r="L93" s="88">
        <v>5444060.790000001</v>
      </c>
      <c r="M93" s="88">
        <v>14067.340542635662</v>
      </c>
      <c r="N93" s="88">
        <v>5019097.1999999993</v>
      </c>
      <c r="O93" s="88">
        <v>392</v>
      </c>
      <c r="P93" s="88">
        <v>12803.8193877551</v>
      </c>
      <c r="R93" t="s">
        <v>184</v>
      </c>
      <c r="S93" t="s">
        <v>833</v>
      </c>
      <c r="T93" t="s">
        <v>773</v>
      </c>
      <c r="V93" t="s">
        <v>183</v>
      </c>
      <c r="W93" t="s">
        <v>721</v>
      </c>
      <c r="X93" s="89">
        <v>188737534</v>
      </c>
      <c r="Y93" s="89">
        <v>6822</v>
      </c>
      <c r="Z93" s="89">
        <v>27666.012019935504</v>
      </c>
      <c r="AB93" t="s">
        <v>184</v>
      </c>
      <c r="AC93" t="s">
        <v>833</v>
      </c>
      <c r="AD93">
        <v>0</v>
      </c>
      <c r="AE93" s="88">
        <v>0</v>
      </c>
      <c r="AF93">
        <v>0</v>
      </c>
    </row>
    <row r="94" spans="1:32" x14ac:dyDescent="0.25">
      <c r="A94" t="s">
        <v>185</v>
      </c>
      <c r="B94" t="s">
        <v>849</v>
      </c>
      <c r="C94" s="57">
        <v>212</v>
      </c>
      <c r="E94" t="s">
        <v>185</v>
      </c>
      <c r="F94" t="s">
        <v>849</v>
      </c>
      <c r="G94">
        <v>27</v>
      </c>
      <c r="H94" s="88">
        <v>49</v>
      </c>
      <c r="I94" s="90">
        <f t="shared" si="2"/>
        <v>0.55102040816326525</v>
      </c>
      <c r="J94">
        <v>27</v>
      </c>
      <c r="K94" s="90">
        <f t="shared" si="3"/>
        <v>1</v>
      </c>
      <c r="L94" s="88">
        <v>396024.92000000004</v>
      </c>
      <c r="M94" s="88">
        <v>8082.1412244897965</v>
      </c>
      <c r="N94" s="88">
        <v>641697.46</v>
      </c>
      <c r="O94" s="88">
        <v>56</v>
      </c>
      <c r="P94" s="88">
        <v>11458.883214285714</v>
      </c>
      <c r="R94" t="s">
        <v>185</v>
      </c>
      <c r="S94" t="s">
        <v>849</v>
      </c>
      <c r="T94" t="s">
        <v>774</v>
      </c>
      <c r="V94" t="s">
        <v>184</v>
      </c>
      <c r="W94" t="s">
        <v>833</v>
      </c>
      <c r="X94" s="89">
        <v>169930490</v>
      </c>
      <c r="Y94" s="89">
        <v>7475</v>
      </c>
      <c r="Z94" s="89">
        <v>22733.175919732443</v>
      </c>
      <c r="AB94" t="s">
        <v>185</v>
      </c>
      <c r="AC94" t="s">
        <v>849</v>
      </c>
      <c r="AD94">
        <v>0</v>
      </c>
      <c r="AE94" s="88">
        <v>0</v>
      </c>
      <c r="AF94">
        <v>0</v>
      </c>
    </row>
    <row r="95" spans="1:32" x14ac:dyDescent="0.25">
      <c r="A95" t="s">
        <v>186</v>
      </c>
      <c r="B95" t="s">
        <v>970</v>
      </c>
      <c r="C95" s="57">
        <v>156.80000000000001</v>
      </c>
      <c r="E95" t="s">
        <v>186</v>
      </c>
      <c r="F95" t="s">
        <v>970</v>
      </c>
      <c r="G95">
        <v>240</v>
      </c>
      <c r="H95" s="88">
        <v>295</v>
      </c>
      <c r="I95" s="90">
        <f t="shared" si="2"/>
        <v>0.81355932203389836</v>
      </c>
      <c r="J95">
        <v>240</v>
      </c>
      <c r="K95" s="90">
        <f t="shared" si="3"/>
        <v>1</v>
      </c>
      <c r="L95" s="88">
        <v>3904792.44</v>
      </c>
      <c r="M95" s="88">
        <v>13236.584542372881</v>
      </c>
      <c r="N95" s="88">
        <v>3725378.37</v>
      </c>
      <c r="O95" s="88">
        <v>303</v>
      </c>
      <c r="P95" s="88">
        <v>12294.978118811881</v>
      </c>
      <c r="R95" t="s">
        <v>186</v>
      </c>
      <c r="S95" t="s">
        <v>970</v>
      </c>
      <c r="T95" t="s">
        <v>775</v>
      </c>
      <c r="V95" t="s">
        <v>185</v>
      </c>
      <c r="W95" t="s">
        <v>849</v>
      </c>
      <c r="X95" s="89">
        <v>22514851</v>
      </c>
      <c r="Y95" s="89">
        <v>1035</v>
      </c>
      <c r="Z95" s="89">
        <v>21753.47922705314</v>
      </c>
      <c r="AB95" t="s">
        <v>186</v>
      </c>
      <c r="AC95" t="s">
        <v>970</v>
      </c>
      <c r="AD95">
        <v>0</v>
      </c>
      <c r="AE95" s="88">
        <v>0</v>
      </c>
      <c r="AF95">
        <v>0</v>
      </c>
    </row>
    <row r="96" spans="1:32" x14ac:dyDescent="0.25">
      <c r="A96" t="s">
        <v>162</v>
      </c>
      <c r="B96" t="s">
        <v>971</v>
      </c>
      <c r="C96" s="57">
        <v>136.1</v>
      </c>
      <c r="E96" t="s">
        <v>162</v>
      </c>
      <c r="F96" t="s">
        <v>971</v>
      </c>
      <c r="G96">
        <v>2373</v>
      </c>
      <c r="H96" s="88">
        <v>3096</v>
      </c>
      <c r="I96" s="90">
        <f t="shared" si="2"/>
        <v>0.76647286821705429</v>
      </c>
      <c r="J96">
        <v>2205</v>
      </c>
      <c r="K96" s="90">
        <f t="shared" si="3"/>
        <v>0.92920353982300885</v>
      </c>
      <c r="L96" s="88">
        <v>37427909.789999999</v>
      </c>
      <c r="M96" s="88">
        <v>12089.118149224805</v>
      </c>
      <c r="N96" s="88">
        <v>34316117.439999998</v>
      </c>
      <c r="O96" s="88">
        <v>3176</v>
      </c>
      <c r="P96" s="88">
        <v>10804.822871536524</v>
      </c>
      <c r="R96" t="s">
        <v>162</v>
      </c>
      <c r="S96" t="s">
        <v>971</v>
      </c>
      <c r="T96" t="s">
        <v>776</v>
      </c>
      <c r="V96" t="s">
        <v>186</v>
      </c>
      <c r="W96" t="s">
        <v>970</v>
      </c>
      <c r="X96" s="89">
        <v>172052500</v>
      </c>
      <c r="Y96" s="89">
        <v>6766</v>
      </c>
      <c r="Z96" s="89">
        <v>25428.983151049364</v>
      </c>
      <c r="AB96" t="s">
        <v>162</v>
      </c>
      <c r="AC96" t="s">
        <v>971</v>
      </c>
      <c r="AD96">
        <v>1</v>
      </c>
      <c r="AE96" s="88">
        <v>0</v>
      </c>
      <c r="AF96">
        <v>1</v>
      </c>
    </row>
    <row r="97" spans="1:32" x14ac:dyDescent="0.25">
      <c r="A97" t="s">
        <v>187</v>
      </c>
      <c r="B97" t="s">
        <v>915</v>
      </c>
      <c r="C97" s="57">
        <v>124.8</v>
      </c>
      <c r="E97" t="s">
        <v>187</v>
      </c>
      <c r="F97" t="s">
        <v>915</v>
      </c>
      <c r="G97">
        <v>183</v>
      </c>
      <c r="H97" s="88">
        <v>198</v>
      </c>
      <c r="I97" s="90">
        <f t="shared" si="2"/>
        <v>0.9242424242424242</v>
      </c>
      <c r="J97">
        <v>183</v>
      </c>
      <c r="K97" s="90">
        <f t="shared" si="3"/>
        <v>1</v>
      </c>
      <c r="L97" s="88">
        <v>2935239.38</v>
      </c>
      <c r="M97" s="88">
        <v>14824.441313131312</v>
      </c>
      <c r="N97" s="88">
        <v>2198821.2400000002</v>
      </c>
      <c r="O97" s="88">
        <v>217</v>
      </c>
      <c r="P97" s="88">
        <v>10132.816774193549</v>
      </c>
      <c r="R97" t="s">
        <v>187</v>
      </c>
      <c r="S97" t="s">
        <v>915</v>
      </c>
      <c r="T97" t="s">
        <v>777</v>
      </c>
      <c r="V97" t="s">
        <v>162</v>
      </c>
      <c r="W97" t="s">
        <v>971</v>
      </c>
      <c r="X97" s="89">
        <v>1244544929</v>
      </c>
      <c r="Y97" s="89">
        <v>48295</v>
      </c>
      <c r="Z97" s="89">
        <v>25769.643420643959</v>
      </c>
      <c r="AB97" t="s">
        <v>187</v>
      </c>
      <c r="AC97" t="s">
        <v>915</v>
      </c>
      <c r="AD97">
        <v>1</v>
      </c>
      <c r="AE97" s="88">
        <v>0</v>
      </c>
      <c r="AF97">
        <v>1</v>
      </c>
    </row>
    <row r="98" spans="1:32" x14ac:dyDescent="0.25">
      <c r="A98" t="s">
        <v>188</v>
      </c>
      <c r="B98" t="s">
        <v>912</v>
      </c>
      <c r="C98" s="57">
        <v>166.2</v>
      </c>
      <c r="E98" t="s">
        <v>188</v>
      </c>
      <c r="F98" t="s">
        <v>912</v>
      </c>
      <c r="G98">
        <v>51</v>
      </c>
      <c r="H98" s="88">
        <v>101</v>
      </c>
      <c r="I98" s="90">
        <f t="shared" si="2"/>
        <v>0.50495049504950495</v>
      </c>
      <c r="J98">
        <v>51</v>
      </c>
      <c r="K98" s="90">
        <f t="shared" si="3"/>
        <v>1</v>
      </c>
      <c r="L98" s="88">
        <v>1565394.6500000001</v>
      </c>
      <c r="M98" s="88">
        <v>15498.95693069307</v>
      </c>
      <c r="N98" s="88">
        <v>1228352.8699999999</v>
      </c>
      <c r="O98" s="88">
        <v>98</v>
      </c>
      <c r="P98" s="88">
        <v>12534.212959183673</v>
      </c>
      <c r="R98" t="s">
        <v>188</v>
      </c>
      <c r="S98" t="s">
        <v>912</v>
      </c>
      <c r="T98" t="s">
        <v>778</v>
      </c>
      <c r="V98" t="s">
        <v>187</v>
      </c>
      <c r="W98" t="s">
        <v>915</v>
      </c>
      <c r="X98" s="89">
        <v>101874826</v>
      </c>
      <c r="Y98" s="89">
        <v>4011</v>
      </c>
      <c r="Z98" s="89">
        <v>25398.859636000998</v>
      </c>
      <c r="AB98" t="s">
        <v>188</v>
      </c>
      <c r="AC98" t="s">
        <v>912</v>
      </c>
      <c r="AD98">
        <v>0</v>
      </c>
      <c r="AE98" s="88">
        <v>0</v>
      </c>
      <c r="AF98">
        <v>0</v>
      </c>
    </row>
    <row r="99" spans="1:32" x14ac:dyDescent="0.25">
      <c r="A99" t="s">
        <v>190</v>
      </c>
      <c r="B99" t="s">
        <v>972</v>
      </c>
      <c r="C99" s="57">
        <v>124.5</v>
      </c>
      <c r="E99" t="s">
        <v>190</v>
      </c>
      <c r="F99" t="s">
        <v>972</v>
      </c>
      <c r="G99">
        <v>801</v>
      </c>
      <c r="H99" s="88">
        <v>1046</v>
      </c>
      <c r="I99" s="90">
        <f t="shared" si="2"/>
        <v>0.76577437858508601</v>
      </c>
      <c r="J99">
        <v>666</v>
      </c>
      <c r="K99" s="90">
        <f t="shared" si="3"/>
        <v>0.8314606741573034</v>
      </c>
      <c r="L99" s="88">
        <v>12614291.219999999</v>
      </c>
      <c r="M99" s="88">
        <v>12059.551835564052</v>
      </c>
      <c r="N99" s="88">
        <v>11443982.859999999</v>
      </c>
      <c r="O99" s="88">
        <v>1094</v>
      </c>
      <c r="P99" s="88">
        <v>10460.679031078611</v>
      </c>
      <c r="R99" t="s">
        <v>190</v>
      </c>
      <c r="S99" t="s">
        <v>972</v>
      </c>
      <c r="T99" t="s">
        <v>779</v>
      </c>
      <c r="V99" t="s">
        <v>188</v>
      </c>
      <c r="W99" t="s">
        <v>912</v>
      </c>
      <c r="X99" s="89">
        <v>58515139</v>
      </c>
      <c r="Y99" s="89">
        <v>2499</v>
      </c>
      <c r="Z99" s="89">
        <v>23415.421768707482</v>
      </c>
      <c r="AB99" t="s">
        <v>190</v>
      </c>
      <c r="AC99" t="s">
        <v>972</v>
      </c>
      <c r="AD99">
        <v>0</v>
      </c>
      <c r="AE99" s="88">
        <v>0</v>
      </c>
      <c r="AF99">
        <v>0</v>
      </c>
    </row>
    <row r="100" spans="1:32" x14ac:dyDescent="0.25">
      <c r="A100" t="s">
        <v>191</v>
      </c>
      <c r="B100" t="s">
        <v>805</v>
      </c>
      <c r="C100" s="57">
        <v>133.4</v>
      </c>
      <c r="E100" t="s">
        <v>191</v>
      </c>
      <c r="F100" t="s">
        <v>805</v>
      </c>
      <c r="G100">
        <v>78</v>
      </c>
      <c r="H100" s="88">
        <v>87</v>
      </c>
      <c r="I100" s="90">
        <f t="shared" si="2"/>
        <v>0.89655172413793105</v>
      </c>
      <c r="J100">
        <v>78</v>
      </c>
      <c r="K100" s="90">
        <f t="shared" si="3"/>
        <v>1</v>
      </c>
      <c r="L100" s="88">
        <v>1656546.6600000001</v>
      </c>
      <c r="M100" s="88">
        <v>19040.766206896555</v>
      </c>
      <c r="N100" s="88">
        <v>1450307.6400000001</v>
      </c>
      <c r="O100" s="88">
        <v>90</v>
      </c>
      <c r="P100" s="88">
        <v>16114.529333333336</v>
      </c>
      <c r="R100" t="s">
        <v>191</v>
      </c>
      <c r="S100" t="s">
        <v>805</v>
      </c>
      <c r="T100" t="s">
        <v>780</v>
      </c>
      <c r="V100" t="s">
        <v>190</v>
      </c>
      <c r="W100" t="s">
        <v>972</v>
      </c>
      <c r="X100" s="89">
        <v>394716803</v>
      </c>
      <c r="Y100" s="89">
        <v>15136</v>
      </c>
      <c r="Z100" s="89">
        <v>26078.01288319239</v>
      </c>
      <c r="AB100" t="s">
        <v>191</v>
      </c>
      <c r="AC100" t="s">
        <v>805</v>
      </c>
      <c r="AD100">
        <v>0</v>
      </c>
      <c r="AE100" s="88">
        <v>0</v>
      </c>
      <c r="AF100">
        <v>0</v>
      </c>
    </row>
    <row r="101" spans="1:32" x14ac:dyDescent="0.25">
      <c r="A101" t="s">
        <v>193</v>
      </c>
      <c r="B101" t="s">
        <v>841</v>
      </c>
      <c r="C101" s="57">
        <v>155.69999999999999</v>
      </c>
      <c r="E101" t="s">
        <v>193</v>
      </c>
      <c r="F101" t="s">
        <v>841</v>
      </c>
      <c r="G101">
        <v>75</v>
      </c>
      <c r="H101" s="88">
        <v>94</v>
      </c>
      <c r="I101" s="90">
        <f t="shared" si="2"/>
        <v>0.7978723404255319</v>
      </c>
      <c r="J101">
        <v>75</v>
      </c>
      <c r="K101" s="90">
        <f t="shared" si="3"/>
        <v>1</v>
      </c>
      <c r="L101" s="88">
        <v>1190660.8600000001</v>
      </c>
      <c r="M101" s="88">
        <v>12666.604893617023</v>
      </c>
      <c r="N101" s="88">
        <v>1215574.9600000002</v>
      </c>
      <c r="O101" s="88">
        <v>92</v>
      </c>
      <c r="P101" s="88">
        <v>13212.771304347829</v>
      </c>
      <c r="R101" t="s">
        <v>193</v>
      </c>
      <c r="S101" t="s">
        <v>841</v>
      </c>
      <c r="T101" t="s">
        <v>781</v>
      </c>
      <c r="V101" t="s">
        <v>191</v>
      </c>
      <c r="W101" t="s">
        <v>805</v>
      </c>
      <c r="X101" s="89">
        <v>48816999</v>
      </c>
      <c r="Y101" s="89">
        <v>2015</v>
      </c>
      <c r="Z101" s="89">
        <v>24226.798511166253</v>
      </c>
      <c r="AB101" t="s">
        <v>193</v>
      </c>
      <c r="AC101" t="s">
        <v>841</v>
      </c>
      <c r="AD101">
        <v>0</v>
      </c>
      <c r="AE101" s="88">
        <v>0</v>
      </c>
      <c r="AF101">
        <v>0</v>
      </c>
    </row>
    <row r="102" spans="1:32" x14ac:dyDescent="0.25">
      <c r="A102" t="s">
        <v>194</v>
      </c>
      <c r="B102" t="s">
        <v>973</v>
      </c>
      <c r="C102" s="57">
        <v>158.69999999999999</v>
      </c>
      <c r="E102" t="s">
        <v>194</v>
      </c>
      <c r="F102" t="s">
        <v>973</v>
      </c>
      <c r="G102">
        <v>1635</v>
      </c>
      <c r="H102" s="88">
        <v>2050</v>
      </c>
      <c r="I102" s="90">
        <f t="shared" si="2"/>
        <v>0.79756097560975614</v>
      </c>
      <c r="J102">
        <v>1476</v>
      </c>
      <c r="K102" s="90">
        <f t="shared" si="3"/>
        <v>0.9027522935779817</v>
      </c>
      <c r="L102" s="88">
        <v>32310621.120000001</v>
      </c>
      <c r="M102" s="88">
        <v>15761.278595121952</v>
      </c>
      <c r="N102" s="88">
        <v>30018545.200000003</v>
      </c>
      <c r="O102" s="88">
        <v>2122</v>
      </c>
      <c r="P102" s="88">
        <v>14146.345523091424</v>
      </c>
      <c r="R102" t="s">
        <v>194</v>
      </c>
      <c r="S102" t="s">
        <v>973</v>
      </c>
      <c r="T102" t="s">
        <v>782</v>
      </c>
      <c r="V102" t="s">
        <v>193</v>
      </c>
      <c r="W102" t="s">
        <v>841</v>
      </c>
      <c r="X102" s="89">
        <v>54418831</v>
      </c>
      <c r="Y102" s="89">
        <v>2207</v>
      </c>
      <c r="Z102" s="89">
        <v>24657.376982328955</v>
      </c>
      <c r="AB102" t="s">
        <v>194</v>
      </c>
      <c r="AC102" t="s">
        <v>973</v>
      </c>
      <c r="AD102">
        <v>0</v>
      </c>
      <c r="AE102" s="88">
        <v>0</v>
      </c>
      <c r="AF102">
        <v>0</v>
      </c>
    </row>
    <row r="103" spans="1:32" x14ac:dyDescent="0.25">
      <c r="A103" t="s">
        <v>195</v>
      </c>
      <c r="B103" t="s">
        <v>974</v>
      </c>
      <c r="C103" s="57">
        <v>153.19999999999999</v>
      </c>
      <c r="E103" t="s">
        <v>195</v>
      </c>
      <c r="F103" t="s">
        <v>974</v>
      </c>
      <c r="G103">
        <v>2664</v>
      </c>
      <c r="H103" s="88">
        <v>3265</v>
      </c>
      <c r="I103" s="90">
        <f t="shared" si="2"/>
        <v>0.81592649310872889</v>
      </c>
      <c r="J103">
        <v>2061</v>
      </c>
      <c r="K103" s="90">
        <f t="shared" si="3"/>
        <v>0.77364864864864868</v>
      </c>
      <c r="L103" s="88">
        <v>47594731.300000004</v>
      </c>
      <c r="M103" s="88">
        <v>14577.253078101074</v>
      </c>
      <c r="N103" s="88">
        <v>43562279.659999996</v>
      </c>
      <c r="O103" s="88">
        <v>3448</v>
      </c>
      <c r="P103" s="88">
        <v>12634.07182714617</v>
      </c>
      <c r="R103" t="s">
        <v>195</v>
      </c>
      <c r="S103" t="s">
        <v>974</v>
      </c>
      <c r="T103" t="s">
        <v>783</v>
      </c>
      <c r="V103" t="s">
        <v>194</v>
      </c>
      <c r="W103" t="s">
        <v>973</v>
      </c>
      <c r="X103" s="89">
        <v>1390309621</v>
      </c>
      <c r="Y103" s="89">
        <v>50500</v>
      </c>
      <c r="Z103" s="89">
        <v>27530.883584158415</v>
      </c>
      <c r="AB103" t="s">
        <v>195</v>
      </c>
      <c r="AC103" t="s">
        <v>974</v>
      </c>
      <c r="AD103">
        <v>0</v>
      </c>
      <c r="AE103" s="88">
        <v>13515.97</v>
      </c>
      <c r="AF103">
        <v>1</v>
      </c>
    </row>
    <row r="104" spans="1:32" x14ac:dyDescent="0.25">
      <c r="A104" t="s">
        <v>196</v>
      </c>
      <c r="B104" t="s">
        <v>975</v>
      </c>
      <c r="C104" s="57">
        <v>152.69999999999999</v>
      </c>
      <c r="E104" t="s">
        <v>196</v>
      </c>
      <c r="F104" t="s">
        <v>975</v>
      </c>
      <c r="G104">
        <v>195</v>
      </c>
      <c r="H104" s="88">
        <v>262</v>
      </c>
      <c r="I104" s="90">
        <f t="shared" si="2"/>
        <v>0.74427480916030531</v>
      </c>
      <c r="J104">
        <v>195</v>
      </c>
      <c r="K104" s="90">
        <f t="shared" si="3"/>
        <v>1</v>
      </c>
      <c r="L104" s="88">
        <v>3801340.05</v>
      </c>
      <c r="M104" s="88">
        <v>14508.931488549617</v>
      </c>
      <c r="N104" s="88">
        <v>4059215</v>
      </c>
      <c r="O104" s="88">
        <v>274</v>
      </c>
      <c r="P104" s="88">
        <v>14814.653284671533</v>
      </c>
      <c r="R104" t="s">
        <v>196</v>
      </c>
      <c r="S104" t="s">
        <v>975</v>
      </c>
      <c r="T104" t="s">
        <v>784</v>
      </c>
      <c r="V104" t="s">
        <v>195</v>
      </c>
      <c r="W104" t="s">
        <v>974</v>
      </c>
      <c r="X104" s="89">
        <v>2165013215</v>
      </c>
      <c r="Y104" s="89">
        <v>78880</v>
      </c>
      <c r="Z104" s="89">
        <v>27446.922096855982</v>
      </c>
      <c r="AB104" t="s">
        <v>196</v>
      </c>
      <c r="AC104" t="s">
        <v>975</v>
      </c>
      <c r="AD104">
        <v>0</v>
      </c>
      <c r="AE104" s="88">
        <v>0</v>
      </c>
      <c r="AF104">
        <v>0</v>
      </c>
    </row>
    <row r="105" spans="1:32" x14ac:dyDescent="0.25">
      <c r="A105" t="s">
        <v>197</v>
      </c>
      <c r="B105" t="s">
        <v>908</v>
      </c>
      <c r="C105" s="57">
        <v>128.80000000000001</v>
      </c>
      <c r="E105" t="s">
        <v>197</v>
      </c>
      <c r="F105" t="s">
        <v>908</v>
      </c>
      <c r="G105">
        <v>276</v>
      </c>
      <c r="H105" s="88">
        <v>368</v>
      </c>
      <c r="I105" s="90">
        <f t="shared" si="2"/>
        <v>0.75</v>
      </c>
      <c r="J105">
        <v>276</v>
      </c>
      <c r="K105" s="90">
        <f t="shared" si="3"/>
        <v>1</v>
      </c>
      <c r="L105" s="88">
        <v>4528038.53</v>
      </c>
      <c r="M105" s="88">
        <v>12304.452527173913</v>
      </c>
      <c r="N105" s="88">
        <v>4068499.4099999997</v>
      </c>
      <c r="O105" s="88">
        <v>363</v>
      </c>
      <c r="P105" s="88">
        <v>11207.987355371901</v>
      </c>
      <c r="R105" t="s">
        <v>197</v>
      </c>
      <c r="S105" t="s">
        <v>908</v>
      </c>
      <c r="T105" t="s">
        <v>785</v>
      </c>
      <c r="V105" t="s">
        <v>196</v>
      </c>
      <c r="W105" t="s">
        <v>975</v>
      </c>
      <c r="X105" s="89">
        <v>162432834</v>
      </c>
      <c r="Y105" s="89">
        <v>6199</v>
      </c>
      <c r="Z105" s="89">
        <v>26203.070495241169</v>
      </c>
      <c r="AB105" t="s">
        <v>197</v>
      </c>
      <c r="AC105" t="s">
        <v>908</v>
      </c>
      <c r="AD105">
        <v>0</v>
      </c>
      <c r="AE105" s="88">
        <v>12005.24</v>
      </c>
      <c r="AF105">
        <v>1</v>
      </c>
    </row>
    <row r="106" spans="1:32" x14ac:dyDescent="0.25">
      <c r="A106" t="s">
        <v>198</v>
      </c>
      <c r="B106" t="s">
        <v>817</v>
      </c>
      <c r="C106" s="57">
        <v>193.9</v>
      </c>
      <c r="E106" t="s">
        <v>198</v>
      </c>
      <c r="F106" t="s">
        <v>817</v>
      </c>
      <c r="G106">
        <v>168</v>
      </c>
      <c r="H106" s="88">
        <v>224</v>
      </c>
      <c r="I106" s="90">
        <f t="shared" si="2"/>
        <v>0.75</v>
      </c>
      <c r="J106">
        <v>168</v>
      </c>
      <c r="K106" s="90">
        <f t="shared" si="3"/>
        <v>1</v>
      </c>
      <c r="L106" s="88">
        <v>3817604.7199999997</v>
      </c>
      <c r="M106" s="88">
        <v>17042.878214285713</v>
      </c>
      <c r="N106" s="88">
        <v>3221451.29</v>
      </c>
      <c r="O106" s="88">
        <v>234</v>
      </c>
      <c r="P106" s="88">
        <v>13766.885854700855</v>
      </c>
      <c r="R106" t="s">
        <v>198</v>
      </c>
      <c r="S106" t="s">
        <v>817</v>
      </c>
      <c r="T106" t="s">
        <v>786</v>
      </c>
      <c r="V106" t="s">
        <v>197</v>
      </c>
      <c r="W106" t="s">
        <v>908</v>
      </c>
      <c r="X106" s="89">
        <v>157420037</v>
      </c>
      <c r="Y106" s="89">
        <v>6368</v>
      </c>
      <c r="Z106" s="89">
        <v>24720.483197236183</v>
      </c>
      <c r="AB106" t="s">
        <v>198</v>
      </c>
      <c r="AC106" t="s">
        <v>817</v>
      </c>
      <c r="AD106">
        <v>1</v>
      </c>
      <c r="AE106" s="88">
        <v>0</v>
      </c>
      <c r="AF106">
        <v>1</v>
      </c>
    </row>
    <row r="107" spans="1:32" x14ac:dyDescent="0.25">
      <c r="A107" t="s">
        <v>199</v>
      </c>
      <c r="B107" t="s">
        <v>976</v>
      </c>
      <c r="C107" s="57">
        <v>209.8</v>
      </c>
      <c r="E107" t="s">
        <v>199</v>
      </c>
      <c r="F107" t="s">
        <v>976</v>
      </c>
      <c r="G107">
        <v>45</v>
      </c>
      <c r="H107" s="88">
        <v>54</v>
      </c>
      <c r="I107" s="90">
        <f t="shared" si="2"/>
        <v>0.83333333333333337</v>
      </c>
      <c r="J107">
        <v>45</v>
      </c>
      <c r="K107" s="90">
        <f t="shared" si="3"/>
        <v>1</v>
      </c>
      <c r="L107" s="88">
        <v>958696.55999999994</v>
      </c>
      <c r="M107" s="88">
        <v>17753.64</v>
      </c>
      <c r="N107" s="88">
        <v>1003575.73</v>
      </c>
      <c r="O107" s="88">
        <v>57</v>
      </c>
      <c r="P107" s="88">
        <v>17606.591754385965</v>
      </c>
      <c r="R107" t="s">
        <v>199</v>
      </c>
      <c r="S107" t="s">
        <v>976</v>
      </c>
      <c r="T107" t="s">
        <v>787</v>
      </c>
      <c r="V107" t="s">
        <v>198</v>
      </c>
      <c r="W107" t="s">
        <v>817</v>
      </c>
      <c r="X107" s="89">
        <v>182886853</v>
      </c>
      <c r="Y107" s="89">
        <v>7582</v>
      </c>
      <c r="Z107" s="89">
        <v>24121.188736481141</v>
      </c>
      <c r="AB107" t="s">
        <v>199</v>
      </c>
      <c r="AC107" t="s">
        <v>976</v>
      </c>
      <c r="AD107">
        <v>1</v>
      </c>
      <c r="AE107" s="88">
        <v>0</v>
      </c>
      <c r="AF107">
        <v>1</v>
      </c>
    </row>
    <row r="108" spans="1:32" x14ac:dyDescent="0.25">
      <c r="A108" t="s">
        <v>200</v>
      </c>
      <c r="B108" t="s">
        <v>977</v>
      </c>
      <c r="C108" s="57">
        <v>128</v>
      </c>
      <c r="E108" t="s">
        <v>200</v>
      </c>
      <c r="F108" t="s">
        <v>977</v>
      </c>
      <c r="G108">
        <v>5163</v>
      </c>
      <c r="H108" s="88">
        <v>6351</v>
      </c>
      <c r="I108" s="90">
        <f t="shared" si="2"/>
        <v>0.8129428436466698</v>
      </c>
      <c r="J108">
        <v>3972</v>
      </c>
      <c r="K108" s="90">
        <f t="shared" si="3"/>
        <v>0.76932016269610692</v>
      </c>
      <c r="L108" s="88">
        <v>102537889.65000001</v>
      </c>
      <c r="M108" s="88">
        <v>16145.15661313179</v>
      </c>
      <c r="N108" s="88">
        <v>86808414.310000002</v>
      </c>
      <c r="O108" s="88">
        <v>6423</v>
      </c>
      <c r="P108" s="88">
        <v>13515.244326638644</v>
      </c>
      <c r="R108" t="s">
        <v>200</v>
      </c>
      <c r="S108" t="s">
        <v>977</v>
      </c>
      <c r="T108" t="s">
        <v>788</v>
      </c>
      <c r="V108" t="s">
        <v>199</v>
      </c>
      <c r="W108" t="s">
        <v>976</v>
      </c>
      <c r="X108" s="89">
        <v>50904437</v>
      </c>
      <c r="Y108" s="89">
        <v>2092</v>
      </c>
      <c r="Z108" s="89">
        <v>24332.904875717017</v>
      </c>
      <c r="AB108" t="s">
        <v>200</v>
      </c>
      <c r="AC108" t="s">
        <v>977</v>
      </c>
      <c r="AD108">
        <v>0</v>
      </c>
      <c r="AE108" s="88">
        <v>0</v>
      </c>
      <c r="AF108">
        <v>0</v>
      </c>
    </row>
    <row r="109" spans="1:32" x14ac:dyDescent="0.25">
      <c r="A109" t="s">
        <v>201</v>
      </c>
      <c r="B109" t="s">
        <v>978</v>
      </c>
      <c r="C109" s="57">
        <v>150.30000000000001</v>
      </c>
      <c r="E109" t="s">
        <v>201</v>
      </c>
      <c r="F109" t="s">
        <v>978</v>
      </c>
      <c r="G109">
        <v>120</v>
      </c>
      <c r="H109" s="88">
        <v>144</v>
      </c>
      <c r="I109" s="90">
        <f t="shared" si="2"/>
        <v>0.83333333333333337</v>
      </c>
      <c r="J109">
        <v>120</v>
      </c>
      <c r="K109" s="90">
        <f t="shared" si="3"/>
        <v>1</v>
      </c>
      <c r="L109" s="88">
        <v>1993483.89</v>
      </c>
      <c r="M109" s="88">
        <v>13843.638124999999</v>
      </c>
      <c r="N109" s="88">
        <v>1798168.86</v>
      </c>
      <c r="O109" s="88">
        <v>160</v>
      </c>
      <c r="P109" s="88">
        <v>11238.555375</v>
      </c>
      <c r="R109" t="s">
        <v>201</v>
      </c>
      <c r="S109" t="s">
        <v>978</v>
      </c>
      <c r="T109" t="s">
        <v>789</v>
      </c>
      <c r="V109" t="s">
        <v>200</v>
      </c>
      <c r="W109" t="s">
        <v>977</v>
      </c>
      <c r="X109" s="89">
        <v>3351334774</v>
      </c>
      <c r="Y109" s="89">
        <v>124021</v>
      </c>
      <c r="Z109" s="89">
        <v>27022.316978576207</v>
      </c>
      <c r="AB109" t="s">
        <v>201</v>
      </c>
      <c r="AC109" t="s">
        <v>978</v>
      </c>
      <c r="AD109">
        <v>0</v>
      </c>
      <c r="AE109" s="88">
        <v>0</v>
      </c>
      <c r="AF109">
        <v>0</v>
      </c>
    </row>
    <row r="110" spans="1:32" x14ac:dyDescent="0.25">
      <c r="A110" t="s">
        <v>202</v>
      </c>
      <c r="B110" t="s">
        <v>902</v>
      </c>
      <c r="C110" s="57">
        <v>156.1</v>
      </c>
      <c r="E110" t="s">
        <v>202</v>
      </c>
      <c r="F110" t="s">
        <v>902</v>
      </c>
      <c r="G110">
        <v>744</v>
      </c>
      <c r="H110" s="88">
        <v>919</v>
      </c>
      <c r="I110" s="90">
        <f t="shared" si="2"/>
        <v>0.80957562568008701</v>
      </c>
      <c r="J110">
        <v>675</v>
      </c>
      <c r="K110" s="90">
        <f t="shared" si="3"/>
        <v>0.907258064516129</v>
      </c>
      <c r="L110" s="88">
        <v>12113014.07</v>
      </c>
      <c r="M110" s="88">
        <v>13180.646430903156</v>
      </c>
      <c r="N110" s="88">
        <v>11503076.450000001</v>
      </c>
      <c r="O110" s="88">
        <v>950</v>
      </c>
      <c r="P110" s="88">
        <v>12108.501526315791</v>
      </c>
      <c r="R110" t="s">
        <v>202</v>
      </c>
      <c r="S110" t="s">
        <v>902</v>
      </c>
      <c r="T110" t="s">
        <v>790</v>
      </c>
      <c r="V110" t="s">
        <v>201</v>
      </c>
      <c r="W110" t="s">
        <v>978</v>
      </c>
      <c r="X110" s="89">
        <v>82177342</v>
      </c>
      <c r="Y110" s="89">
        <v>3381</v>
      </c>
      <c r="Z110" s="89">
        <v>24305.63206152026</v>
      </c>
      <c r="AB110" t="s">
        <v>202</v>
      </c>
      <c r="AC110" t="s">
        <v>902</v>
      </c>
      <c r="AD110">
        <v>1</v>
      </c>
      <c r="AE110" s="88">
        <v>31766.94</v>
      </c>
      <c r="AF110">
        <v>1</v>
      </c>
    </row>
    <row r="111" spans="1:32" x14ac:dyDescent="0.25">
      <c r="A111" t="s">
        <v>203</v>
      </c>
      <c r="B111" t="s">
        <v>979</v>
      </c>
      <c r="C111" s="57">
        <v>156.80000000000001</v>
      </c>
      <c r="E111" t="s">
        <v>203</v>
      </c>
      <c r="F111" t="s">
        <v>979</v>
      </c>
      <c r="G111">
        <v>21</v>
      </c>
      <c r="H111" s="88">
        <v>22</v>
      </c>
      <c r="I111" s="90">
        <f t="shared" si="2"/>
        <v>0.95454545454545459</v>
      </c>
      <c r="J111">
        <v>21</v>
      </c>
      <c r="K111" s="90">
        <f t="shared" si="3"/>
        <v>1</v>
      </c>
      <c r="L111" s="88">
        <v>341309.88</v>
      </c>
      <c r="M111" s="88">
        <v>15514.085454545455</v>
      </c>
      <c r="N111" s="88">
        <v>369952.49999999994</v>
      </c>
      <c r="O111" s="88">
        <v>29</v>
      </c>
      <c r="P111" s="88">
        <v>12756.982758620688</v>
      </c>
      <c r="R111" t="s">
        <v>203</v>
      </c>
      <c r="S111" t="s">
        <v>979</v>
      </c>
      <c r="T111" t="s">
        <v>791</v>
      </c>
      <c r="V111" t="s">
        <v>202</v>
      </c>
      <c r="W111" t="s">
        <v>902</v>
      </c>
      <c r="X111" s="89">
        <v>482234995</v>
      </c>
      <c r="Y111" s="89">
        <v>19759</v>
      </c>
      <c r="Z111" s="89">
        <v>24405.840123488029</v>
      </c>
      <c r="AB111" t="s">
        <v>203</v>
      </c>
      <c r="AC111" t="s">
        <v>979</v>
      </c>
      <c r="AD111">
        <v>0</v>
      </c>
      <c r="AE111" s="88">
        <v>0</v>
      </c>
      <c r="AF111">
        <v>0</v>
      </c>
    </row>
    <row r="112" spans="1:32" x14ac:dyDescent="0.25">
      <c r="A112" t="s">
        <v>204</v>
      </c>
      <c r="B112" t="s">
        <v>980</v>
      </c>
      <c r="C112" s="57">
        <v>155.80000000000001</v>
      </c>
      <c r="E112" t="s">
        <v>204</v>
      </c>
      <c r="F112" t="s">
        <v>980</v>
      </c>
      <c r="G112">
        <v>504</v>
      </c>
      <c r="H112" s="88">
        <v>663</v>
      </c>
      <c r="I112" s="90">
        <f t="shared" si="2"/>
        <v>0.76018099547511309</v>
      </c>
      <c r="J112">
        <v>393</v>
      </c>
      <c r="K112" s="90">
        <f t="shared" si="3"/>
        <v>0.77976190476190477</v>
      </c>
      <c r="L112" s="88">
        <v>8499467.120000001</v>
      </c>
      <c r="M112" s="88">
        <v>12819.70907993967</v>
      </c>
      <c r="N112" s="88">
        <v>8023689.5000000009</v>
      </c>
      <c r="O112" s="88">
        <v>732</v>
      </c>
      <c r="P112" s="88">
        <v>10961.324453551913</v>
      </c>
      <c r="R112" t="s">
        <v>204</v>
      </c>
      <c r="S112" t="s">
        <v>980</v>
      </c>
      <c r="T112" t="s">
        <v>792</v>
      </c>
      <c r="V112" t="s">
        <v>203</v>
      </c>
      <c r="W112" t="s">
        <v>979</v>
      </c>
      <c r="X112" s="89">
        <v>28894098</v>
      </c>
      <c r="Y112" s="89">
        <v>949</v>
      </c>
      <c r="Z112" s="89">
        <v>30446.889357218126</v>
      </c>
      <c r="AB112" t="s">
        <v>204</v>
      </c>
      <c r="AC112" t="s">
        <v>980</v>
      </c>
      <c r="AD112">
        <v>0</v>
      </c>
      <c r="AE112" s="88">
        <v>0</v>
      </c>
      <c r="AF112">
        <v>0</v>
      </c>
    </row>
    <row r="113" spans="1:32" x14ac:dyDescent="0.25">
      <c r="A113" t="s">
        <v>259</v>
      </c>
      <c r="B113" t="s">
        <v>981</v>
      </c>
      <c r="C113" s="57">
        <v>206.9</v>
      </c>
      <c r="E113" t="s">
        <v>259</v>
      </c>
      <c r="F113" t="s">
        <v>981</v>
      </c>
      <c r="G113">
        <v>186</v>
      </c>
      <c r="H113" s="88">
        <v>235</v>
      </c>
      <c r="I113" s="90">
        <f t="shared" si="2"/>
        <v>0.79148936170212769</v>
      </c>
      <c r="J113">
        <v>186</v>
      </c>
      <c r="K113" s="90">
        <f t="shared" si="3"/>
        <v>1</v>
      </c>
      <c r="L113" s="88">
        <v>3394326.2299999995</v>
      </c>
      <c r="M113" s="88">
        <v>14443.941404255316</v>
      </c>
      <c r="N113" s="88">
        <v>3227594.24</v>
      </c>
      <c r="O113" s="88">
        <v>261</v>
      </c>
      <c r="P113" s="88">
        <v>12366.261455938698</v>
      </c>
      <c r="R113" t="s">
        <v>259</v>
      </c>
      <c r="S113" t="s">
        <v>981</v>
      </c>
      <c r="T113" t="s">
        <v>793</v>
      </c>
      <c r="V113" t="s">
        <v>204</v>
      </c>
      <c r="W113" t="s">
        <v>980</v>
      </c>
      <c r="X113" s="89">
        <v>367269110</v>
      </c>
      <c r="Y113" s="89">
        <v>15019</v>
      </c>
      <c r="Z113" s="89">
        <v>24453.63273187296</v>
      </c>
      <c r="AB113" t="s">
        <v>259</v>
      </c>
      <c r="AC113" t="s">
        <v>981</v>
      </c>
      <c r="AD113">
        <v>0</v>
      </c>
      <c r="AE113" s="88">
        <v>0</v>
      </c>
      <c r="AF113">
        <v>0</v>
      </c>
    </row>
    <row r="114" spans="1:32" x14ac:dyDescent="0.25">
      <c r="A114" t="s">
        <v>205</v>
      </c>
      <c r="B114" t="s">
        <v>862</v>
      </c>
      <c r="C114" s="57">
        <v>196</v>
      </c>
      <c r="E114" t="s">
        <v>205</v>
      </c>
      <c r="F114" t="s">
        <v>862</v>
      </c>
      <c r="G114">
        <v>33</v>
      </c>
      <c r="H114" s="88">
        <v>53</v>
      </c>
      <c r="I114" s="90">
        <f t="shared" si="2"/>
        <v>0.62264150943396224</v>
      </c>
      <c r="J114">
        <v>33</v>
      </c>
      <c r="K114" s="90">
        <f t="shared" si="3"/>
        <v>1</v>
      </c>
      <c r="L114" s="88">
        <v>615969.46</v>
      </c>
      <c r="M114" s="88">
        <v>11622.065283018866</v>
      </c>
      <c r="N114" s="88">
        <v>565732.53</v>
      </c>
      <c r="O114" s="88">
        <v>53</v>
      </c>
      <c r="P114" s="88">
        <v>10674.198679245284</v>
      </c>
      <c r="R114" t="s">
        <v>205</v>
      </c>
      <c r="S114" t="s">
        <v>862</v>
      </c>
      <c r="T114" t="s">
        <v>794</v>
      </c>
      <c r="V114" t="s">
        <v>205</v>
      </c>
      <c r="W114" t="s">
        <v>862</v>
      </c>
      <c r="X114" s="89">
        <v>26346011</v>
      </c>
      <c r="Y114" s="89">
        <v>1174</v>
      </c>
      <c r="Z114" s="89">
        <v>22441.235945485521</v>
      </c>
      <c r="AB114" t="s">
        <v>205</v>
      </c>
      <c r="AC114" t="s">
        <v>862</v>
      </c>
      <c r="AD114">
        <v>0</v>
      </c>
      <c r="AE114" s="88">
        <v>0</v>
      </c>
      <c r="AF114">
        <v>0</v>
      </c>
    </row>
    <row r="115" spans="1:32" x14ac:dyDescent="0.25">
      <c r="A115" t="s">
        <v>206</v>
      </c>
      <c r="B115" t="s">
        <v>982</v>
      </c>
      <c r="C115" s="57">
        <v>142.5</v>
      </c>
      <c r="E115" t="s">
        <v>206</v>
      </c>
      <c r="F115" t="s">
        <v>982</v>
      </c>
      <c r="G115">
        <v>111</v>
      </c>
      <c r="H115" s="88">
        <v>167</v>
      </c>
      <c r="I115" s="90">
        <f t="shared" si="2"/>
        <v>0.66467065868263475</v>
      </c>
      <c r="J115">
        <v>108</v>
      </c>
      <c r="K115" s="90">
        <f t="shared" si="3"/>
        <v>0.97297297297297303</v>
      </c>
      <c r="L115" s="88">
        <v>1997563.59</v>
      </c>
      <c r="M115" s="88">
        <v>11961.458622754491</v>
      </c>
      <c r="N115" s="88">
        <v>1922481.42</v>
      </c>
      <c r="O115" s="88">
        <v>166</v>
      </c>
      <c r="P115" s="88">
        <v>11581.213373493976</v>
      </c>
      <c r="R115" t="s">
        <v>206</v>
      </c>
      <c r="S115" t="s">
        <v>982</v>
      </c>
      <c r="T115" t="s">
        <v>689</v>
      </c>
      <c r="V115" t="s">
        <v>206</v>
      </c>
      <c r="W115" t="s">
        <v>982</v>
      </c>
      <c r="X115" s="89">
        <v>108391962</v>
      </c>
      <c r="Y115" s="89">
        <v>4114</v>
      </c>
      <c r="Z115" s="89">
        <v>26347.098201263976</v>
      </c>
      <c r="AB115" t="s">
        <v>206</v>
      </c>
      <c r="AC115" t="s">
        <v>982</v>
      </c>
      <c r="AD115">
        <v>0</v>
      </c>
      <c r="AE115" s="88">
        <v>147743.92000000001</v>
      </c>
      <c r="AF115">
        <v>1</v>
      </c>
    </row>
    <row r="116" spans="1:32" x14ac:dyDescent="0.25">
      <c r="A116" t="s">
        <v>207</v>
      </c>
      <c r="B116" t="s">
        <v>983</v>
      </c>
      <c r="C116" s="57">
        <v>178.3</v>
      </c>
      <c r="E116" t="s">
        <v>207</v>
      </c>
      <c r="F116" t="s">
        <v>983</v>
      </c>
      <c r="G116">
        <v>108</v>
      </c>
      <c r="H116" s="88">
        <v>134</v>
      </c>
      <c r="I116" s="90">
        <f t="shared" si="2"/>
        <v>0.80597014925373134</v>
      </c>
      <c r="J116">
        <v>108</v>
      </c>
      <c r="K116" s="90">
        <f t="shared" si="3"/>
        <v>1</v>
      </c>
      <c r="L116" s="88">
        <v>1957707.5</v>
      </c>
      <c r="M116" s="88">
        <v>14609.757462686568</v>
      </c>
      <c r="N116" s="88">
        <v>1667669.0699999998</v>
      </c>
      <c r="O116" s="88">
        <v>136</v>
      </c>
      <c r="P116" s="88">
        <v>12262.27257352941</v>
      </c>
      <c r="R116" t="s">
        <v>207</v>
      </c>
      <c r="S116" t="s">
        <v>983</v>
      </c>
      <c r="T116" t="s">
        <v>707</v>
      </c>
      <c r="V116" t="s">
        <v>207</v>
      </c>
      <c r="W116" t="s">
        <v>983</v>
      </c>
      <c r="X116" s="89">
        <v>52010139</v>
      </c>
      <c r="Y116" s="89">
        <v>2440</v>
      </c>
      <c r="Z116" s="89">
        <v>21315.63073770492</v>
      </c>
      <c r="AB116" t="s">
        <v>207</v>
      </c>
      <c r="AC116" t="s">
        <v>983</v>
      </c>
      <c r="AD116">
        <v>0</v>
      </c>
      <c r="AE116" s="88">
        <v>0</v>
      </c>
      <c r="AF116">
        <v>0</v>
      </c>
    </row>
    <row r="117" spans="1:32" x14ac:dyDescent="0.25">
      <c r="A117" t="s">
        <v>173</v>
      </c>
      <c r="B117" t="s">
        <v>835</v>
      </c>
      <c r="C117" s="57">
        <v>210.7</v>
      </c>
      <c r="E117" t="s">
        <v>173</v>
      </c>
      <c r="F117" t="s">
        <v>835</v>
      </c>
      <c r="G117">
        <v>213</v>
      </c>
      <c r="H117" s="88">
        <v>255</v>
      </c>
      <c r="I117" s="90">
        <f t="shared" si="2"/>
        <v>0.83529411764705885</v>
      </c>
      <c r="J117">
        <v>162</v>
      </c>
      <c r="K117" s="90">
        <f t="shared" si="3"/>
        <v>0.76056338028169013</v>
      </c>
      <c r="L117" s="88">
        <v>4098648.93</v>
      </c>
      <c r="M117" s="88">
        <v>16073.133058823531</v>
      </c>
      <c r="N117" s="88">
        <v>3816637.6799999997</v>
      </c>
      <c r="O117" s="88">
        <v>225</v>
      </c>
      <c r="P117" s="88">
        <v>16962.834133333334</v>
      </c>
      <c r="R117" t="s">
        <v>173</v>
      </c>
      <c r="S117" t="s">
        <v>835</v>
      </c>
      <c r="T117" t="s">
        <v>795</v>
      </c>
      <c r="V117" t="s">
        <v>83</v>
      </c>
      <c r="W117" t="s">
        <v>984</v>
      </c>
      <c r="X117" s="89">
        <v>3215165900</v>
      </c>
      <c r="Y117" s="89">
        <v>120693</v>
      </c>
      <c r="Z117" s="89">
        <v>26639.207741956867</v>
      </c>
      <c r="AB117" t="s">
        <v>173</v>
      </c>
      <c r="AC117" t="s">
        <v>835</v>
      </c>
      <c r="AD117">
        <v>0</v>
      </c>
      <c r="AE117" s="88">
        <v>0</v>
      </c>
      <c r="AF117">
        <v>0</v>
      </c>
    </row>
    <row r="118" spans="1:32" x14ac:dyDescent="0.25">
      <c r="A118" t="s">
        <v>175</v>
      </c>
      <c r="B118" t="s">
        <v>895</v>
      </c>
      <c r="C118" s="57">
        <v>158.9</v>
      </c>
      <c r="E118" t="s">
        <v>175</v>
      </c>
      <c r="F118" t="s">
        <v>895</v>
      </c>
      <c r="G118">
        <v>177</v>
      </c>
      <c r="H118" s="88">
        <v>259</v>
      </c>
      <c r="I118" s="90">
        <f t="shared" si="2"/>
        <v>0.68339768339768336</v>
      </c>
      <c r="J118">
        <v>156</v>
      </c>
      <c r="K118" s="90">
        <f t="shared" si="3"/>
        <v>0.88135593220338981</v>
      </c>
      <c r="L118" s="88">
        <v>3587612.39</v>
      </c>
      <c r="M118" s="88">
        <v>13851.785289575289</v>
      </c>
      <c r="N118" s="88">
        <v>3109777.01</v>
      </c>
      <c r="O118" s="88">
        <v>260</v>
      </c>
      <c r="P118" s="88">
        <v>11960.680807692306</v>
      </c>
      <c r="R118" t="s">
        <v>175</v>
      </c>
      <c r="S118" t="s">
        <v>895</v>
      </c>
      <c r="T118" t="s">
        <v>796</v>
      </c>
      <c r="V118" t="s">
        <v>208</v>
      </c>
      <c r="W118" t="s">
        <v>776</v>
      </c>
      <c r="X118" s="89">
        <v>213921501</v>
      </c>
      <c r="Y118" s="89">
        <v>7682</v>
      </c>
      <c r="Z118" s="89">
        <v>27847.110257745378</v>
      </c>
      <c r="AB118" t="s">
        <v>175</v>
      </c>
      <c r="AC118" t="s">
        <v>895</v>
      </c>
      <c r="AD118">
        <v>0</v>
      </c>
      <c r="AE118" s="88">
        <v>9945.6</v>
      </c>
      <c r="AF118">
        <v>1</v>
      </c>
    </row>
    <row r="119" spans="1:32" x14ac:dyDescent="0.25">
      <c r="A119" t="s">
        <v>83</v>
      </c>
      <c r="B119" t="s">
        <v>984</v>
      </c>
      <c r="C119" s="57">
        <v>146.5</v>
      </c>
      <c r="E119" t="s">
        <v>83</v>
      </c>
      <c r="F119" t="s">
        <v>984</v>
      </c>
      <c r="G119">
        <v>4887</v>
      </c>
      <c r="H119" s="88">
        <v>5885</v>
      </c>
      <c r="I119" s="90">
        <f t="shared" si="2"/>
        <v>0.83041631265930327</v>
      </c>
      <c r="J119">
        <v>3291</v>
      </c>
      <c r="K119" s="90">
        <f t="shared" si="3"/>
        <v>0.67341927562922033</v>
      </c>
      <c r="L119" s="88">
        <v>85220224.530000001</v>
      </c>
      <c r="M119" s="88">
        <v>14480.92175531011</v>
      </c>
      <c r="N119" s="88">
        <v>78574305.829999983</v>
      </c>
      <c r="O119" s="88">
        <v>5983</v>
      </c>
      <c r="P119" s="88">
        <v>13132.927599866285</v>
      </c>
      <c r="R119" t="s">
        <v>83</v>
      </c>
      <c r="S119" t="s">
        <v>984</v>
      </c>
      <c r="T119" t="s">
        <v>797</v>
      </c>
      <c r="V119" t="s">
        <v>209</v>
      </c>
      <c r="W119" t="s">
        <v>687</v>
      </c>
      <c r="X119" s="89">
        <v>214691408</v>
      </c>
      <c r="Y119" s="89">
        <v>8441</v>
      </c>
      <c r="Z119" s="89">
        <v>25434.35706669826</v>
      </c>
      <c r="AB119" t="s">
        <v>83</v>
      </c>
      <c r="AC119" t="s">
        <v>984</v>
      </c>
      <c r="AD119">
        <v>0</v>
      </c>
      <c r="AE119" s="88">
        <v>0</v>
      </c>
      <c r="AF119">
        <v>0</v>
      </c>
    </row>
    <row r="120" spans="1:32" x14ac:dyDescent="0.25">
      <c r="A120" t="s">
        <v>208</v>
      </c>
      <c r="B120" t="s">
        <v>776</v>
      </c>
      <c r="C120" s="57">
        <v>131</v>
      </c>
      <c r="E120" t="s">
        <v>208</v>
      </c>
      <c r="F120" t="s">
        <v>776</v>
      </c>
      <c r="G120">
        <v>300</v>
      </c>
      <c r="H120" s="88">
        <v>423</v>
      </c>
      <c r="I120" s="90">
        <f t="shared" si="2"/>
        <v>0.70921985815602839</v>
      </c>
      <c r="J120">
        <v>297</v>
      </c>
      <c r="K120" s="90">
        <f t="shared" si="3"/>
        <v>0.99</v>
      </c>
      <c r="L120" s="88">
        <v>5015444.29</v>
      </c>
      <c r="M120" s="88">
        <v>11856.842293144207</v>
      </c>
      <c r="N120" s="88">
        <v>4656364.0199999996</v>
      </c>
      <c r="O120" s="88">
        <v>456</v>
      </c>
      <c r="P120" s="88">
        <v>10211.324605263157</v>
      </c>
      <c r="R120" t="s">
        <v>208</v>
      </c>
      <c r="S120" t="s">
        <v>776</v>
      </c>
      <c r="T120" t="s">
        <v>798</v>
      </c>
      <c r="V120" t="s">
        <v>210</v>
      </c>
      <c r="W120" t="s">
        <v>875</v>
      </c>
      <c r="X120" s="89">
        <v>63059674</v>
      </c>
      <c r="Y120" s="89">
        <v>2449</v>
      </c>
      <c r="Z120" s="89">
        <v>25749.152307064109</v>
      </c>
      <c r="AB120" t="s">
        <v>208</v>
      </c>
      <c r="AC120" t="s">
        <v>776</v>
      </c>
      <c r="AD120">
        <v>0</v>
      </c>
      <c r="AE120" s="88">
        <v>0</v>
      </c>
      <c r="AF120">
        <v>0</v>
      </c>
    </row>
    <row r="121" spans="1:32" x14ac:dyDescent="0.25">
      <c r="A121" t="s">
        <v>209</v>
      </c>
      <c r="B121" t="s">
        <v>687</v>
      </c>
      <c r="C121" s="57">
        <v>129.69999999999999</v>
      </c>
      <c r="E121" t="s">
        <v>209</v>
      </c>
      <c r="F121" t="s">
        <v>687</v>
      </c>
      <c r="G121">
        <v>321</v>
      </c>
      <c r="H121" s="88">
        <v>423</v>
      </c>
      <c r="I121" s="90">
        <f t="shared" si="2"/>
        <v>0.75886524822695034</v>
      </c>
      <c r="J121">
        <v>321</v>
      </c>
      <c r="K121" s="90">
        <f t="shared" si="3"/>
        <v>1</v>
      </c>
      <c r="L121" s="88">
        <v>5459120.6199999992</v>
      </c>
      <c r="M121" s="88">
        <v>12905.722505910164</v>
      </c>
      <c r="N121" s="88">
        <v>5102934.0699999994</v>
      </c>
      <c r="O121" s="88">
        <v>446</v>
      </c>
      <c r="P121" s="88">
        <v>11441.55621076233</v>
      </c>
      <c r="R121" t="s">
        <v>209</v>
      </c>
      <c r="S121" t="s">
        <v>687</v>
      </c>
      <c r="T121" t="s">
        <v>799</v>
      </c>
      <c r="V121" t="s">
        <v>212</v>
      </c>
      <c r="W121" t="s">
        <v>985</v>
      </c>
      <c r="X121" s="89">
        <v>217131103</v>
      </c>
      <c r="Y121" s="89">
        <v>8975</v>
      </c>
      <c r="Z121" s="89">
        <v>24192.880557103064</v>
      </c>
      <c r="AB121" t="s">
        <v>209</v>
      </c>
      <c r="AC121" t="s">
        <v>687</v>
      </c>
      <c r="AD121">
        <v>0</v>
      </c>
      <c r="AE121" s="88">
        <v>0</v>
      </c>
      <c r="AF121">
        <v>0</v>
      </c>
    </row>
    <row r="122" spans="1:32" x14ac:dyDescent="0.25">
      <c r="A122" t="s">
        <v>212</v>
      </c>
      <c r="B122" t="s">
        <v>985</v>
      </c>
      <c r="C122" s="57">
        <v>155.9</v>
      </c>
      <c r="E122" t="s">
        <v>212</v>
      </c>
      <c r="F122" t="s">
        <v>985</v>
      </c>
      <c r="G122">
        <v>279</v>
      </c>
      <c r="H122" s="88">
        <v>395</v>
      </c>
      <c r="I122" s="90">
        <f t="shared" si="2"/>
        <v>0.70632911392405062</v>
      </c>
      <c r="J122">
        <v>246</v>
      </c>
      <c r="K122" s="90">
        <f t="shared" si="3"/>
        <v>0.88172043010752688</v>
      </c>
      <c r="L122" s="88">
        <v>2564865.4299999997</v>
      </c>
      <c r="M122" s="88">
        <v>6493.3302025316452</v>
      </c>
      <c r="N122" s="88">
        <v>3717993.1199999996</v>
      </c>
      <c r="O122" s="88">
        <v>408</v>
      </c>
      <c r="P122" s="88">
        <v>9112.7282352941165</v>
      </c>
      <c r="R122" t="s">
        <v>212</v>
      </c>
      <c r="S122" t="s">
        <v>985</v>
      </c>
      <c r="T122" t="s">
        <v>800</v>
      </c>
      <c r="V122" t="s">
        <v>213</v>
      </c>
      <c r="W122" t="s">
        <v>986</v>
      </c>
      <c r="X122" s="89">
        <v>63780073</v>
      </c>
      <c r="Y122" s="89">
        <v>2789</v>
      </c>
      <c r="Z122" s="89">
        <v>22868.437791323056</v>
      </c>
      <c r="AB122" t="s">
        <v>212</v>
      </c>
      <c r="AC122" t="s">
        <v>985</v>
      </c>
      <c r="AD122">
        <v>0</v>
      </c>
      <c r="AE122" s="88">
        <v>0</v>
      </c>
      <c r="AF122">
        <v>0</v>
      </c>
    </row>
    <row r="123" spans="1:32" x14ac:dyDescent="0.25">
      <c r="A123" t="s">
        <v>213</v>
      </c>
      <c r="B123" t="s">
        <v>986</v>
      </c>
      <c r="C123" s="57">
        <v>189.8</v>
      </c>
      <c r="E123" t="s">
        <v>213</v>
      </c>
      <c r="F123" t="s">
        <v>986</v>
      </c>
      <c r="H123" s="88">
        <v>114</v>
      </c>
      <c r="I123" s="90"/>
      <c r="K123" s="90"/>
      <c r="L123" s="88">
        <v>1747579.87</v>
      </c>
      <c r="M123" s="88">
        <v>15329.647982456141</v>
      </c>
      <c r="N123" s="88">
        <v>1549331.4700000002</v>
      </c>
      <c r="O123" s="88">
        <v>128</v>
      </c>
      <c r="P123" s="88">
        <v>12104.152109375002</v>
      </c>
      <c r="R123" t="s">
        <v>213</v>
      </c>
      <c r="S123" t="s">
        <v>986</v>
      </c>
      <c r="T123" t="s">
        <v>801</v>
      </c>
      <c r="V123" t="s">
        <v>214</v>
      </c>
      <c r="W123" t="s">
        <v>987</v>
      </c>
      <c r="X123" s="89">
        <v>1938605328</v>
      </c>
      <c r="Y123" s="89">
        <v>72988</v>
      </c>
      <c r="Z123" s="89">
        <v>26560.603496465174</v>
      </c>
      <c r="AB123" t="s">
        <v>213</v>
      </c>
      <c r="AC123" t="s">
        <v>986</v>
      </c>
      <c r="AD123">
        <v>0</v>
      </c>
      <c r="AE123" s="88">
        <v>0</v>
      </c>
      <c r="AF123">
        <v>0</v>
      </c>
    </row>
    <row r="124" spans="1:32" x14ac:dyDescent="0.25">
      <c r="A124" t="s">
        <v>214</v>
      </c>
      <c r="B124" t="s">
        <v>987</v>
      </c>
      <c r="C124" s="57">
        <v>145.4</v>
      </c>
      <c r="E124" t="s">
        <v>214</v>
      </c>
      <c r="F124" t="s">
        <v>987</v>
      </c>
      <c r="G124">
        <v>2658</v>
      </c>
      <c r="H124" s="88">
        <v>3214</v>
      </c>
      <c r="I124" s="90">
        <f t="shared" si="2"/>
        <v>0.82700684505289357</v>
      </c>
      <c r="J124">
        <v>2169</v>
      </c>
      <c r="K124" s="90">
        <f t="shared" si="3"/>
        <v>0.81602708803611734</v>
      </c>
      <c r="L124" s="88">
        <v>39100726.240000002</v>
      </c>
      <c r="M124" s="88">
        <v>12165.751785936529</v>
      </c>
      <c r="N124" s="88">
        <v>37282073.829999998</v>
      </c>
      <c r="O124" s="88">
        <v>3293</v>
      </c>
      <c r="P124" s="88">
        <v>11321.613674460978</v>
      </c>
      <c r="R124" t="s">
        <v>214</v>
      </c>
      <c r="S124" t="s">
        <v>987</v>
      </c>
      <c r="T124" t="s">
        <v>802</v>
      </c>
      <c r="V124" t="s">
        <v>215</v>
      </c>
      <c r="W124" t="s">
        <v>988</v>
      </c>
      <c r="X124" s="89">
        <v>355665802</v>
      </c>
      <c r="Y124" s="89">
        <v>14024</v>
      </c>
      <c r="Z124" s="89">
        <v>25361.223759269822</v>
      </c>
      <c r="AB124" t="s">
        <v>214</v>
      </c>
      <c r="AC124" t="s">
        <v>987</v>
      </c>
      <c r="AD124">
        <v>0</v>
      </c>
      <c r="AE124" s="88">
        <v>0</v>
      </c>
      <c r="AF124">
        <v>0</v>
      </c>
    </row>
    <row r="125" spans="1:32" x14ac:dyDescent="0.25">
      <c r="A125" t="s">
        <v>210</v>
      </c>
      <c r="B125" t="s">
        <v>875</v>
      </c>
      <c r="C125" s="57">
        <v>145.4</v>
      </c>
      <c r="E125" t="s">
        <v>210</v>
      </c>
      <c r="F125" t="s">
        <v>875</v>
      </c>
      <c r="G125">
        <v>105</v>
      </c>
      <c r="H125" s="88">
        <v>119</v>
      </c>
      <c r="I125" s="90">
        <f t="shared" si="2"/>
        <v>0.88235294117647056</v>
      </c>
      <c r="J125">
        <v>105</v>
      </c>
      <c r="K125" s="90">
        <f t="shared" si="3"/>
        <v>1</v>
      </c>
      <c r="L125" s="88">
        <v>2033009.3800000001</v>
      </c>
      <c r="M125" s="88">
        <v>17084.112436974792</v>
      </c>
      <c r="N125" s="88">
        <v>1752289.85</v>
      </c>
      <c r="O125" s="88">
        <v>144</v>
      </c>
      <c r="P125" s="88">
        <v>12168.67951388889</v>
      </c>
      <c r="R125" t="s">
        <v>210</v>
      </c>
      <c r="S125" t="s">
        <v>875</v>
      </c>
      <c r="T125" t="s">
        <v>803</v>
      </c>
      <c r="V125" t="s">
        <v>216</v>
      </c>
      <c r="W125" t="s">
        <v>989</v>
      </c>
      <c r="X125" s="89">
        <v>471926305</v>
      </c>
      <c r="Y125" s="89">
        <v>18762</v>
      </c>
      <c r="Z125" s="89">
        <v>25153.304818249653</v>
      </c>
      <c r="AB125" t="s">
        <v>210</v>
      </c>
      <c r="AC125" t="s">
        <v>875</v>
      </c>
      <c r="AD125">
        <v>0</v>
      </c>
      <c r="AE125" s="88">
        <v>0</v>
      </c>
      <c r="AF125">
        <v>0</v>
      </c>
    </row>
    <row r="126" spans="1:32" x14ac:dyDescent="0.25">
      <c r="A126" t="s">
        <v>215</v>
      </c>
      <c r="B126" t="s">
        <v>988</v>
      </c>
      <c r="C126" s="57">
        <v>138.30000000000001</v>
      </c>
      <c r="E126" t="s">
        <v>215</v>
      </c>
      <c r="F126" t="s">
        <v>988</v>
      </c>
      <c r="G126">
        <v>645</v>
      </c>
      <c r="H126" s="88">
        <v>752</v>
      </c>
      <c r="I126" s="90">
        <f t="shared" si="2"/>
        <v>0.85771276595744683</v>
      </c>
      <c r="J126">
        <v>498</v>
      </c>
      <c r="K126" s="90">
        <f t="shared" si="3"/>
        <v>0.77209302325581397</v>
      </c>
      <c r="L126" s="88">
        <v>9813115.8899999987</v>
      </c>
      <c r="M126" s="88">
        <v>13049.356236702126</v>
      </c>
      <c r="N126" s="88">
        <v>9056049.3500000015</v>
      </c>
      <c r="O126" s="88">
        <v>815</v>
      </c>
      <c r="P126" s="88">
        <v>11111.716993865033</v>
      </c>
      <c r="R126" t="s">
        <v>215</v>
      </c>
      <c r="S126" t="s">
        <v>988</v>
      </c>
      <c r="T126" t="s">
        <v>804</v>
      </c>
      <c r="V126" t="s">
        <v>217</v>
      </c>
      <c r="W126" t="s">
        <v>990</v>
      </c>
      <c r="X126" s="89">
        <v>73680006</v>
      </c>
      <c r="Y126" s="89">
        <v>2862</v>
      </c>
      <c r="Z126" s="89">
        <v>25744.236897274634</v>
      </c>
      <c r="AB126" t="s">
        <v>215</v>
      </c>
      <c r="AC126" t="s">
        <v>988</v>
      </c>
      <c r="AD126">
        <v>0</v>
      </c>
      <c r="AE126" s="88">
        <v>0</v>
      </c>
      <c r="AF126">
        <v>0</v>
      </c>
    </row>
    <row r="127" spans="1:32" x14ac:dyDescent="0.25">
      <c r="A127" t="s">
        <v>216</v>
      </c>
      <c r="B127" t="s">
        <v>989</v>
      </c>
      <c r="C127" s="57">
        <v>143.69999999999999</v>
      </c>
      <c r="E127" t="s">
        <v>216</v>
      </c>
      <c r="F127" t="s">
        <v>989</v>
      </c>
      <c r="G127">
        <v>1005</v>
      </c>
      <c r="H127" s="88">
        <v>1268</v>
      </c>
      <c r="I127" s="90">
        <f t="shared" si="2"/>
        <v>0.79258675078864349</v>
      </c>
      <c r="J127">
        <v>612</v>
      </c>
      <c r="K127" s="90">
        <f t="shared" si="3"/>
        <v>0.60895522388059697</v>
      </c>
      <c r="L127" s="88">
        <v>14046893.76</v>
      </c>
      <c r="M127" s="88">
        <v>11077.991924290222</v>
      </c>
      <c r="N127" s="88">
        <v>13080905.959999999</v>
      </c>
      <c r="O127" s="88">
        <v>1335</v>
      </c>
      <c r="P127" s="88">
        <v>9798.4314307116092</v>
      </c>
      <c r="R127" t="s">
        <v>216</v>
      </c>
      <c r="S127" t="s">
        <v>989</v>
      </c>
      <c r="T127" t="s">
        <v>805</v>
      </c>
      <c r="V127" t="s">
        <v>218</v>
      </c>
      <c r="W127" t="s">
        <v>777</v>
      </c>
      <c r="X127" s="89">
        <v>722894708</v>
      </c>
      <c r="Y127" s="89">
        <v>24711</v>
      </c>
      <c r="Z127" s="89">
        <v>29253.964145522237</v>
      </c>
      <c r="AB127" t="s">
        <v>216</v>
      </c>
      <c r="AC127" t="s">
        <v>989</v>
      </c>
      <c r="AD127">
        <v>0</v>
      </c>
      <c r="AE127" s="88">
        <v>0</v>
      </c>
      <c r="AF127">
        <v>0</v>
      </c>
    </row>
    <row r="128" spans="1:32" x14ac:dyDescent="0.25">
      <c r="A128" t="s">
        <v>217</v>
      </c>
      <c r="B128" t="s">
        <v>990</v>
      </c>
      <c r="C128" s="57">
        <v>140.9</v>
      </c>
      <c r="E128" t="s">
        <v>217</v>
      </c>
      <c r="F128" t="s">
        <v>990</v>
      </c>
      <c r="G128">
        <v>93</v>
      </c>
      <c r="H128" s="88">
        <v>147</v>
      </c>
      <c r="I128" s="90">
        <f t="shared" si="2"/>
        <v>0.63265306122448983</v>
      </c>
      <c r="J128">
        <v>93</v>
      </c>
      <c r="K128" s="90">
        <f t="shared" si="3"/>
        <v>1</v>
      </c>
      <c r="L128" s="88">
        <v>2020846.3199999998</v>
      </c>
      <c r="M128" s="88">
        <v>13747.253877551018</v>
      </c>
      <c r="N128" s="88">
        <v>1875783.4500000002</v>
      </c>
      <c r="O128" s="88">
        <v>167</v>
      </c>
      <c r="P128" s="88">
        <v>11232.23622754491</v>
      </c>
      <c r="R128" t="s">
        <v>217</v>
      </c>
      <c r="S128" t="s">
        <v>990</v>
      </c>
      <c r="T128" t="s">
        <v>806</v>
      </c>
      <c r="V128" t="s">
        <v>219</v>
      </c>
      <c r="W128" t="s">
        <v>991</v>
      </c>
      <c r="X128" s="89">
        <v>238563193</v>
      </c>
      <c r="Y128" s="89">
        <v>9049</v>
      </c>
      <c r="Z128" s="89">
        <v>26363.486904630347</v>
      </c>
      <c r="AB128" t="s">
        <v>217</v>
      </c>
      <c r="AC128" t="s">
        <v>990</v>
      </c>
      <c r="AD128">
        <v>0</v>
      </c>
      <c r="AE128" s="88">
        <v>109047.45</v>
      </c>
      <c r="AF128">
        <v>1</v>
      </c>
    </row>
    <row r="129" spans="1:32" x14ac:dyDescent="0.25">
      <c r="A129" t="s">
        <v>218</v>
      </c>
      <c r="B129" t="s">
        <v>777</v>
      </c>
      <c r="C129" s="57">
        <v>115.3</v>
      </c>
      <c r="E129" t="s">
        <v>218</v>
      </c>
      <c r="F129" t="s">
        <v>777</v>
      </c>
      <c r="G129">
        <v>1113</v>
      </c>
      <c r="H129" s="88">
        <v>1747</v>
      </c>
      <c r="I129" s="90">
        <f t="shared" si="2"/>
        <v>0.63709215798511731</v>
      </c>
      <c r="J129">
        <v>861</v>
      </c>
      <c r="K129" s="90">
        <f t="shared" si="3"/>
        <v>0.77358490566037741</v>
      </c>
      <c r="L129" s="88">
        <v>22337954.679999996</v>
      </c>
      <c r="M129" s="88">
        <v>12786.465186033198</v>
      </c>
      <c r="N129" s="88">
        <v>20013121.360000003</v>
      </c>
      <c r="O129" s="88">
        <v>1804</v>
      </c>
      <c r="P129" s="88">
        <v>11093.747982261642</v>
      </c>
      <c r="R129" t="s">
        <v>218</v>
      </c>
      <c r="S129" t="s">
        <v>777</v>
      </c>
      <c r="T129" t="s">
        <v>729</v>
      </c>
      <c r="V129" t="s">
        <v>220</v>
      </c>
      <c r="W129" t="s">
        <v>992</v>
      </c>
      <c r="X129" s="89">
        <v>15135077</v>
      </c>
      <c r="Y129" s="89">
        <v>682</v>
      </c>
      <c r="Z129" s="89">
        <v>22192.195014662757</v>
      </c>
      <c r="AB129" t="s">
        <v>218</v>
      </c>
      <c r="AC129" t="s">
        <v>777</v>
      </c>
      <c r="AD129">
        <v>0</v>
      </c>
      <c r="AE129" s="88">
        <v>0</v>
      </c>
      <c r="AF129">
        <v>0</v>
      </c>
    </row>
    <row r="130" spans="1:32" x14ac:dyDescent="0.25">
      <c r="A130" t="s">
        <v>219</v>
      </c>
      <c r="B130" t="s">
        <v>991</v>
      </c>
      <c r="C130" s="57">
        <v>157.6</v>
      </c>
      <c r="E130" t="s">
        <v>219</v>
      </c>
      <c r="F130" t="s">
        <v>991</v>
      </c>
      <c r="G130">
        <v>324</v>
      </c>
      <c r="H130" s="88">
        <v>431</v>
      </c>
      <c r="I130" s="90">
        <f t="shared" si="2"/>
        <v>0.75174013921113692</v>
      </c>
      <c r="J130">
        <v>324</v>
      </c>
      <c r="K130" s="90">
        <f t="shared" si="3"/>
        <v>1</v>
      </c>
      <c r="L130" s="88">
        <v>4725660.45</v>
      </c>
      <c r="M130" s="88">
        <v>10964.40939675174</v>
      </c>
      <c r="N130" s="88">
        <v>4362982.040000001</v>
      </c>
      <c r="O130" s="88">
        <v>419</v>
      </c>
      <c r="P130" s="88">
        <v>10412.84496420048</v>
      </c>
      <c r="R130" t="s">
        <v>219</v>
      </c>
      <c r="S130" t="s">
        <v>991</v>
      </c>
      <c r="T130" t="s">
        <v>807</v>
      </c>
      <c r="V130" t="s">
        <v>221</v>
      </c>
      <c r="W130" t="s">
        <v>993</v>
      </c>
      <c r="X130" s="89">
        <v>243439314</v>
      </c>
      <c r="Y130" s="89">
        <v>10228</v>
      </c>
      <c r="Z130" s="89">
        <v>23801.262612436451</v>
      </c>
      <c r="AB130" t="s">
        <v>219</v>
      </c>
      <c r="AC130" t="s">
        <v>991</v>
      </c>
      <c r="AD130">
        <v>0</v>
      </c>
      <c r="AE130" s="88">
        <v>0</v>
      </c>
      <c r="AF130">
        <v>0</v>
      </c>
    </row>
    <row r="131" spans="1:32" x14ac:dyDescent="0.25">
      <c r="A131" t="s">
        <v>220</v>
      </c>
      <c r="B131" t="s">
        <v>992</v>
      </c>
      <c r="C131" s="57">
        <v>184.8</v>
      </c>
      <c r="E131" t="s">
        <v>220</v>
      </c>
      <c r="F131" t="s">
        <v>992</v>
      </c>
      <c r="G131">
        <v>18</v>
      </c>
      <c r="H131" s="88">
        <v>44</v>
      </c>
      <c r="I131" s="90">
        <f t="shared" si="2"/>
        <v>0.40909090909090912</v>
      </c>
      <c r="J131">
        <v>18</v>
      </c>
      <c r="K131" s="90">
        <f t="shared" si="3"/>
        <v>1</v>
      </c>
      <c r="L131" s="88">
        <v>451004.92</v>
      </c>
      <c r="M131" s="88">
        <v>10250.111818181818</v>
      </c>
      <c r="N131" s="88">
        <v>412288.44</v>
      </c>
      <c r="O131" s="88">
        <v>48</v>
      </c>
      <c r="P131" s="88">
        <v>8589.3425000000007</v>
      </c>
      <c r="R131" t="s">
        <v>220</v>
      </c>
      <c r="S131" t="s">
        <v>992</v>
      </c>
      <c r="T131" t="s">
        <v>808</v>
      </c>
      <c r="V131" t="s">
        <v>222</v>
      </c>
      <c r="W131" t="s">
        <v>994</v>
      </c>
      <c r="X131" s="89">
        <v>606206307</v>
      </c>
      <c r="Y131" s="89">
        <v>20637</v>
      </c>
      <c r="Z131" s="89">
        <v>29374.730193342057</v>
      </c>
      <c r="AB131" t="s">
        <v>220</v>
      </c>
      <c r="AC131" t="s">
        <v>992</v>
      </c>
      <c r="AD131">
        <v>0</v>
      </c>
      <c r="AE131" s="88">
        <v>324100</v>
      </c>
      <c r="AF131">
        <v>1</v>
      </c>
    </row>
    <row r="132" spans="1:32" x14ac:dyDescent="0.25">
      <c r="A132" t="s">
        <v>221</v>
      </c>
      <c r="B132" t="s">
        <v>993</v>
      </c>
      <c r="C132" s="57">
        <v>220.1</v>
      </c>
      <c r="E132" t="s">
        <v>221</v>
      </c>
      <c r="F132" t="s">
        <v>993</v>
      </c>
      <c r="G132">
        <v>231</v>
      </c>
      <c r="H132" s="88">
        <v>295</v>
      </c>
      <c r="I132" s="90">
        <f t="shared" ref="I132:I195" si="4">G132/H132</f>
        <v>0.7830508474576271</v>
      </c>
      <c r="J132">
        <v>231</v>
      </c>
      <c r="K132" s="90">
        <f t="shared" si="3"/>
        <v>1</v>
      </c>
      <c r="L132" s="88">
        <v>4007110.68</v>
      </c>
      <c r="M132" s="88">
        <v>13583.426033898306</v>
      </c>
      <c r="N132" s="88">
        <v>3837427.5600000005</v>
      </c>
      <c r="O132" s="88">
        <v>320</v>
      </c>
      <c r="P132" s="88">
        <v>11991.961125000002</v>
      </c>
      <c r="R132" t="s">
        <v>221</v>
      </c>
      <c r="S132" t="s">
        <v>993</v>
      </c>
      <c r="T132" t="s">
        <v>809</v>
      </c>
      <c r="V132" t="s">
        <v>223</v>
      </c>
      <c r="W132" t="s">
        <v>995</v>
      </c>
      <c r="X132" s="89">
        <v>246736462</v>
      </c>
      <c r="Y132" s="89">
        <v>10256</v>
      </c>
      <c r="Z132" s="89">
        <v>24057.767355694228</v>
      </c>
      <c r="AB132" t="s">
        <v>221</v>
      </c>
      <c r="AC132" t="s">
        <v>993</v>
      </c>
      <c r="AD132">
        <v>0</v>
      </c>
      <c r="AE132" s="88">
        <v>1881</v>
      </c>
      <c r="AF132">
        <v>1</v>
      </c>
    </row>
    <row r="133" spans="1:32" x14ac:dyDescent="0.25">
      <c r="A133" t="s">
        <v>222</v>
      </c>
      <c r="B133" t="s">
        <v>994</v>
      </c>
      <c r="C133" s="57">
        <v>111.6</v>
      </c>
      <c r="E133" t="s">
        <v>222</v>
      </c>
      <c r="F133" t="s">
        <v>994</v>
      </c>
      <c r="G133">
        <v>1116</v>
      </c>
      <c r="H133" s="88">
        <v>1357</v>
      </c>
      <c r="I133" s="90">
        <f t="shared" si="4"/>
        <v>0.82240235814296236</v>
      </c>
      <c r="J133">
        <v>807</v>
      </c>
      <c r="K133" s="90">
        <f t="shared" ref="K133:K196" si="5">J133/G133</f>
        <v>0.7231182795698925</v>
      </c>
      <c r="L133" s="88">
        <v>16850561.469999999</v>
      </c>
      <c r="M133" s="88">
        <v>12417.51029476787</v>
      </c>
      <c r="N133" s="88">
        <v>14362349.060000002</v>
      </c>
      <c r="O133" s="88">
        <v>1347</v>
      </c>
      <c r="P133" s="88">
        <v>10662.471462509282</v>
      </c>
      <c r="R133" t="s">
        <v>222</v>
      </c>
      <c r="S133" t="s">
        <v>994</v>
      </c>
      <c r="T133" t="s">
        <v>770</v>
      </c>
      <c r="V133" t="s">
        <v>224</v>
      </c>
      <c r="W133" t="s">
        <v>812</v>
      </c>
      <c r="X133" s="89">
        <v>296858612</v>
      </c>
      <c r="Y133" s="89">
        <v>11969</v>
      </c>
      <c r="Z133" s="89">
        <v>24802.290249812013</v>
      </c>
      <c r="AB133" t="s">
        <v>222</v>
      </c>
      <c r="AC133" t="s">
        <v>994</v>
      </c>
      <c r="AD133">
        <v>0</v>
      </c>
      <c r="AE133" s="88">
        <v>0</v>
      </c>
      <c r="AF133">
        <v>0</v>
      </c>
    </row>
    <row r="134" spans="1:32" x14ac:dyDescent="0.25">
      <c r="A134" t="s">
        <v>223</v>
      </c>
      <c r="B134" t="s">
        <v>995</v>
      </c>
      <c r="C134" s="57">
        <v>140.1</v>
      </c>
      <c r="E134" t="s">
        <v>223</v>
      </c>
      <c r="F134" t="s">
        <v>995</v>
      </c>
      <c r="G134">
        <v>711</v>
      </c>
      <c r="H134" s="88">
        <v>1017</v>
      </c>
      <c r="I134" s="90">
        <f t="shared" si="4"/>
        <v>0.69911504424778759</v>
      </c>
      <c r="J134">
        <v>498</v>
      </c>
      <c r="K134" s="90">
        <f t="shared" si="5"/>
        <v>0.70042194092827004</v>
      </c>
      <c r="L134" s="88">
        <v>9698149.1799999997</v>
      </c>
      <c r="M134" s="88">
        <v>9536.0365585054078</v>
      </c>
      <c r="N134" s="88">
        <v>8077005.6400000006</v>
      </c>
      <c r="O134" s="88">
        <v>1043</v>
      </c>
      <c r="P134" s="88">
        <v>7744.0130776605947</v>
      </c>
      <c r="R134" t="s">
        <v>223</v>
      </c>
      <c r="S134" t="s">
        <v>995</v>
      </c>
      <c r="T134" t="s">
        <v>810</v>
      </c>
      <c r="V134" t="s">
        <v>225</v>
      </c>
      <c r="W134" t="s">
        <v>1003</v>
      </c>
      <c r="X134" s="89">
        <v>1324766335</v>
      </c>
      <c r="Y134" s="89">
        <v>45645</v>
      </c>
      <c r="Z134" s="89">
        <v>29023.25194435316</v>
      </c>
      <c r="AB134" t="s">
        <v>223</v>
      </c>
      <c r="AC134" t="s">
        <v>995</v>
      </c>
      <c r="AD134">
        <v>0</v>
      </c>
      <c r="AE134" s="88">
        <v>0</v>
      </c>
      <c r="AF134">
        <v>0</v>
      </c>
    </row>
    <row r="135" spans="1:32" x14ac:dyDescent="0.25">
      <c r="A135" t="s">
        <v>224</v>
      </c>
      <c r="B135" t="s">
        <v>812</v>
      </c>
      <c r="C135" s="57">
        <v>139</v>
      </c>
      <c r="E135" t="s">
        <v>224</v>
      </c>
      <c r="F135" t="s">
        <v>812</v>
      </c>
      <c r="G135">
        <v>564</v>
      </c>
      <c r="H135" s="88">
        <v>676</v>
      </c>
      <c r="I135" s="90">
        <f t="shared" si="4"/>
        <v>0.83431952662721898</v>
      </c>
      <c r="J135">
        <v>537</v>
      </c>
      <c r="K135" s="90">
        <f t="shared" si="5"/>
        <v>0.9521276595744681</v>
      </c>
      <c r="L135" s="88">
        <v>7849563.9199999999</v>
      </c>
      <c r="M135" s="88">
        <v>11611.780946745563</v>
      </c>
      <c r="N135" s="88">
        <v>7835800.9100000001</v>
      </c>
      <c r="O135" s="88">
        <v>706</v>
      </c>
      <c r="P135" s="88">
        <v>11098.86814447592</v>
      </c>
      <c r="R135" t="s">
        <v>224</v>
      </c>
      <c r="S135" t="s">
        <v>812</v>
      </c>
      <c r="T135" t="s">
        <v>811</v>
      </c>
      <c r="V135" t="s">
        <v>87</v>
      </c>
      <c r="W135" t="s">
        <v>996</v>
      </c>
      <c r="X135" s="89">
        <v>380671386</v>
      </c>
      <c r="Y135" s="89">
        <v>15420</v>
      </c>
      <c r="Z135" s="89">
        <v>24686.860311284046</v>
      </c>
      <c r="AB135" t="s">
        <v>224</v>
      </c>
      <c r="AC135" t="s">
        <v>812</v>
      </c>
      <c r="AD135">
        <v>0</v>
      </c>
      <c r="AE135" s="88">
        <v>0</v>
      </c>
      <c r="AF135">
        <v>0</v>
      </c>
    </row>
    <row r="136" spans="1:32" x14ac:dyDescent="0.25">
      <c r="A136" t="s">
        <v>87</v>
      </c>
      <c r="B136" t="s">
        <v>996</v>
      </c>
      <c r="C136" s="57">
        <v>157.30000000000001</v>
      </c>
      <c r="E136" t="s">
        <v>87</v>
      </c>
      <c r="F136" t="s">
        <v>996</v>
      </c>
      <c r="G136">
        <v>573</v>
      </c>
      <c r="H136" s="88">
        <v>697</v>
      </c>
      <c r="I136" s="90">
        <f t="shared" si="4"/>
        <v>0.82209469153515069</v>
      </c>
      <c r="J136">
        <v>387</v>
      </c>
      <c r="K136" s="90">
        <f t="shared" si="5"/>
        <v>0.67539267015706805</v>
      </c>
      <c r="L136" s="88">
        <v>9500039.4100000001</v>
      </c>
      <c r="M136" s="88">
        <v>13629.898723098995</v>
      </c>
      <c r="N136" s="88">
        <v>7945257.8900000006</v>
      </c>
      <c r="O136" s="88">
        <v>698</v>
      </c>
      <c r="P136" s="88">
        <v>11382.890959885388</v>
      </c>
      <c r="R136" t="s">
        <v>87</v>
      </c>
      <c r="S136" t="s">
        <v>996</v>
      </c>
      <c r="T136" t="s">
        <v>812</v>
      </c>
      <c r="V136" t="s">
        <v>226</v>
      </c>
      <c r="W136" t="s">
        <v>997</v>
      </c>
      <c r="X136" s="89">
        <v>207874325</v>
      </c>
      <c r="Y136" s="89">
        <v>7692</v>
      </c>
      <c r="Z136" s="89">
        <v>27024.743239729589</v>
      </c>
      <c r="AB136" t="s">
        <v>87</v>
      </c>
      <c r="AC136" t="s">
        <v>996</v>
      </c>
      <c r="AD136">
        <v>0</v>
      </c>
      <c r="AE136" s="88">
        <v>0</v>
      </c>
      <c r="AF136">
        <v>0</v>
      </c>
    </row>
    <row r="137" spans="1:32" x14ac:dyDescent="0.25">
      <c r="A137" t="s">
        <v>226</v>
      </c>
      <c r="B137" t="s">
        <v>997</v>
      </c>
      <c r="C137" s="57">
        <v>131.4</v>
      </c>
      <c r="E137" t="s">
        <v>226</v>
      </c>
      <c r="F137" t="s">
        <v>997</v>
      </c>
      <c r="G137">
        <v>288</v>
      </c>
      <c r="H137" s="88">
        <v>376</v>
      </c>
      <c r="I137" s="90">
        <f t="shared" si="4"/>
        <v>0.76595744680851063</v>
      </c>
      <c r="J137">
        <v>279</v>
      </c>
      <c r="K137" s="90">
        <f t="shared" si="5"/>
        <v>0.96875</v>
      </c>
      <c r="L137" s="88">
        <v>5408551.6900000004</v>
      </c>
      <c r="M137" s="88">
        <v>14384.445984042553</v>
      </c>
      <c r="N137" s="88">
        <v>4705012.92</v>
      </c>
      <c r="O137" s="88">
        <v>384</v>
      </c>
      <c r="P137" s="88">
        <v>12252.637812499999</v>
      </c>
      <c r="R137" t="s">
        <v>226</v>
      </c>
      <c r="S137" t="s">
        <v>997</v>
      </c>
      <c r="T137" t="s">
        <v>775</v>
      </c>
      <c r="V137" t="s">
        <v>211</v>
      </c>
      <c r="W137" t="s">
        <v>998</v>
      </c>
      <c r="X137" s="89">
        <v>400619537</v>
      </c>
      <c r="Y137" s="89">
        <v>14458</v>
      </c>
      <c r="Z137" s="89">
        <v>27709.194701895143</v>
      </c>
      <c r="AB137" t="s">
        <v>226</v>
      </c>
      <c r="AC137" t="s">
        <v>997</v>
      </c>
      <c r="AD137">
        <v>1</v>
      </c>
      <c r="AE137" s="88">
        <v>0</v>
      </c>
      <c r="AF137">
        <v>1</v>
      </c>
    </row>
    <row r="138" spans="1:32" x14ac:dyDescent="0.25">
      <c r="A138" t="s">
        <v>211</v>
      </c>
      <c r="B138" t="s">
        <v>998</v>
      </c>
      <c r="C138" s="57">
        <v>144.5</v>
      </c>
      <c r="E138" t="s">
        <v>211</v>
      </c>
      <c r="F138" t="s">
        <v>998</v>
      </c>
      <c r="G138">
        <v>468</v>
      </c>
      <c r="H138" s="88">
        <v>605</v>
      </c>
      <c r="I138" s="90">
        <f t="shared" si="4"/>
        <v>0.77355371900826442</v>
      </c>
      <c r="J138">
        <v>462</v>
      </c>
      <c r="K138" s="90">
        <f t="shared" si="5"/>
        <v>0.98717948717948723</v>
      </c>
      <c r="L138" s="88">
        <v>9301870.3400000017</v>
      </c>
      <c r="M138" s="88">
        <v>15374.992297520665</v>
      </c>
      <c r="N138" s="88">
        <v>8358351.1400000006</v>
      </c>
      <c r="O138" s="88">
        <v>634</v>
      </c>
      <c r="P138" s="88">
        <v>13183.519148264984</v>
      </c>
      <c r="R138" t="s">
        <v>211</v>
      </c>
      <c r="S138" t="s">
        <v>998</v>
      </c>
      <c r="T138" t="s">
        <v>813</v>
      </c>
      <c r="V138" t="s">
        <v>227</v>
      </c>
      <c r="W138" t="s">
        <v>999</v>
      </c>
      <c r="X138" s="89">
        <v>19155492</v>
      </c>
      <c r="Y138" s="89">
        <v>702</v>
      </c>
      <c r="Z138" s="89">
        <v>27287.025641025641</v>
      </c>
      <c r="AB138" t="s">
        <v>211</v>
      </c>
      <c r="AC138" t="s">
        <v>998</v>
      </c>
      <c r="AD138">
        <v>0</v>
      </c>
      <c r="AE138" s="88">
        <v>0</v>
      </c>
      <c r="AF138">
        <v>0</v>
      </c>
    </row>
    <row r="139" spans="1:32" x14ac:dyDescent="0.25">
      <c r="A139" t="s">
        <v>227</v>
      </c>
      <c r="B139" t="s">
        <v>999</v>
      </c>
      <c r="C139" s="57">
        <v>180.2</v>
      </c>
      <c r="E139" t="s">
        <v>227</v>
      </c>
      <c r="F139" t="s">
        <v>999</v>
      </c>
      <c r="G139">
        <v>9</v>
      </c>
      <c r="H139" s="88">
        <v>10</v>
      </c>
      <c r="I139" s="90">
        <f t="shared" si="4"/>
        <v>0.9</v>
      </c>
      <c r="J139">
        <v>9</v>
      </c>
      <c r="K139" s="90">
        <f t="shared" si="5"/>
        <v>1</v>
      </c>
      <c r="L139" s="88">
        <v>149007.9</v>
      </c>
      <c r="M139" s="88">
        <v>14900.789999999999</v>
      </c>
      <c r="N139" s="88">
        <v>199784.03</v>
      </c>
      <c r="O139" s="88">
        <v>10</v>
      </c>
      <c r="P139" s="88">
        <v>19978.402999999998</v>
      </c>
      <c r="R139" t="s">
        <v>227</v>
      </c>
      <c r="S139" t="s">
        <v>999</v>
      </c>
      <c r="T139" t="s">
        <v>690</v>
      </c>
      <c r="V139" t="s">
        <v>228</v>
      </c>
      <c r="W139" t="s">
        <v>1000</v>
      </c>
      <c r="X139" s="89">
        <v>46055519</v>
      </c>
      <c r="Y139" s="89">
        <v>2033</v>
      </c>
      <c r="Z139" s="89">
        <v>22653.969011313329</v>
      </c>
      <c r="AB139" t="s">
        <v>227</v>
      </c>
      <c r="AC139" t="s">
        <v>999</v>
      </c>
      <c r="AD139">
        <v>0</v>
      </c>
      <c r="AE139" s="88">
        <v>140784.82</v>
      </c>
      <c r="AF139">
        <v>1</v>
      </c>
    </row>
    <row r="140" spans="1:32" x14ac:dyDescent="0.25">
      <c r="A140" t="s">
        <v>228</v>
      </c>
      <c r="B140" t="s">
        <v>1000</v>
      </c>
      <c r="C140" s="57">
        <v>154.9</v>
      </c>
      <c r="E140" t="s">
        <v>228</v>
      </c>
      <c r="F140" t="s">
        <v>1000</v>
      </c>
      <c r="G140">
        <v>93</v>
      </c>
      <c r="H140" s="88">
        <v>148</v>
      </c>
      <c r="I140" s="90">
        <f t="shared" si="4"/>
        <v>0.6283783783783784</v>
      </c>
      <c r="J140">
        <v>93</v>
      </c>
      <c r="K140" s="90">
        <f t="shared" si="5"/>
        <v>1</v>
      </c>
      <c r="L140" s="88">
        <v>1820912.8</v>
      </c>
      <c r="M140" s="88">
        <v>12303.464864864865</v>
      </c>
      <c r="N140" s="88">
        <v>1428202.96</v>
      </c>
      <c r="O140" s="88">
        <v>155</v>
      </c>
      <c r="P140" s="88">
        <v>9214.2126451612894</v>
      </c>
      <c r="R140" t="s">
        <v>228</v>
      </c>
      <c r="S140" t="s">
        <v>1000</v>
      </c>
      <c r="T140" t="s">
        <v>814</v>
      </c>
      <c r="V140" t="s">
        <v>229</v>
      </c>
      <c r="W140" t="s">
        <v>1001</v>
      </c>
      <c r="X140" s="89">
        <v>133852034</v>
      </c>
      <c r="Y140" s="89">
        <v>5843</v>
      </c>
      <c r="Z140" s="89">
        <v>22908.100975526271</v>
      </c>
      <c r="AB140" t="s">
        <v>228</v>
      </c>
      <c r="AC140" t="s">
        <v>1000</v>
      </c>
      <c r="AD140">
        <v>1</v>
      </c>
      <c r="AE140" s="88">
        <v>0</v>
      </c>
      <c r="AF140">
        <v>1</v>
      </c>
    </row>
    <row r="141" spans="1:32" x14ac:dyDescent="0.25">
      <c r="A141" t="s">
        <v>229</v>
      </c>
      <c r="B141" t="s">
        <v>1001</v>
      </c>
      <c r="C141" s="57">
        <v>127.1</v>
      </c>
      <c r="E141" t="s">
        <v>229</v>
      </c>
      <c r="F141" t="s">
        <v>1001</v>
      </c>
      <c r="G141">
        <v>342</v>
      </c>
      <c r="H141" s="88">
        <v>711</v>
      </c>
      <c r="I141" s="90">
        <f t="shared" si="4"/>
        <v>0.48101265822784811</v>
      </c>
      <c r="J141">
        <v>342</v>
      </c>
      <c r="K141" s="90">
        <f t="shared" si="5"/>
        <v>1</v>
      </c>
      <c r="L141" s="88">
        <v>5968457.7599999998</v>
      </c>
      <c r="M141" s="88">
        <v>8394.4553586497896</v>
      </c>
      <c r="N141" s="88">
        <v>5017296.74</v>
      </c>
      <c r="O141" s="88">
        <v>685</v>
      </c>
      <c r="P141" s="88">
        <v>7324.5207883211679</v>
      </c>
      <c r="R141" t="s">
        <v>229</v>
      </c>
      <c r="S141" t="s">
        <v>1001</v>
      </c>
      <c r="T141" t="s">
        <v>815</v>
      </c>
      <c r="V141" t="s">
        <v>230</v>
      </c>
      <c r="W141" t="s">
        <v>1002</v>
      </c>
      <c r="X141" s="89">
        <v>111483582</v>
      </c>
      <c r="Y141" s="89">
        <v>4396</v>
      </c>
      <c r="Z141" s="89">
        <v>25360.232484076434</v>
      </c>
      <c r="AB141" t="s">
        <v>229</v>
      </c>
      <c r="AC141" t="s">
        <v>1001</v>
      </c>
      <c r="AD141">
        <v>0</v>
      </c>
      <c r="AE141" s="88">
        <v>0</v>
      </c>
      <c r="AF141">
        <v>0</v>
      </c>
    </row>
    <row r="142" spans="1:32" x14ac:dyDescent="0.25">
      <c r="A142" t="s">
        <v>230</v>
      </c>
      <c r="B142" t="s">
        <v>1002</v>
      </c>
      <c r="C142" s="57">
        <v>166.5</v>
      </c>
      <c r="E142" t="s">
        <v>230</v>
      </c>
      <c r="F142" t="s">
        <v>1002</v>
      </c>
      <c r="G142">
        <v>153</v>
      </c>
      <c r="H142" s="88">
        <v>153</v>
      </c>
      <c r="I142" s="90">
        <f t="shared" si="4"/>
        <v>1</v>
      </c>
      <c r="J142">
        <v>153</v>
      </c>
      <c r="K142" s="90">
        <f t="shared" si="5"/>
        <v>1</v>
      </c>
      <c r="L142" s="88">
        <v>2359233.04</v>
      </c>
      <c r="M142" s="88">
        <v>15419.823790849674</v>
      </c>
      <c r="N142" s="88">
        <v>2254475.75</v>
      </c>
      <c r="O142" s="88">
        <v>155</v>
      </c>
      <c r="P142" s="88">
        <v>14545.004838709678</v>
      </c>
      <c r="R142" t="s">
        <v>230</v>
      </c>
      <c r="S142" t="s">
        <v>1002</v>
      </c>
      <c r="T142" t="s">
        <v>721</v>
      </c>
      <c r="V142" t="s">
        <v>231</v>
      </c>
      <c r="W142" t="s">
        <v>1005</v>
      </c>
      <c r="X142" s="89">
        <v>144076106</v>
      </c>
      <c r="Y142" s="89">
        <v>5456</v>
      </c>
      <c r="Z142" s="89">
        <v>26406.910923753665</v>
      </c>
      <c r="AB142" t="s">
        <v>230</v>
      </c>
      <c r="AC142" t="s">
        <v>1002</v>
      </c>
      <c r="AD142">
        <v>0</v>
      </c>
      <c r="AE142" s="88">
        <v>0</v>
      </c>
      <c r="AF142">
        <v>0</v>
      </c>
    </row>
    <row r="143" spans="1:32" x14ac:dyDescent="0.25">
      <c r="A143" t="s">
        <v>225</v>
      </c>
      <c r="B143" t="s">
        <v>1003</v>
      </c>
      <c r="C143" s="57">
        <v>134.4</v>
      </c>
      <c r="E143" t="s">
        <v>225</v>
      </c>
      <c r="F143" t="s">
        <v>1003</v>
      </c>
      <c r="G143">
        <v>1803</v>
      </c>
      <c r="H143" s="88">
        <v>2169</v>
      </c>
      <c r="I143" s="90">
        <f t="shared" si="4"/>
        <v>0.83125864453665288</v>
      </c>
      <c r="J143">
        <v>1551</v>
      </c>
      <c r="K143" s="90">
        <f t="shared" si="5"/>
        <v>0.86023294509151416</v>
      </c>
      <c r="L143" s="88">
        <v>31696888.880000003</v>
      </c>
      <c r="M143" s="88">
        <v>14613.595610880591</v>
      </c>
      <c r="N143" s="88">
        <v>28899250.279999997</v>
      </c>
      <c r="O143" s="88">
        <v>2239</v>
      </c>
      <c r="P143" s="88">
        <v>12907.213166592228</v>
      </c>
      <c r="R143" t="s">
        <v>225</v>
      </c>
      <c r="S143" t="s">
        <v>1003</v>
      </c>
      <c r="T143" t="s">
        <v>816</v>
      </c>
      <c r="V143" t="s">
        <v>232</v>
      </c>
      <c r="W143" t="s">
        <v>1006</v>
      </c>
      <c r="X143" s="89">
        <v>48973277</v>
      </c>
      <c r="Y143" s="89">
        <v>1930</v>
      </c>
      <c r="Z143" s="89">
        <v>25374.754922279793</v>
      </c>
      <c r="AB143" t="s">
        <v>225</v>
      </c>
      <c r="AC143" t="s">
        <v>1003</v>
      </c>
      <c r="AD143">
        <v>0</v>
      </c>
      <c r="AE143" s="88">
        <v>0</v>
      </c>
      <c r="AF143">
        <v>0</v>
      </c>
    </row>
    <row r="144" spans="1:32" x14ac:dyDescent="0.25">
      <c r="A144" t="s">
        <v>263</v>
      </c>
      <c r="B144" t="s">
        <v>1004</v>
      </c>
      <c r="C144" s="57">
        <v>133.80000000000001</v>
      </c>
      <c r="E144" t="s">
        <v>263</v>
      </c>
      <c r="F144" t="s">
        <v>1004</v>
      </c>
      <c r="G144">
        <v>567</v>
      </c>
      <c r="H144" s="88">
        <v>685</v>
      </c>
      <c r="I144" s="90">
        <f t="shared" si="4"/>
        <v>0.82773722627737223</v>
      </c>
      <c r="J144">
        <v>459</v>
      </c>
      <c r="K144" s="90">
        <f t="shared" si="5"/>
        <v>0.80952380952380953</v>
      </c>
      <c r="L144" s="88">
        <v>12193117.890000002</v>
      </c>
      <c r="M144" s="88">
        <v>17800.172102189783</v>
      </c>
      <c r="N144" s="88">
        <v>10994365.910000002</v>
      </c>
      <c r="O144" s="88">
        <v>698</v>
      </c>
      <c r="P144" s="88">
        <v>15751.240558739259</v>
      </c>
      <c r="R144" t="s">
        <v>263</v>
      </c>
      <c r="S144" t="s">
        <v>1004</v>
      </c>
      <c r="T144" t="s">
        <v>817</v>
      </c>
      <c r="V144" t="s">
        <v>233</v>
      </c>
      <c r="W144" t="s">
        <v>1007</v>
      </c>
      <c r="X144" s="89">
        <v>291273808</v>
      </c>
      <c r="Y144" s="89">
        <v>9619</v>
      </c>
      <c r="Z144" s="89">
        <v>30281.090342031395</v>
      </c>
      <c r="AB144" t="s">
        <v>263</v>
      </c>
      <c r="AC144" t="s">
        <v>1004</v>
      </c>
      <c r="AD144">
        <v>0</v>
      </c>
      <c r="AE144" s="88">
        <v>0</v>
      </c>
      <c r="AF144">
        <v>0</v>
      </c>
    </row>
    <row r="145" spans="1:32" x14ac:dyDescent="0.25">
      <c r="A145" t="s">
        <v>231</v>
      </c>
      <c r="B145" t="s">
        <v>1005</v>
      </c>
      <c r="C145" s="57">
        <v>121.3</v>
      </c>
      <c r="E145" t="s">
        <v>231</v>
      </c>
      <c r="F145" t="s">
        <v>1005</v>
      </c>
      <c r="G145">
        <v>282</v>
      </c>
      <c r="H145" s="88">
        <v>325</v>
      </c>
      <c r="I145" s="90">
        <f t="shared" si="4"/>
        <v>0.86769230769230765</v>
      </c>
      <c r="J145">
        <v>282</v>
      </c>
      <c r="K145" s="90">
        <f t="shared" si="5"/>
        <v>1</v>
      </c>
      <c r="L145" s="88">
        <v>4830027.8600000003</v>
      </c>
      <c r="M145" s="88">
        <v>14861.624184615386</v>
      </c>
      <c r="N145" s="88">
        <v>4197724.1100000003</v>
      </c>
      <c r="O145" s="88">
        <v>330</v>
      </c>
      <c r="P145" s="88">
        <v>12720.376090909092</v>
      </c>
      <c r="R145" t="s">
        <v>231</v>
      </c>
      <c r="S145" t="s">
        <v>1005</v>
      </c>
      <c r="T145" t="s">
        <v>810</v>
      </c>
      <c r="V145" t="s">
        <v>234</v>
      </c>
      <c r="W145" t="s">
        <v>874</v>
      </c>
      <c r="X145" s="89">
        <v>20428611</v>
      </c>
      <c r="Y145" s="89">
        <v>1055</v>
      </c>
      <c r="Z145" s="89">
        <v>19363.612322274883</v>
      </c>
      <c r="AB145" t="s">
        <v>231</v>
      </c>
      <c r="AC145" t="s">
        <v>1005</v>
      </c>
      <c r="AD145">
        <v>0</v>
      </c>
      <c r="AE145" s="88">
        <v>0</v>
      </c>
      <c r="AF145">
        <v>0</v>
      </c>
    </row>
    <row r="146" spans="1:32" x14ac:dyDescent="0.25">
      <c r="A146" t="s">
        <v>232</v>
      </c>
      <c r="B146" t="s">
        <v>1006</v>
      </c>
      <c r="C146" s="57">
        <v>143.30000000000001</v>
      </c>
      <c r="E146" t="s">
        <v>232</v>
      </c>
      <c r="F146" t="s">
        <v>1006</v>
      </c>
      <c r="G146">
        <v>69</v>
      </c>
      <c r="H146" s="88">
        <v>97</v>
      </c>
      <c r="I146" s="90">
        <f t="shared" si="4"/>
        <v>0.71134020618556704</v>
      </c>
      <c r="J146">
        <v>69</v>
      </c>
      <c r="K146" s="90">
        <f t="shared" si="5"/>
        <v>1</v>
      </c>
      <c r="L146" s="88">
        <v>1242120.0999999999</v>
      </c>
      <c r="M146" s="88">
        <v>12805.361855670102</v>
      </c>
      <c r="N146" s="88">
        <v>1146731.5900000001</v>
      </c>
      <c r="O146" s="88">
        <v>112</v>
      </c>
      <c r="P146" s="88">
        <v>10238.674910714286</v>
      </c>
      <c r="R146" t="s">
        <v>232</v>
      </c>
      <c r="S146" t="s">
        <v>1006</v>
      </c>
      <c r="T146" t="s">
        <v>818</v>
      </c>
      <c r="V146" t="s">
        <v>235</v>
      </c>
      <c r="W146" t="s">
        <v>1008</v>
      </c>
      <c r="X146" s="89">
        <v>70981621</v>
      </c>
      <c r="Y146" s="89">
        <v>2966</v>
      </c>
      <c r="Z146" s="89">
        <v>23931.767026298043</v>
      </c>
      <c r="AB146" t="s">
        <v>232</v>
      </c>
      <c r="AC146" t="s">
        <v>1006</v>
      </c>
      <c r="AD146">
        <v>0</v>
      </c>
      <c r="AE146" s="88">
        <v>0</v>
      </c>
      <c r="AF146">
        <v>0</v>
      </c>
    </row>
    <row r="147" spans="1:32" x14ac:dyDescent="0.25">
      <c r="A147" t="s">
        <v>233</v>
      </c>
      <c r="B147" t="s">
        <v>1007</v>
      </c>
      <c r="C147" s="57">
        <v>109</v>
      </c>
      <c r="E147" t="s">
        <v>233</v>
      </c>
      <c r="F147" t="s">
        <v>1007</v>
      </c>
      <c r="G147">
        <v>513</v>
      </c>
      <c r="H147" s="88">
        <v>617</v>
      </c>
      <c r="I147" s="90">
        <f t="shared" si="4"/>
        <v>0.83144246353322526</v>
      </c>
      <c r="J147">
        <v>360</v>
      </c>
      <c r="K147" s="90">
        <f t="shared" si="5"/>
        <v>0.70175438596491224</v>
      </c>
      <c r="L147" s="88">
        <v>8214060.1899999995</v>
      </c>
      <c r="M147" s="88">
        <v>13312.901442463532</v>
      </c>
      <c r="N147" s="88">
        <v>6981781.7700000005</v>
      </c>
      <c r="O147" s="88">
        <v>636</v>
      </c>
      <c r="P147" s="88">
        <v>10977.644292452831</v>
      </c>
      <c r="R147" t="s">
        <v>233</v>
      </c>
      <c r="S147" t="s">
        <v>1007</v>
      </c>
      <c r="T147" t="s">
        <v>686</v>
      </c>
      <c r="V147" t="s">
        <v>236</v>
      </c>
      <c r="W147" t="s">
        <v>1009</v>
      </c>
      <c r="X147" s="89">
        <v>41215770</v>
      </c>
      <c r="Y147" s="89">
        <v>1752</v>
      </c>
      <c r="Z147" s="89">
        <v>23524.982876712329</v>
      </c>
      <c r="AB147" t="s">
        <v>233</v>
      </c>
      <c r="AC147" t="s">
        <v>1007</v>
      </c>
      <c r="AD147">
        <v>0</v>
      </c>
      <c r="AE147" s="88">
        <v>0</v>
      </c>
      <c r="AF147">
        <v>0</v>
      </c>
    </row>
    <row r="148" spans="1:32" x14ac:dyDescent="0.25">
      <c r="A148" t="s">
        <v>234</v>
      </c>
      <c r="B148" t="s">
        <v>874</v>
      </c>
      <c r="C148" s="57">
        <v>175.7</v>
      </c>
      <c r="E148" t="s">
        <v>234</v>
      </c>
      <c r="F148" t="s">
        <v>874</v>
      </c>
      <c r="G148">
        <v>51</v>
      </c>
      <c r="H148" s="88">
        <v>98</v>
      </c>
      <c r="I148" s="90">
        <f t="shared" si="4"/>
        <v>0.52040816326530615</v>
      </c>
      <c r="J148">
        <v>51</v>
      </c>
      <c r="K148" s="90">
        <f t="shared" si="5"/>
        <v>1</v>
      </c>
      <c r="L148" s="88">
        <v>1050863.19</v>
      </c>
      <c r="M148" s="88">
        <v>10723.093775510204</v>
      </c>
      <c r="N148" s="88">
        <v>918521.10000000009</v>
      </c>
      <c r="O148" s="88">
        <v>104</v>
      </c>
      <c r="P148" s="88">
        <v>8831.9336538461539</v>
      </c>
      <c r="R148" t="s">
        <v>234</v>
      </c>
      <c r="S148" t="s">
        <v>874</v>
      </c>
      <c r="T148" t="s">
        <v>702</v>
      </c>
      <c r="V148" t="s">
        <v>120</v>
      </c>
      <c r="W148" t="s">
        <v>1010</v>
      </c>
      <c r="X148" s="89">
        <v>1366033105</v>
      </c>
      <c r="Y148" s="89">
        <v>51919</v>
      </c>
      <c r="Z148" s="89">
        <v>26310.851615015697</v>
      </c>
      <c r="AB148" t="s">
        <v>234</v>
      </c>
      <c r="AC148" t="s">
        <v>874</v>
      </c>
      <c r="AD148">
        <v>1</v>
      </c>
      <c r="AE148" s="88">
        <v>264147</v>
      </c>
      <c r="AF148">
        <v>1</v>
      </c>
    </row>
    <row r="149" spans="1:32" x14ac:dyDescent="0.25">
      <c r="A149" t="s">
        <v>235</v>
      </c>
      <c r="B149" t="s">
        <v>1008</v>
      </c>
      <c r="C149" s="57">
        <v>187.8</v>
      </c>
      <c r="E149" t="s">
        <v>235</v>
      </c>
      <c r="F149" t="s">
        <v>1008</v>
      </c>
      <c r="G149">
        <v>126</v>
      </c>
      <c r="H149" s="88">
        <v>148</v>
      </c>
      <c r="I149" s="90">
        <f t="shared" si="4"/>
        <v>0.85135135135135132</v>
      </c>
      <c r="J149">
        <v>126</v>
      </c>
      <c r="K149" s="90">
        <f t="shared" si="5"/>
        <v>1</v>
      </c>
      <c r="L149" s="88">
        <v>1463751.5100000002</v>
      </c>
      <c r="M149" s="88">
        <v>9890.2129054054076</v>
      </c>
      <c r="N149" s="88">
        <v>1450458.32</v>
      </c>
      <c r="O149" s="88">
        <v>162</v>
      </c>
      <c r="P149" s="88">
        <v>8953.446419753087</v>
      </c>
      <c r="R149" t="s">
        <v>235</v>
      </c>
      <c r="S149" t="s">
        <v>1008</v>
      </c>
      <c r="T149" t="s">
        <v>819</v>
      </c>
      <c r="V149" t="s">
        <v>237</v>
      </c>
      <c r="W149" t="s">
        <v>1011</v>
      </c>
      <c r="X149" s="89">
        <v>209825089</v>
      </c>
      <c r="Y149" s="89">
        <v>8827</v>
      </c>
      <c r="Z149" s="89">
        <v>23770.826894754729</v>
      </c>
      <c r="AB149" t="s">
        <v>235</v>
      </c>
      <c r="AC149" t="s">
        <v>1008</v>
      </c>
      <c r="AD149">
        <v>1</v>
      </c>
      <c r="AE149" s="88">
        <v>0</v>
      </c>
      <c r="AF149">
        <v>1</v>
      </c>
    </row>
    <row r="150" spans="1:32" x14ac:dyDescent="0.25">
      <c r="A150" t="s">
        <v>236</v>
      </c>
      <c r="B150" t="s">
        <v>1009</v>
      </c>
      <c r="C150" s="57">
        <v>182.9</v>
      </c>
      <c r="E150" t="s">
        <v>236</v>
      </c>
      <c r="F150" t="s">
        <v>1009</v>
      </c>
      <c r="G150">
        <v>39</v>
      </c>
      <c r="H150" s="88">
        <v>47</v>
      </c>
      <c r="I150" s="90">
        <f t="shared" si="4"/>
        <v>0.82978723404255317</v>
      </c>
      <c r="J150">
        <v>39</v>
      </c>
      <c r="K150" s="90">
        <f t="shared" si="5"/>
        <v>1</v>
      </c>
      <c r="L150" s="88">
        <v>558007.14</v>
      </c>
      <c r="M150" s="88">
        <v>11872.492340425531</v>
      </c>
      <c r="N150" s="88">
        <v>515912.30999999994</v>
      </c>
      <c r="O150" s="88">
        <v>50</v>
      </c>
      <c r="P150" s="88">
        <v>10318.2462</v>
      </c>
      <c r="R150" t="s">
        <v>236</v>
      </c>
      <c r="S150" t="s">
        <v>1009</v>
      </c>
      <c r="T150" t="s">
        <v>820</v>
      </c>
      <c r="V150" t="s">
        <v>238</v>
      </c>
      <c r="W150" t="s">
        <v>1012</v>
      </c>
      <c r="X150" s="89">
        <v>32709261</v>
      </c>
      <c r="Y150" s="89">
        <v>1430</v>
      </c>
      <c r="Z150" s="89">
        <v>22873.609090909093</v>
      </c>
      <c r="AB150" t="s">
        <v>236</v>
      </c>
      <c r="AC150" t="s">
        <v>1009</v>
      </c>
      <c r="AD150">
        <v>0</v>
      </c>
      <c r="AE150" s="88">
        <v>44696</v>
      </c>
      <c r="AF150">
        <v>1</v>
      </c>
    </row>
    <row r="151" spans="1:32" x14ac:dyDescent="0.25">
      <c r="A151" t="s">
        <v>120</v>
      </c>
      <c r="B151" t="s">
        <v>1010</v>
      </c>
      <c r="C151" s="57">
        <v>144.5</v>
      </c>
      <c r="E151" t="s">
        <v>120</v>
      </c>
      <c r="F151" t="s">
        <v>1010</v>
      </c>
      <c r="G151">
        <v>1995</v>
      </c>
      <c r="H151" s="88">
        <v>2397</v>
      </c>
      <c r="I151" s="90">
        <f t="shared" si="4"/>
        <v>0.83229036295369208</v>
      </c>
      <c r="J151">
        <v>1365</v>
      </c>
      <c r="K151" s="90">
        <f t="shared" si="5"/>
        <v>0.68421052631578949</v>
      </c>
      <c r="L151" s="88">
        <v>32708822.990000002</v>
      </c>
      <c r="M151" s="88">
        <v>13645.733412599084</v>
      </c>
      <c r="N151" s="88">
        <v>31127662.580000002</v>
      </c>
      <c r="O151" s="88">
        <v>2499</v>
      </c>
      <c r="P151" s="88">
        <v>12456.047450980393</v>
      </c>
      <c r="R151" t="s">
        <v>120</v>
      </c>
      <c r="S151" t="s">
        <v>1010</v>
      </c>
      <c r="T151" t="s">
        <v>821</v>
      </c>
      <c r="V151" t="s">
        <v>239</v>
      </c>
      <c r="W151" t="s">
        <v>741</v>
      </c>
      <c r="X151" s="89">
        <v>59668931</v>
      </c>
      <c r="Y151" s="89">
        <v>2325</v>
      </c>
      <c r="Z151" s="89">
        <v>25664.056344086021</v>
      </c>
      <c r="AB151" t="s">
        <v>120</v>
      </c>
      <c r="AC151" t="s">
        <v>1010</v>
      </c>
      <c r="AD151">
        <v>0</v>
      </c>
      <c r="AE151" s="88">
        <v>0</v>
      </c>
      <c r="AF151">
        <v>0</v>
      </c>
    </row>
    <row r="152" spans="1:32" x14ac:dyDescent="0.25">
      <c r="A152" t="s">
        <v>237</v>
      </c>
      <c r="B152" t="s">
        <v>1011</v>
      </c>
      <c r="C152" s="57">
        <v>152.5</v>
      </c>
      <c r="E152" t="s">
        <v>237</v>
      </c>
      <c r="F152" t="s">
        <v>1011</v>
      </c>
      <c r="G152">
        <v>441</v>
      </c>
      <c r="H152" s="88">
        <v>668</v>
      </c>
      <c r="I152" s="90">
        <f t="shared" si="4"/>
        <v>0.66017964071856283</v>
      </c>
      <c r="J152">
        <v>414</v>
      </c>
      <c r="K152" s="90">
        <f t="shared" si="5"/>
        <v>0.93877551020408168</v>
      </c>
      <c r="L152" s="88">
        <v>5813890.8099999996</v>
      </c>
      <c r="M152" s="88">
        <v>8703.4293562874245</v>
      </c>
      <c r="N152" s="88">
        <v>5156902.7799999993</v>
      </c>
      <c r="O152" s="88">
        <v>670</v>
      </c>
      <c r="P152" s="88">
        <v>7696.8698208955211</v>
      </c>
      <c r="R152" t="s">
        <v>237</v>
      </c>
      <c r="S152" t="s">
        <v>1011</v>
      </c>
      <c r="T152" t="s">
        <v>822</v>
      </c>
      <c r="V152" t="s">
        <v>240</v>
      </c>
      <c r="W152" t="s">
        <v>1013</v>
      </c>
      <c r="X152" s="89">
        <v>558032698</v>
      </c>
      <c r="Y152" s="89">
        <v>19763</v>
      </c>
      <c r="Z152" s="89">
        <v>28236.234276172647</v>
      </c>
      <c r="AB152" t="s">
        <v>237</v>
      </c>
      <c r="AC152" t="s">
        <v>1011</v>
      </c>
      <c r="AD152">
        <v>0</v>
      </c>
      <c r="AE152" s="88">
        <v>0</v>
      </c>
      <c r="AF152">
        <v>0</v>
      </c>
    </row>
    <row r="153" spans="1:32" x14ac:dyDescent="0.25">
      <c r="A153" t="s">
        <v>238</v>
      </c>
      <c r="B153" t="s">
        <v>1012</v>
      </c>
      <c r="C153" s="57">
        <v>190.7</v>
      </c>
      <c r="E153" t="s">
        <v>238</v>
      </c>
      <c r="F153" t="s">
        <v>1012</v>
      </c>
      <c r="G153">
        <v>39</v>
      </c>
      <c r="H153" s="88">
        <v>59</v>
      </c>
      <c r="I153" s="90">
        <f t="shared" si="4"/>
        <v>0.66101694915254239</v>
      </c>
      <c r="J153">
        <v>36</v>
      </c>
      <c r="K153" s="90">
        <f t="shared" si="5"/>
        <v>0.92307692307692313</v>
      </c>
      <c r="L153" s="88">
        <v>637062.18999999994</v>
      </c>
      <c r="M153" s="88">
        <v>10797.664237288134</v>
      </c>
      <c r="N153" s="88">
        <v>504257.33999999997</v>
      </c>
      <c r="O153" s="88">
        <v>63</v>
      </c>
      <c r="P153" s="88">
        <v>8004.0847619047618</v>
      </c>
      <c r="R153" t="s">
        <v>238</v>
      </c>
      <c r="S153" t="s">
        <v>1012</v>
      </c>
      <c r="T153" t="s">
        <v>709</v>
      </c>
      <c r="V153" t="s">
        <v>241</v>
      </c>
      <c r="W153" t="s">
        <v>1014</v>
      </c>
      <c r="X153" s="89">
        <v>297948966</v>
      </c>
      <c r="Y153" s="89">
        <v>10551</v>
      </c>
      <c r="Z153" s="89">
        <v>28238.931475689507</v>
      </c>
      <c r="AB153" t="s">
        <v>238</v>
      </c>
      <c r="AC153" t="s">
        <v>1012</v>
      </c>
      <c r="AD153">
        <v>0</v>
      </c>
      <c r="AE153" s="88">
        <v>3900</v>
      </c>
      <c r="AF153">
        <v>1</v>
      </c>
    </row>
    <row r="154" spans="1:32" x14ac:dyDescent="0.25">
      <c r="A154" t="s">
        <v>239</v>
      </c>
      <c r="B154" t="s">
        <v>741</v>
      </c>
      <c r="C154" s="57">
        <v>130.9</v>
      </c>
      <c r="E154" t="s">
        <v>239</v>
      </c>
      <c r="F154" t="s">
        <v>741</v>
      </c>
      <c r="G154">
        <v>78</v>
      </c>
      <c r="H154" s="88">
        <v>109</v>
      </c>
      <c r="I154" s="90">
        <f t="shared" si="4"/>
        <v>0.7155963302752294</v>
      </c>
      <c r="J154">
        <v>78</v>
      </c>
      <c r="K154" s="90">
        <f t="shared" si="5"/>
        <v>1</v>
      </c>
      <c r="L154" s="88">
        <v>1316206.58</v>
      </c>
      <c r="M154" s="88">
        <v>12075.289724770642</v>
      </c>
      <c r="N154" s="88">
        <v>1189508.49</v>
      </c>
      <c r="O154" s="88">
        <v>102</v>
      </c>
      <c r="P154" s="88">
        <v>11661.847941176471</v>
      </c>
      <c r="R154" t="s">
        <v>239</v>
      </c>
      <c r="S154" t="s">
        <v>741</v>
      </c>
      <c r="T154" t="s">
        <v>823</v>
      </c>
      <c r="V154" t="s">
        <v>242</v>
      </c>
      <c r="W154" t="s">
        <v>1015</v>
      </c>
      <c r="X154" s="89">
        <v>200225023</v>
      </c>
      <c r="Y154" s="89">
        <v>7515</v>
      </c>
      <c r="Z154" s="89">
        <v>26643.382967398535</v>
      </c>
      <c r="AB154" t="s">
        <v>239</v>
      </c>
      <c r="AC154" t="s">
        <v>741</v>
      </c>
      <c r="AD154">
        <v>1</v>
      </c>
      <c r="AE154" s="88">
        <v>11136</v>
      </c>
      <c r="AF154">
        <v>1</v>
      </c>
    </row>
    <row r="155" spans="1:32" x14ac:dyDescent="0.25">
      <c r="A155" t="s">
        <v>240</v>
      </c>
      <c r="B155" t="s">
        <v>1013</v>
      </c>
      <c r="C155" s="57">
        <v>111.4</v>
      </c>
      <c r="E155" t="s">
        <v>240</v>
      </c>
      <c r="F155" t="s">
        <v>1013</v>
      </c>
      <c r="G155">
        <v>1119</v>
      </c>
      <c r="H155" s="88">
        <v>1319</v>
      </c>
      <c r="I155" s="90">
        <f t="shared" si="4"/>
        <v>0.84836997725549657</v>
      </c>
      <c r="J155">
        <v>1119</v>
      </c>
      <c r="K155" s="90">
        <f t="shared" si="5"/>
        <v>1</v>
      </c>
      <c r="L155" s="88">
        <v>18360589.169999998</v>
      </c>
      <c r="M155" s="88">
        <v>13920.082767247914</v>
      </c>
      <c r="N155" s="88">
        <v>16854911.619999997</v>
      </c>
      <c r="O155" s="88">
        <v>1359</v>
      </c>
      <c r="P155" s="88">
        <v>12402.436806475347</v>
      </c>
      <c r="R155" t="s">
        <v>240</v>
      </c>
      <c r="S155" t="s">
        <v>1013</v>
      </c>
      <c r="T155" t="s">
        <v>824</v>
      </c>
      <c r="V155" t="s">
        <v>243</v>
      </c>
      <c r="W155" t="s">
        <v>1016</v>
      </c>
      <c r="X155" s="89">
        <v>44349986</v>
      </c>
      <c r="Y155" s="89">
        <v>1715</v>
      </c>
      <c r="Z155" s="89">
        <v>25860.050145772595</v>
      </c>
      <c r="AB155" t="s">
        <v>240</v>
      </c>
      <c r="AC155" t="s">
        <v>1013</v>
      </c>
      <c r="AD155">
        <v>0</v>
      </c>
      <c r="AE155" s="88">
        <v>0</v>
      </c>
      <c r="AF155">
        <v>0</v>
      </c>
    </row>
    <row r="156" spans="1:32" x14ac:dyDescent="0.25">
      <c r="A156" t="s">
        <v>241</v>
      </c>
      <c r="B156" t="s">
        <v>1014</v>
      </c>
      <c r="C156" s="57">
        <v>126.9</v>
      </c>
      <c r="E156" t="s">
        <v>241</v>
      </c>
      <c r="F156" t="s">
        <v>1014</v>
      </c>
      <c r="G156">
        <v>570</v>
      </c>
      <c r="H156" s="88">
        <v>713</v>
      </c>
      <c r="I156" s="90">
        <f t="shared" si="4"/>
        <v>0.79943899018232822</v>
      </c>
      <c r="J156">
        <v>420</v>
      </c>
      <c r="K156" s="90">
        <f t="shared" si="5"/>
        <v>0.73684210526315785</v>
      </c>
      <c r="L156" s="88">
        <v>8598307.6600000001</v>
      </c>
      <c r="M156" s="88">
        <v>12059.337531556803</v>
      </c>
      <c r="N156" s="88">
        <v>7254732.5499999998</v>
      </c>
      <c r="O156" s="88">
        <v>719</v>
      </c>
      <c r="P156" s="88">
        <v>10090.031363004173</v>
      </c>
      <c r="R156" t="s">
        <v>241</v>
      </c>
      <c r="S156" t="s">
        <v>1014</v>
      </c>
      <c r="T156" t="s">
        <v>825</v>
      </c>
      <c r="V156" t="s">
        <v>244</v>
      </c>
      <c r="W156" t="s">
        <v>1017</v>
      </c>
      <c r="X156" s="89">
        <v>599407622</v>
      </c>
      <c r="Y156" s="89">
        <v>20957</v>
      </c>
      <c r="Z156" s="89">
        <v>28601.785656343942</v>
      </c>
      <c r="AB156" t="s">
        <v>241</v>
      </c>
      <c r="AC156" t="s">
        <v>1014</v>
      </c>
      <c r="AD156">
        <v>0</v>
      </c>
      <c r="AE156" s="88">
        <v>0</v>
      </c>
      <c r="AF156">
        <v>0</v>
      </c>
    </row>
    <row r="157" spans="1:32" x14ac:dyDescent="0.25">
      <c r="A157" t="s">
        <v>242</v>
      </c>
      <c r="B157" t="s">
        <v>1015</v>
      </c>
      <c r="C157" s="57">
        <v>131.1</v>
      </c>
      <c r="E157" t="s">
        <v>242</v>
      </c>
      <c r="F157" t="s">
        <v>1015</v>
      </c>
      <c r="G157">
        <v>354</v>
      </c>
      <c r="H157" s="88">
        <v>404</v>
      </c>
      <c r="I157" s="90">
        <f t="shared" si="4"/>
        <v>0.87623762376237624</v>
      </c>
      <c r="J157">
        <v>291</v>
      </c>
      <c r="K157" s="90">
        <f t="shared" si="5"/>
        <v>0.82203389830508478</v>
      </c>
      <c r="L157" s="88">
        <v>5229747.5</v>
      </c>
      <c r="M157" s="88">
        <v>12944.919554455446</v>
      </c>
      <c r="N157" s="88">
        <v>4505050.9799999995</v>
      </c>
      <c r="O157" s="88">
        <v>414</v>
      </c>
      <c r="P157" s="88">
        <v>10881.765652173912</v>
      </c>
      <c r="R157" t="s">
        <v>242</v>
      </c>
      <c r="S157" t="s">
        <v>1015</v>
      </c>
      <c r="T157" t="s">
        <v>707</v>
      </c>
      <c r="V157" t="s">
        <v>245</v>
      </c>
      <c r="W157" t="s">
        <v>1019</v>
      </c>
      <c r="X157" s="89">
        <v>239401348</v>
      </c>
      <c r="Y157" s="89">
        <v>9271</v>
      </c>
      <c r="Z157" s="89">
        <v>25822.602523999569</v>
      </c>
      <c r="AB157" t="s">
        <v>242</v>
      </c>
      <c r="AC157" t="s">
        <v>1015</v>
      </c>
      <c r="AD157">
        <v>0</v>
      </c>
      <c r="AE157" s="88">
        <v>0</v>
      </c>
      <c r="AF157">
        <v>0</v>
      </c>
    </row>
    <row r="158" spans="1:32" x14ac:dyDescent="0.25">
      <c r="A158" t="s">
        <v>243</v>
      </c>
      <c r="B158" t="s">
        <v>1016</v>
      </c>
      <c r="C158" s="57">
        <v>150.19999999999999</v>
      </c>
      <c r="E158" t="s">
        <v>243</v>
      </c>
      <c r="F158" t="s">
        <v>1016</v>
      </c>
      <c r="G158">
        <v>54</v>
      </c>
      <c r="H158" s="88">
        <v>74</v>
      </c>
      <c r="I158" s="90">
        <f t="shared" si="4"/>
        <v>0.72972972972972971</v>
      </c>
      <c r="J158">
        <v>54</v>
      </c>
      <c r="K158" s="90">
        <f t="shared" si="5"/>
        <v>1</v>
      </c>
      <c r="L158" s="88">
        <v>1204220.54</v>
      </c>
      <c r="M158" s="88">
        <v>16273.250540540541</v>
      </c>
      <c r="N158" s="88">
        <v>1117070.4100000001</v>
      </c>
      <c r="O158" s="88">
        <v>73</v>
      </c>
      <c r="P158" s="88">
        <v>15302.334383561645</v>
      </c>
      <c r="R158" t="s">
        <v>243</v>
      </c>
      <c r="S158" t="s">
        <v>1016</v>
      </c>
      <c r="T158" t="s">
        <v>781</v>
      </c>
      <c r="V158" t="s">
        <v>246</v>
      </c>
      <c r="W158" t="s">
        <v>1018</v>
      </c>
      <c r="X158" s="89">
        <v>137588042</v>
      </c>
      <c r="Y158" s="89">
        <v>5522</v>
      </c>
      <c r="Z158" s="89">
        <v>24916.342267294458</v>
      </c>
      <c r="AB158" t="s">
        <v>243</v>
      </c>
      <c r="AC158" t="s">
        <v>1016</v>
      </c>
      <c r="AD158">
        <v>0</v>
      </c>
      <c r="AE158" s="88">
        <v>0</v>
      </c>
      <c r="AF158">
        <v>0</v>
      </c>
    </row>
    <row r="159" spans="1:32" x14ac:dyDescent="0.25">
      <c r="A159" t="s">
        <v>244</v>
      </c>
      <c r="B159" t="s">
        <v>1017</v>
      </c>
      <c r="C159" s="57">
        <v>115.7</v>
      </c>
      <c r="E159" t="s">
        <v>244</v>
      </c>
      <c r="F159" t="s">
        <v>1017</v>
      </c>
      <c r="G159">
        <v>951</v>
      </c>
      <c r="H159" s="88">
        <v>1226</v>
      </c>
      <c r="I159" s="90">
        <f t="shared" si="4"/>
        <v>0.77569331158238175</v>
      </c>
      <c r="J159">
        <v>765</v>
      </c>
      <c r="K159" s="90">
        <f t="shared" si="5"/>
        <v>0.80441640378548895</v>
      </c>
      <c r="L159" s="88">
        <v>16356600.41</v>
      </c>
      <c r="M159" s="88">
        <v>13341.435897226755</v>
      </c>
      <c r="N159" s="88">
        <v>16734995.25</v>
      </c>
      <c r="O159" s="88">
        <v>1320</v>
      </c>
      <c r="P159" s="88">
        <v>12678.026704545455</v>
      </c>
      <c r="R159" t="s">
        <v>244</v>
      </c>
      <c r="S159" t="s">
        <v>1017</v>
      </c>
      <c r="T159" t="s">
        <v>710</v>
      </c>
      <c r="V159" t="s">
        <v>247</v>
      </c>
      <c r="W159" t="s">
        <v>1020</v>
      </c>
      <c r="X159" s="89">
        <v>631637216</v>
      </c>
      <c r="Y159" s="89">
        <v>19999</v>
      </c>
      <c r="Z159" s="89">
        <v>31583.4399719986</v>
      </c>
      <c r="AB159" t="s">
        <v>244</v>
      </c>
      <c r="AC159" t="s">
        <v>1017</v>
      </c>
      <c r="AD159">
        <v>1</v>
      </c>
      <c r="AE159" s="88">
        <v>16650</v>
      </c>
      <c r="AF159">
        <v>1</v>
      </c>
    </row>
    <row r="160" spans="1:32" x14ac:dyDescent="0.25">
      <c r="A160" t="s">
        <v>246</v>
      </c>
      <c r="B160" t="s">
        <v>1018</v>
      </c>
      <c r="C160" s="57">
        <v>185.2</v>
      </c>
      <c r="E160" t="s">
        <v>246</v>
      </c>
      <c r="F160" t="s">
        <v>1018</v>
      </c>
      <c r="G160">
        <v>126</v>
      </c>
      <c r="H160" s="88">
        <v>179</v>
      </c>
      <c r="I160" s="90">
        <f t="shared" si="4"/>
        <v>0.7039106145251397</v>
      </c>
      <c r="J160">
        <v>126</v>
      </c>
      <c r="K160" s="90">
        <f t="shared" si="5"/>
        <v>1</v>
      </c>
      <c r="L160" s="88">
        <v>2053630.04</v>
      </c>
      <c r="M160" s="88">
        <v>11472.793519553074</v>
      </c>
      <c r="N160" s="88">
        <v>2011709.4399999997</v>
      </c>
      <c r="O160" s="88">
        <v>186</v>
      </c>
      <c r="P160" s="88">
        <v>10815.642150537633</v>
      </c>
      <c r="R160" t="s">
        <v>246</v>
      </c>
      <c r="S160" t="s">
        <v>1018</v>
      </c>
      <c r="T160" t="s">
        <v>826</v>
      </c>
      <c r="V160" t="s">
        <v>248</v>
      </c>
      <c r="W160" t="s">
        <v>1021</v>
      </c>
      <c r="X160" s="89">
        <v>132663804</v>
      </c>
      <c r="Y160" s="89">
        <v>4966</v>
      </c>
      <c r="Z160" s="89">
        <v>26714.418848167541</v>
      </c>
      <c r="AB160" t="s">
        <v>246</v>
      </c>
      <c r="AC160" t="s">
        <v>1018</v>
      </c>
      <c r="AD160">
        <v>1</v>
      </c>
      <c r="AE160" s="88">
        <v>0</v>
      </c>
      <c r="AF160">
        <v>1</v>
      </c>
    </row>
    <row r="161" spans="1:32" x14ac:dyDescent="0.25">
      <c r="A161" t="s">
        <v>245</v>
      </c>
      <c r="B161" t="s">
        <v>1019</v>
      </c>
      <c r="C161" s="57">
        <v>179.7</v>
      </c>
      <c r="E161" t="s">
        <v>245</v>
      </c>
      <c r="F161" t="s">
        <v>1019</v>
      </c>
      <c r="G161">
        <v>267</v>
      </c>
      <c r="H161" s="88">
        <v>336</v>
      </c>
      <c r="I161" s="90">
        <f t="shared" si="4"/>
        <v>0.7946428571428571</v>
      </c>
      <c r="J161">
        <v>261</v>
      </c>
      <c r="K161" s="90">
        <f t="shared" si="5"/>
        <v>0.97752808988764039</v>
      </c>
      <c r="L161" s="88">
        <v>4496792.04</v>
      </c>
      <c r="M161" s="88">
        <v>13383.309642857143</v>
      </c>
      <c r="N161" s="88">
        <v>4240550.1900000004</v>
      </c>
      <c r="O161" s="88">
        <v>350</v>
      </c>
      <c r="P161" s="88">
        <v>12115.857685714287</v>
      </c>
      <c r="R161" t="s">
        <v>245</v>
      </c>
      <c r="S161" t="s">
        <v>1019</v>
      </c>
      <c r="T161" t="s">
        <v>827</v>
      </c>
      <c r="V161" t="s">
        <v>249</v>
      </c>
      <c r="W161" t="s">
        <v>1022</v>
      </c>
      <c r="X161" s="89">
        <v>233044689</v>
      </c>
      <c r="Y161" s="89">
        <v>10454</v>
      </c>
      <c r="Z161" s="89">
        <v>22292.394203175816</v>
      </c>
      <c r="AB161" t="s">
        <v>245</v>
      </c>
      <c r="AC161" t="s">
        <v>1019</v>
      </c>
      <c r="AD161">
        <v>0</v>
      </c>
      <c r="AE161" s="88">
        <v>0</v>
      </c>
      <c r="AF161">
        <v>0</v>
      </c>
    </row>
    <row r="162" spans="1:32" x14ac:dyDescent="0.25">
      <c r="A162" t="s">
        <v>247</v>
      </c>
      <c r="B162" t="s">
        <v>1020</v>
      </c>
      <c r="C162" s="57">
        <v>129</v>
      </c>
      <c r="E162" t="s">
        <v>247</v>
      </c>
      <c r="F162" t="s">
        <v>1020</v>
      </c>
      <c r="G162">
        <v>798</v>
      </c>
      <c r="H162" s="88">
        <v>1005</v>
      </c>
      <c r="I162" s="90">
        <f t="shared" si="4"/>
        <v>0.79402985074626864</v>
      </c>
      <c r="J162">
        <v>795</v>
      </c>
      <c r="K162" s="90">
        <f t="shared" si="5"/>
        <v>0.99624060150375937</v>
      </c>
      <c r="L162" s="88">
        <v>13067649.150000002</v>
      </c>
      <c r="M162" s="88">
        <v>13002.635970149257</v>
      </c>
      <c r="N162" s="88">
        <v>11633593.390000001</v>
      </c>
      <c r="O162" s="88">
        <v>978</v>
      </c>
      <c r="P162" s="88">
        <v>11895.289764826177</v>
      </c>
      <c r="R162" t="s">
        <v>247</v>
      </c>
      <c r="S162" t="s">
        <v>1020</v>
      </c>
      <c r="T162" t="s">
        <v>828</v>
      </c>
      <c r="V162" t="s">
        <v>250</v>
      </c>
      <c r="W162" t="s">
        <v>1023</v>
      </c>
      <c r="X162" s="89">
        <v>1005379845</v>
      </c>
      <c r="Y162" s="89">
        <v>35647</v>
      </c>
      <c r="Z162" s="89">
        <v>28203.771565629646</v>
      </c>
      <c r="AB162" t="s">
        <v>247</v>
      </c>
      <c r="AC162" t="s">
        <v>1020</v>
      </c>
      <c r="AD162">
        <v>1</v>
      </c>
      <c r="AE162" s="88">
        <v>0</v>
      </c>
      <c r="AF162">
        <v>1</v>
      </c>
    </row>
    <row r="163" spans="1:32" x14ac:dyDescent="0.25">
      <c r="A163" t="s">
        <v>248</v>
      </c>
      <c r="B163" t="s">
        <v>1021</v>
      </c>
      <c r="C163" s="57">
        <v>149</v>
      </c>
      <c r="E163" t="s">
        <v>248</v>
      </c>
      <c r="F163" t="s">
        <v>1021</v>
      </c>
      <c r="G163">
        <v>141</v>
      </c>
      <c r="H163" s="88">
        <v>187</v>
      </c>
      <c r="I163" s="90">
        <f t="shared" si="4"/>
        <v>0.75401069518716579</v>
      </c>
      <c r="J163">
        <v>141</v>
      </c>
      <c r="K163" s="90">
        <f t="shared" si="5"/>
        <v>1</v>
      </c>
      <c r="L163" s="88">
        <v>2724188.9999999995</v>
      </c>
      <c r="M163" s="88">
        <v>14567.855614973259</v>
      </c>
      <c r="N163" s="88">
        <v>2375761.94</v>
      </c>
      <c r="O163" s="88">
        <v>206</v>
      </c>
      <c r="P163" s="88">
        <v>11532.82495145631</v>
      </c>
      <c r="R163" t="s">
        <v>248</v>
      </c>
      <c r="S163" t="s">
        <v>1021</v>
      </c>
      <c r="T163" t="s">
        <v>829</v>
      </c>
      <c r="V163" t="s">
        <v>251</v>
      </c>
      <c r="W163" t="s">
        <v>1024</v>
      </c>
      <c r="X163" s="89">
        <v>128552626</v>
      </c>
      <c r="Y163" s="89">
        <v>4695</v>
      </c>
      <c r="Z163" s="89">
        <v>27380.75101171459</v>
      </c>
      <c r="AB163" t="s">
        <v>248</v>
      </c>
      <c r="AC163" t="s">
        <v>1021</v>
      </c>
      <c r="AD163">
        <v>0</v>
      </c>
      <c r="AE163" s="88">
        <v>0</v>
      </c>
      <c r="AF163">
        <v>0</v>
      </c>
    </row>
    <row r="164" spans="1:32" x14ac:dyDescent="0.25">
      <c r="A164" t="s">
        <v>249</v>
      </c>
      <c r="B164" t="s">
        <v>1022</v>
      </c>
      <c r="C164" s="57">
        <v>156.5</v>
      </c>
      <c r="E164" t="s">
        <v>249</v>
      </c>
      <c r="F164" t="s">
        <v>1022</v>
      </c>
      <c r="G164">
        <v>495</v>
      </c>
      <c r="H164" s="88">
        <v>736</v>
      </c>
      <c r="I164" s="90">
        <f t="shared" si="4"/>
        <v>0.67255434782608692</v>
      </c>
      <c r="J164">
        <v>426</v>
      </c>
      <c r="K164" s="90">
        <f t="shared" si="5"/>
        <v>0.8606060606060606</v>
      </c>
      <c r="L164" s="88">
        <v>7175248.2799999993</v>
      </c>
      <c r="M164" s="88">
        <v>9748.9786413043475</v>
      </c>
      <c r="N164" s="88">
        <v>6367661.4400000004</v>
      </c>
      <c r="O164" s="88">
        <v>739</v>
      </c>
      <c r="P164" s="88">
        <v>8616.5919350473614</v>
      </c>
      <c r="R164" t="s">
        <v>249</v>
      </c>
      <c r="S164" t="s">
        <v>1022</v>
      </c>
      <c r="T164" t="s">
        <v>784</v>
      </c>
      <c r="V164" t="s">
        <v>252</v>
      </c>
      <c r="W164" t="s">
        <v>864</v>
      </c>
      <c r="X164" s="89">
        <v>212025251</v>
      </c>
      <c r="Y164" s="89">
        <v>9130</v>
      </c>
      <c r="Z164" s="89">
        <v>23222.919058050382</v>
      </c>
      <c r="AB164" t="s">
        <v>249</v>
      </c>
      <c r="AC164" t="s">
        <v>1022</v>
      </c>
      <c r="AD164">
        <v>1</v>
      </c>
      <c r="AE164" s="88">
        <v>249719.85</v>
      </c>
      <c r="AF164">
        <v>1</v>
      </c>
    </row>
    <row r="165" spans="1:32" x14ac:dyDescent="0.25">
      <c r="A165" t="s">
        <v>250</v>
      </c>
      <c r="B165" t="s">
        <v>1023</v>
      </c>
      <c r="C165" s="57">
        <v>119.8</v>
      </c>
      <c r="E165" t="s">
        <v>250</v>
      </c>
      <c r="F165" t="s">
        <v>1023</v>
      </c>
      <c r="G165">
        <v>1809</v>
      </c>
      <c r="H165" s="88">
        <v>2099</v>
      </c>
      <c r="I165" s="90">
        <f t="shared" si="4"/>
        <v>0.86183897093854211</v>
      </c>
      <c r="J165">
        <v>1488</v>
      </c>
      <c r="K165" s="90">
        <f t="shared" si="5"/>
        <v>0.82255389718076288</v>
      </c>
      <c r="L165" s="88">
        <v>27372268.75</v>
      </c>
      <c r="M165" s="88">
        <v>13040.623511195807</v>
      </c>
      <c r="N165" s="88">
        <v>23958452.719999999</v>
      </c>
      <c r="O165" s="88">
        <v>2100</v>
      </c>
      <c r="P165" s="88">
        <v>11408.787009523809</v>
      </c>
      <c r="R165" t="s">
        <v>250</v>
      </c>
      <c r="S165" t="s">
        <v>1023</v>
      </c>
      <c r="T165" t="s">
        <v>830</v>
      </c>
      <c r="V165" t="s">
        <v>253</v>
      </c>
      <c r="W165" t="s">
        <v>1025</v>
      </c>
      <c r="X165" s="89">
        <v>1403545126</v>
      </c>
      <c r="Y165" s="89">
        <v>44785</v>
      </c>
      <c r="Z165" s="89">
        <v>31339.625454951434</v>
      </c>
      <c r="AB165" t="s">
        <v>250</v>
      </c>
      <c r="AC165" t="s">
        <v>1023</v>
      </c>
      <c r="AD165">
        <v>0</v>
      </c>
      <c r="AE165" s="88">
        <v>0</v>
      </c>
      <c r="AF165">
        <v>0</v>
      </c>
    </row>
    <row r="166" spans="1:32" x14ac:dyDescent="0.25">
      <c r="A166" t="s">
        <v>251</v>
      </c>
      <c r="B166" t="s">
        <v>1024</v>
      </c>
      <c r="C166" s="57">
        <v>116.8</v>
      </c>
      <c r="E166" t="s">
        <v>251</v>
      </c>
      <c r="F166" t="s">
        <v>1024</v>
      </c>
      <c r="G166">
        <v>234</v>
      </c>
      <c r="H166" s="88">
        <v>297</v>
      </c>
      <c r="I166" s="90">
        <f t="shared" si="4"/>
        <v>0.78787878787878785</v>
      </c>
      <c r="J166">
        <v>228</v>
      </c>
      <c r="K166" s="90">
        <f t="shared" si="5"/>
        <v>0.97435897435897434</v>
      </c>
      <c r="L166" s="88">
        <v>4016089.58</v>
      </c>
      <c r="M166" s="88">
        <v>13522.187138047138</v>
      </c>
      <c r="N166" s="88">
        <v>3483510.62</v>
      </c>
      <c r="O166" s="88">
        <v>282</v>
      </c>
      <c r="P166" s="88">
        <v>12352.874539007093</v>
      </c>
      <c r="R166" t="s">
        <v>251</v>
      </c>
      <c r="S166" t="s">
        <v>1024</v>
      </c>
      <c r="T166" t="s">
        <v>831</v>
      </c>
      <c r="V166" t="s">
        <v>254</v>
      </c>
      <c r="W166" t="s">
        <v>1026</v>
      </c>
      <c r="X166" s="89">
        <v>232204227</v>
      </c>
      <c r="Y166" s="89">
        <v>9621</v>
      </c>
      <c r="Z166" s="89">
        <v>24135.144683504834</v>
      </c>
      <c r="AB166" t="s">
        <v>251</v>
      </c>
      <c r="AC166" t="s">
        <v>1024</v>
      </c>
      <c r="AD166">
        <v>0</v>
      </c>
      <c r="AE166" s="88">
        <v>0</v>
      </c>
      <c r="AF166">
        <v>0</v>
      </c>
    </row>
    <row r="167" spans="1:32" x14ac:dyDescent="0.25">
      <c r="A167" t="s">
        <v>252</v>
      </c>
      <c r="B167" t="s">
        <v>864</v>
      </c>
      <c r="C167" s="57">
        <v>189.6</v>
      </c>
      <c r="E167" t="s">
        <v>252</v>
      </c>
      <c r="F167" t="s">
        <v>864</v>
      </c>
      <c r="G167">
        <v>270</v>
      </c>
      <c r="H167" s="88">
        <v>340</v>
      </c>
      <c r="I167" s="90">
        <f t="shared" si="4"/>
        <v>0.79411764705882348</v>
      </c>
      <c r="J167">
        <v>270</v>
      </c>
      <c r="K167" s="90">
        <f t="shared" si="5"/>
        <v>1</v>
      </c>
      <c r="L167" s="88">
        <v>6107016.3500000006</v>
      </c>
      <c r="M167" s="88">
        <v>17961.81279411765</v>
      </c>
      <c r="N167" s="88">
        <v>5037118.4700000007</v>
      </c>
      <c r="O167" s="88">
        <v>360</v>
      </c>
      <c r="P167" s="88">
        <v>13991.995750000002</v>
      </c>
      <c r="R167" t="s">
        <v>252</v>
      </c>
      <c r="S167" t="s">
        <v>864</v>
      </c>
      <c r="T167" t="s">
        <v>832</v>
      </c>
      <c r="V167" t="s">
        <v>255</v>
      </c>
      <c r="W167" t="s">
        <v>1027</v>
      </c>
      <c r="X167" s="89">
        <v>401879676</v>
      </c>
      <c r="Y167" s="89">
        <v>15669</v>
      </c>
      <c r="Z167" s="89">
        <v>25648.074286808347</v>
      </c>
      <c r="AB167" t="s">
        <v>252</v>
      </c>
      <c r="AC167" t="s">
        <v>864</v>
      </c>
      <c r="AD167">
        <v>1</v>
      </c>
      <c r="AE167" s="88">
        <v>0</v>
      </c>
      <c r="AF167">
        <v>1</v>
      </c>
    </row>
    <row r="168" spans="1:32" x14ac:dyDescent="0.25">
      <c r="A168" t="s">
        <v>253</v>
      </c>
      <c r="B168" t="s">
        <v>1025</v>
      </c>
      <c r="C168" s="57">
        <v>107.4</v>
      </c>
      <c r="E168" t="s">
        <v>253</v>
      </c>
      <c r="F168" t="s">
        <v>1025</v>
      </c>
      <c r="G168">
        <v>2193</v>
      </c>
      <c r="H168" s="88">
        <v>2938</v>
      </c>
      <c r="I168" s="90">
        <f t="shared" si="4"/>
        <v>0.74642614023144993</v>
      </c>
      <c r="J168">
        <v>1680</v>
      </c>
      <c r="K168" s="90">
        <f t="shared" si="5"/>
        <v>0.76607387140902872</v>
      </c>
      <c r="L168" s="88">
        <v>41348266</v>
      </c>
      <c r="M168" s="88">
        <v>14073.609938733833</v>
      </c>
      <c r="N168" s="88">
        <v>37357334.640000001</v>
      </c>
      <c r="O168" s="88">
        <v>2948</v>
      </c>
      <c r="P168" s="88">
        <v>12672.094518317504</v>
      </c>
      <c r="R168" t="s">
        <v>253</v>
      </c>
      <c r="S168" t="s">
        <v>1025</v>
      </c>
      <c r="T168" t="s">
        <v>833</v>
      </c>
      <c r="V168" t="s">
        <v>256</v>
      </c>
      <c r="W168" t="s">
        <v>1028</v>
      </c>
      <c r="X168" s="89">
        <v>31598429</v>
      </c>
      <c r="Y168" s="89">
        <v>1315</v>
      </c>
      <c r="Z168" s="89">
        <v>24029.223574144486</v>
      </c>
      <c r="AB168" t="s">
        <v>253</v>
      </c>
      <c r="AC168" t="s">
        <v>1025</v>
      </c>
      <c r="AD168">
        <v>1</v>
      </c>
      <c r="AE168" s="88">
        <v>0</v>
      </c>
      <c r="AF168">
        <v>1</v>
      </c>
    </row>
    <row r="169" spans="1:32" x14ac:dyDescent="0.25">
      <c r="A169" t="s">
        <v>254</v>
      </c>
      <c r="B169" t="s">
        <v>1026</v>
      </c>
      <c r="C169" s="57">
        <v>127.7</v>
      </c>
      <c r="E169" t="s">
        <v>254</v>
      </c>
      <c r="F169" t="s">
        <v>1026</v>
      </c>
      <c r="G169">
        <v>414</v>
      </c>
      <c r="H169" s="88">
        <v>567</v>
      </c>
      <c r="I169" s="90">
        <f t="shared" si="4"/>
        <v>0.73015873015873012</v>
      </c>
      <c r="J169">
        <v>390</v>
      </c>
      <c r="K169" s="90">
        <f t="shared" si="5"/>
        <v>0.94202898550724634</v>
      </c>
      <c r="L169" s="88">
        <v>7777455.2400000002</v>
      </c>
      <c r="M169" s="88">
        <v>13716.852275132276</v>
      </c>
      <c r="N169" s="88">
        <v>7160060.7000000002</v>
      </c>
      <c r="O169" s="88">
        <v>602</v>
      </c>
      <c r="P169" s="88">
        <v>11893.788538205981</v>
      </c>
      <c r="R169" t="s">
        <v>254</v>
      </c>
      <c r="S169" t="s">
        <v>1026</v>
      </c>
      <c r="T169" t="s">
        <v>687</v>
      </c>
      <c r="V169" t="s">
        <v>257</v>
      </c>
      <c r="W169" t="s">
        <v>1029</v>
      </c>
      <c r="X169" s="89">
        <v>229716625</v>
      </c>
      <c r="Y169" s="89">
        <v>8839</v>
      </c>
      <c r="Z169" s="89">
        <v>25988.983482294378</v>
      </c>
      <c r="AB169" t="s">
        <v>254</v>
      </c>
      <c r="AC169" t="s">
        <v>1026</v>
      </c>
      <c r="AD169">
        <v>0</v>
      </c>
      <c r="AE169" s="88">
        <v>0</v>
      </c>
      <c r="AF169">
        <v>0</v>
      </c>
    </row>
    <row r="170" spans="1:32" x14ac:dyDescent="0.25">
      <c r="A170" t="s">
        <v>255</v>
      </c>
      <c r="B170" t="s">
        <v>1027</v>
      </c>
      <c r="C170" s="57">
        <v>142</v>
      </c>
      <c r="E170" t="s">
        <v>255</v>
      </c>
      <c r="F170" t="s">
        <v>1027</v>
      </c>
      <c r="G170">
        <v>642</v>
      </c>
      <c r="H170" s="88">
        <v>804</v>
      </c>
      <c r="I170" s="90">
        <f t="shared" si="4"/>
        <v>0.79850746268656714</v>
      </c>
      <c r="J170">
        <v>465</v>
      </c>
      <c r="K170" s="90">
        <f t="shared" si="5"/>
        <v>0.72429906542056077</v>
      </c>
      <c r="L170" s="88">
        <v>11012603.82</v>
      </c>
      <c r="M170" s="88">
        <v>13697.268432835821</v>
      </c>
      <c r="N170" s="88">
        <v>11795516.690000001</v>
      </c>
      <c r="O170" s="88">
        <v>842</v>
      </c>
      <c r="P170" s="88">
        <v>14008.92718527316</v>
      </c>
      <c r="R170" t="s">
        <v>255</v>
      </c>
      <c r="S170" t="s">
        <v>1027</v>
      </c>
      <c r="T170" t="s">
        <v>834</v>
      </c>
      <c r="V170" t="s">
        <v>258</v>
      </c>
      <c r="W170" t="s">
        <v>1030</v>
      </c>
      <c r="X170" s="89">
        <v>166292406</v>
      </c>
      <c r="Y170" s="89">
        <v>6978</v>
      </c>
      <c r="Z170" s="89">
        <v>23830.95528804815</v>
      </c>
      <c r="AB170" t="s">
        <v>255</v>
      </c>
      <c r="AC170" t="s">
        <v>1027</v>
      </c>
      <c r="AD170">
        <v>0</v>
      </c>
      <c r="AE170" s="88">
        <v>58276</v>
      </c>
      <c r="AF170">
        <v>1</v>
      </c>
    </row>
    <row r="171" spans="1:32" x14ac:dyDescent="0.25">
      <c r="A171" t="s">
        <v>256</v>
      </c>
      <c r="B171" t="s">
        <v>1028</v>
      </c>
      <c r="C171" s="57">
        <v>146.6</v>
      </c>
      <c r="E171" t="s">
        <v>256</v>
      </c>
      <c r="F171" t="s">
        <v>1028</v>
      </c>
      <c r="G171">
        <v>63</v>
      </c>
      <c r="H171" s="88">
        <v>73</v>
      </c>
      <c r="I171" s="90">
        <f t="shared" si="4"/>
        <v>0.86301369863013699</v>
      </c>
      <c r="J171">
        <v>63</v>
      </c>
      <c r="K171" s="90">
        <f t="shared" si="5"/>
        <v>1</v>
      </c>
      <c r="L171" s="88">
        <v>1083257.1599999999</v>
      </c>
      <c r="M171" s="88">
        <v>14839.13917808219</v>
      </c>
      <c r="N171" s="88">
        <v>779884.53</v>
      </c>
      <c r="O171" s="88">
        <v>70</v>
      </c>
      <c r="P171" s="88">
        <v>11141.207571428571</v>
      </c>
      <c r="R171" t="s">
        <v>256</v>
      </c>
      <c r="S171" t="s">
        <v>1028</v>
      </c>
      <c r="T171" t="s">
        <v>754</v>
      </c>
      <c r="V171" t="s">
        <v>101</v>
      </c>
      <c r="W171" t="s">
        <v>832</v>
      </c>
      <c r="X171" s="89">
        <v>5862667313</v>
      </c>
      <c r="Y171" s="89">
        <v>214633</v>
      </c>
      <c r="Z171" s="89">
        <v>27314.845867131335</v>
      </c>
      <c r="AB171" t="s">
        <v>256</v>
      </c>
      <c r="AC171" t="s">
        <v>1028</v>
      </c>
      <c r="AD171">
        <v>0</v>
      </c>
      <c r="AE171" s="88">
        <v>430308.7</v>
      </c>
      <c r="AF171">
        <v>1</v>
      </c>
    </row>
    <row r="172" spans="1:32" x14ac:dyDescent="0.25">
      <c r="A172" t="s">
        <v>257</v>
      </c>
      <c r="B172" t="s">
        <v>1029</v>
      </c>
      <c r="C172" s="57">
        <v>156.69999999999999</v>
      </c>
      <c r="E172" t="s">
        <v>257</v>
      </c>
      <c r="F172" t="s">
        <v>1029</v>
      </c>
      <c r="G172">
        <v>324</v>
      </c>
      <c r="H172" s="88">
        <v>399</v>
      </c>
      <c r="I172" s="90">
        <f t="shared" si="4"/>
        <v>0.81203007518796988</v>
      </c>
      <c r="J172">
        <v>252</v>
      </c>
      <c r="K172" s="90">
        <f t="shared" si="5"/>
        <v>0.77777777777777779</v>
      </c>
      <c r="L172" s="88">
        <v>5121629.5900000008</v>
      </c>
      <c r="M172" s="88">
        <v>12836.164385964914</v>
      </c>
      <c r="N172" s="88">
        <v>4782434.21</v>
      </c>
      <c r="O172" s="88">
        <v>402</v>
      </c>
      <c r="P172" s="88">
        <v>11896.60251243781</v>
      </c>
      <c r="R172" t="s">
        <v>257</v>
      </c>
      <c r="S172" t="s">
        <v>1029</v>
      </c>
      <c r="T172" t="s">
        <v>835</v>
      </c>
      <c r="V172" t="s">
        <v>259</v>
      </c>
      <c r="W172" t="s">
        <v>981</v>
      </c>
      <c r="X172" s="89">
        <v>146864725</v>
      </c>
      <c r="Y172" s="89">
        <v>6409</v>
      </c>
      <c r="Z172" s="89">
        <v>22915.388516149163</v>
      </c>
      <c r="AB172" t="s">
        <v>257</v>
      </c>
      <c r="AC172" t="s">
        <v>1029</v>
      </c>
      <c r="AD172">
        <v>0</v>
      </c>
      <c r="AE172" s="88">
        <v>0</v>
      </c>
      <c r="AF172">
        <v>0</v>
      </c>
    </row>
    <row r="173" spans="1:32" x14ac:dyDescent="0.25">
      <c r="A173" t="s">
        <v>258</v>
      </c>
      <c r="B173" t="s">
        <v>1030</v>
      </c>
      <c r="C173" s="57">
        <v>166.7</v>
      </c>
      <c r="E173" t="s">
        <v>258</v>
      </c>
      <c r="F173" t="s">
        <v>1030</v>
      </c>
      <c r="G173">
        <v>216</v>
      </c>
      <c r="H173" s="88">
        <v>350</v>
      </c>
      <c r="I173" s="90">
        <f t="shared" si="4"/>
        <v>0.6171428571428571</v>
      </c>
      <c r="J173">
        <v>210</v>
      </c>
      <c r="K173" s="90">
        <f t="shared" si="5"/>
        <v>0.97222222222222221</v>
      </c>
      <c r="L173" s="88">
        <v>5136154.1700000009</v>
      </c>
      <c r="M173" s="88">
        <v>14674.726200000003</v>
      </c>
      <c r="N173" s="88">
        <v>4638339.4499999993</v>
      </c>
      <c r="O173" s="88">
        <v>376</v>
      </c>
      <c r="P173" s="88">
        <v>12336.009175531914</v>
      </c>
      <c r="R173" t="s">
        <v>258</v>
      </c>
      <c r="S173" t="s">
        <v>1030</v>
      </c>
      <c r="T173" t="s">
        <v>836</v>
      </c>
      <c r="V173" t="s">
        <v>260</v>
      </c>
      <c r="W173" t="s">
        <v>1031</v>
      </c>
      <c r="X173" s="89">
        <v>65541432</v>
      </c>
      <c r="Y173" s="89">
        <v>2726</v>
      </c>
      <c r="Z173" s="89">
        <v>24043.078503301542</v>
      </c>
      <c r="AB173" t="s">
        <v>258</v>
      </c>
      <c r="AC173" t="s">
        <v>1030</v>
      </c>
      <c r="AD173">
        <v>1</v>
      </c>
      <c r="AE173" s="88">
        <v>0</v>
      </c>
      <c r="AF173">
        <v>1</v>
      </c>
    </row>
    <row r="174" spans="1:32" x14ac:dyDescent="0.25">
      <c r="A174" t="s">
        <v>101</v>
      </c>
      <c r="B174" t="s">
        <v>832</v>
      </c>
      <c r="C174" s="57">
        <v>127.1</v>
      </c>
      <c r="E174" t="s">
        <v>101</v>
      </c>
      <c r="F174" t="s">
        <v>832</v>
      </c>
      <c r="G174">
        <v>10491</v>
      </c>
      <c r="H174" s="88">
        <v>12321</v>
      </c>
      <c r="I174" s="90">
        <f t="shared" si="4"/>
        <v>0.85147309471633792</v>
      </c>
      <c r="J174">
        <v>7557</v>
      </c>
      <c r="K174" s="90">
        <f t="shared" si="5"/>
        <v>0.72033171289676867</v>
      </c>
      <c r="L174" s="88">
        <v>176051221.76999998</v>
      </c>
      <c r="M174" s="88">
        <v>14288.712098855611</v>
      </c>
      <c r="N174" s="88">
        <v>149935521.19000003</v>
      </c>
      <c r="O174" s="88">
        <v>12527</v>
      </c>
      <c r="P174" s="88">
        <v>11968.988679651953</v>
      </c>
      <c r="R174" t="s">
        <v>101</v>
      </c>
      <c r="S174" t="s">
        <v>832</v>
      </c>
      <c r="T174" t="s">
        <v>837</v>
      </c>
      <c r="V174" t="s">
        <v>261</v>
      </c>
      <c r="W174" t="s">
        <v>1032</v>
      </c>
      <c r="X174" s="89">
        <v>314817667</v>
      </c>
      <c r="Y174" s="89">
        <v>11236</v>
      </c>
      <c r="Z174" s="89">
        <v>28018.660288358846</v>
      </c>
      <c r="AB174" t="s">
        <v>101</v>
      </c>
      <c r="AC174" t="s">
        <v>832</v>
      </c>
      <c r="AD174">
        <v>0</v>
      </c>
      <c r="AE174" s="88">
        <v>0</v>
      </c>
      <c r="AF174">
        <v>0</v>
      </c>
    </row>
    <row r="175" spans="1:32" x14ac:dyDescent="0.25">
      <c r="A175" t="s">
        <v>260</v>
      </c>
      <c r="B175" t="s">
        <v>1031</v>
      </c>
      <c r="C175" s="57">
        <v>200.5</v>
      </c>
      <c r="E175" t="s">
        <v>260</v>
      </c>
      <c r="F175" t="s">
        <v>1031</v>
      </c>
      <c r="G175">
        <v>69</v>
      </c>
      <c r="H175" s="88">
        <v>87</v>
      </c>
      <c r="I175" s="90">
        <f t="shared" si="4"/>
        <v>0.7931034482758621</v>
      </c>
      <c r="J175">
        <v>69</v>
      </c>
      <c r="K175" s="90">
        <f t="shared" si="5"/>
        <v>1</v>
      </c>
      <c r="L175" s="88">
        <v>1029665.4500000001</v>
      </c>
      <c r="M175" s="88">
        <v>11835.235057471265</v>
      </c>
      <c r="N175" s="88">
        <v>912884.3899999999</v>
      </c>
      <c r="O175" s="88">
        <v>82</v>
      </c>
      <c r="P175" s="88">
        <v>11132.736463414632</v>
      </c>
      <c r="R175" t="s">
        <v>260</v>
      </c>
      <c r="S175" t="s">
        <v>1031</v>
      </c>
      <c r="T175" t="s">
        <v>838</v>
      </c>
      <c r="V175" t="s">
        <v>262</v>
      </c>
      <c r="W175" t="s">
        <v>876</v>
      </c>
      <c r="X175" s="89">
        <v>73791481</v>
      </c>
      <c r="Y175" s="89">
        <v>3037</v>
      </c>
      <c r="Z175" s="89">
        <v>24297.491274283831</v>
      </c>
      <c r="AB175" t="s">
        <v>260</v>
      </c>
      <c r="AC175" t="s">
        <v>1031</v>
      </c>
      <c r="AD175">
        <v>0</v>
      </c>
      <c r="AE175" s="88">
        <v>0</v>
      </c>
      <c r="AF175">
        <v>0</v>
      </c>
    </row>
    <row r="176" spans="1:32" x14ac:dyDescent="0.25">
      <c r="A176" t="s">
        <v>261</v>
      </c>
      <c r="B176" t="s">
        <v>1032</v>
      </c>
      <c r="C176" s="57">
        <v>123.4</v>
      </c>
      <c r="E176" t="s">
        <v>261</v>
      </c>
      <c r="F176" t="s">
        <v>1032</v>
      </c>
      <c r="G176">
        <v>636</v>
      </c>
      <c r="H176" s="88">
        <v>750</v>
      </c>
      <c r="I176" s="90">
        <f t="shared" si="4"/>
        <v>0.84799999999999998</v>
      </c>
      <c r="J176">
        <v>402</v>
      </c>
      <c r="K176" s="90">
        <f t="shared" si="5"/>
        <v>0.63207547169811318</v>
      </c>
      <c r="L176" s="88">
        <v>9824100.5900000017</v>
      </c>
      <c r="M176" s="88">
        <v>13098.800786666669</v>
      </c>
      <c r="N176" s="88">
        <v>8463175.2799999993</v>
      </c>
      <c r="O176" s="88">
        <v>779</v>
      </c>
      <c r="P176" s="88">
        <v>10864.153119383824</v>
      </c>
      <c r="R176" t="s">
        <v>261</v>
      </c>
      <c r="S176" t="s">
        <v>1032</v>
      </c>
      <c r="T176" t="s">
        <v>839</v>
      </c>
      <c r="V176" t="s">
        <v>263</v>
      </c>
      <c r="W176" t="s">
        <v>1004</v>
      </c>
      <c r="X176" s="89">
        <v>442568426</v>
      </c>
      <c r="Y176" s="89">
        <v>14999</v>
      </c>
      <c r="Z176" s="89">
        <v>29506.528835255685</v>
      </c>
      <c r="AB176" t="s">
        <v>261</v>
      </c>
      <c r="AC176" t="s">
        <v>1032</v>
      </c>
      <c r="AD176">
        <v>0</v>
      </c>
      <c r="AE176" s="88">
        <v>0</v>
      </c>
      <c r="AF176">
        <v>0</v>
      </c>
    </row>
    <row r="177" spans="1:32" x14ac:dyDescent="0.25">
      <c r="A177" t="s">
        <v>262</v>
      </c>
      <c r="B177" t="s">
        <v>876</v>
      </c>
      <c r="C177" s="57">
        <v>187.6</v>
      </c>
      <c r="E177" t="s">
        <v>262</v>
      </c>
      <c r="F177" t="s">
        <v>876</v>
      </c>
      <c r="G177">
        <v>105</v>
      </c>
      <c r="H177" s="88">
        <v>105</v>
      </c>
      <c r="I177" s="90">
        <f t="shared" si="4"/>
        <v>1</v>
      </c>
      <c r="J177">
        <v>99</v>
      </c>
      <c r="K177" s="90">
        <f t="shared" si="5"/>
        <v>0.94285714285714284</v>
      </c>
      <c r="L177" s="88">
        <v>1740325.02</v>
      </c>
      <c r="M177" s="88">
        <v>16574.524000000001</v>
      </c>
      <c r="N177" s="88">
        <v>1491694.4400000002</v>
      </c>
      <c r="O177" s="88">
        <v>111</v>
      </c>
      <c r="P177" s="88">
        <v>13438.688648648651</v>
      </c>
      <c r="R177" t="s">
        <v>262</v>
      </c>
      <c r="S177" t="s">
        <v>876</v>
      </c>
      <c r="T177" t="s">
        <v>840</v>
      </c>
      <c r="V177" t="s">
        <v>264</v>
      </c>
      <c r="W177" t="s">
        <v>1033</v>
      </c>
      <c r="X177" s="89">
        <v>105516328</v>
      </c>
      <c r="Y177" s="89">
        <v>4366</v>
      </c>
      <c r="Z177" s="89">
        <v>24167.734310581767</v>
      </c>
      <c r="AB177" t="s">
        <v>262</v>
      </c>
      <c r="AC177" t="s">
        <v>876</v>
      </c>
      <c r="AD177">
        <v>0</v>
      </c>
      <c r="AE177" s="88">
        <v>0</v>
      </c>
      <c r="AF177">
        <v>0</v>
      </c>
    </row>
    <row r="178" spans="1:32" x14ac:dyDescent="0.25">
      <c r="A178" t="s">
        <v>264</v>
      </c>
      <c r="B178" t="s">
        <v>1033</v>
      </c>
      <c r="C178" s="57">
        <v>202.7</v>
      </c>
      <c r="E178" t="s">
        <v>264</v>
      </c>
      <c r="F178" t="s">
        <v>1033</v>
      </c>
      <c r="G178">
        <v>111</v>
      </c>
      <c r="H178" s="88">
        <v>141</v>
      </c>
      <c r="I178" s="90">
        <f t="shared" si="4"/>
        <v>0.78723404255319152</v>
      </c>
      <c r="J178">
        <v>111</v>
      </c>
      <c r="K178" s="90">
        <f t="shared" si="5"/>
        <v>1</v>
      </c>
      <c r="L178" s="88">
        <v>2097584.13</v>
      </c>
      <c r="M178" s="88">
        <v>14876.48319148936</v>
      </c>
      <c r="N178" s="88">
        <v>2100292.6800000002</v>
      </c>
      <c r="O178" s="88">
        <v>150</v>
      </c>
      <c r="P178" s="88">
        <v>14001.951200000001</v>
      </c>
      <c r="R178" t="s">
        <v>264</v>
      </c>
      <c r="S178" t="s">
        <v>1033</v>
      </c>
      <c r="T178" t="s">
        <v>841</v>
      </c>
      <c r="V178" t="s">
        <v>265</v>
      </c>
      <c r="W178" t="s">
        <v>1034</v>
      </c>
      <c r="X178" s="89">
        <v>147194124</v>
      </c>
      <c r="Y178" s="89">
        <v>6123</v>
      </c>
      <c r="Z178" s="89">
        <v>24039.543361097501</v>
      </c>
      <c r="AB178" t="s">
        <v>264</v>
      </c>
      <c r="AC178" t="s">
        <v>1033</v>
      </c>
      <c r="AD178">
        <v>1</v>
      </c>
      <c r="AE178" s="88">
        <v>0</v>
      </c>
      <c r="AF178">
        <v>1</v>
      </c>
    </row>
    <row r="179" spans="1:32" x14ac:dyDescent="0.25">
      <c r="A179" t="s">
        <v>265</v>
      </c>
      <c r="B179" t="s">
        <v>1034</v>
      </c>
      <c r="C179" s="57">
        <v>178.6</v>
      </c>
      <c r="E179" t="s">
        <v>265</v>
      </c>
      <c r="F179" t="s">
        <v>1034</v>
      </c>
      <c r="G179">
        <v>204</v>
      </c>
      <c r="H179" s="88">
        <v>269</v>
      </c>
      <c r="I179" s="90">
        <f t="shared" si="4"/>
        <v>0.75836431226765799</v>
      </c>
      <c r="J179">
        <v>204</v>
      </c>
      <c r="K179" s="90">
        <f t="shared" si="5"/>
        <v>1</v>
      </c>
      <c r="L179" s="88">
        <v>3568168.3000000003</v>
      </c>
      <c r="M179" s="88">
        <v>13264.566171003718</v>
      </c>
      <c r="N179" s="88">
        <v>2794120.84</v>
      </c>
      <c r="O179" s="88">
        <v>290</v>
      </c>
      <c r="P179" s="88">
        <v>9634.8994482758608</v>
      </c>
      <c r="R179" t="s">
        <v>265</v>
      </c>
      <c r="S179" t="s">
        <v>1034</v>
      </c>
      <c r="T179" t="s">
        <v>726</v>
      </c>
      <c r="V179" t="s">
        <v>266</v>
      </c>
      <c r="W179" t="s">
        <v>1042</v>
      </c>
      <c r="X179" s="89">
        <v>265622490</v>
      </c>
      <c r="Y179" s="89">
        <v>11225</v>
      </c>
      <c r="Z179" s="89">
        <v>23663.473496659244</v>
      </c>
      <c r="AB179" t="s">
        <v>265</v>
      </c>
      <c r="AC179" t="s">
        <v>1034</v>
      </c>
      <c r="AD179">
        <v>0</v>
      </c>
      <c r="AE179" s="88">
        <v>0</v>
      </c>
      <c r="AF179">
        <v>0</v>
      </c>
    </row>
    <row r="180" spans="1:32" x14ac:dyDescent="0.25">
      <c r="A180" t="s">
        <v>267</v>
      </c>
      <c r="B180" t="s">
        <v>1035</v>
      </c>
      <c r="C180" s="57">
        <v>160.19999999999999</v>
      </c>
      <c r="E180" t="s">
        <v>267</v>
      </c>
      <c r="F180" t="s">
        <v>1035</v>
      </c>
      <c r="G180">
        <v>36</v>
      </c>
      <c r="H180" s="88">
        <v>27</v>
      </c>
      <c r="I180" s="90">
        <f t="shared" si="4"/>
        <v>1.3333333333333333</v>
      </c>
      <c r="J180">
        <v>36</v>
      </c>
      <c r="K180" s="90">
        <f t="shared" si="5"/>
        <v>1</v>
      </c>
      <c r="L180" s="88">
        <v>728855.17</v>
      </c>
      <c r="M180" s="88">
        <v>26994.635925925926</v>
      </c>
      <c r="N180" s="88">
        <v>540163.9</v>
      </c>
      <c r="O180" s="88">
        <v>40</v>
      </c>
      <c r="P180" s="88">
        <v>13504.0975</v>
      </c>
      <c r="R180" t="s">
        <v>267</v>
      </c>
      <c r="S180" t="s">
        <v>1035</v>
      </c>
      <c r="T180" t="s">
        <v>842</v>
      </c>
      <c r="V180" t="s">
        <v>267</v>
      </c>
      <c r="W180" t="s">
        <v>1035</v>
      </c>
      <c r="X180" s="89">
        <v>23823910</v>
      </c>
      <c r="Y180" s="89">
        <v>912</v>
      </c>
      <c r="Z180" s="89">
        <v>26122.708333333332</v>
      </c>
      <c r="AB180" t="s">
        <v>267</v>
      </c>
      <c r="AC180" t="s">
        <v>1035</v>
      </c>
      <c r="AD180">
        <v>0</v>
      </c>
      <c r="AE180" s="88">
        <v>30322</v>
      </c>
      <c r="AF180">
        <v>1</v>
      </c>
    </row>
    <row r="181" spans="1:32" x14ac:dyDescent="0.25">
      <c r="A181" t="s">
        <v>269</v>
      </c>
      <c r="B181" t="s">
        <v>1036</v>
      </c>
      <c r="C181" s="57">
        <v>196.8</v>
      </c>
      <c r="E181" t="s">
        <v>269</v>
      </c>
      <c r="F181" t="s">
        <v>1036</v>
      </c>
      <c r="G181">
        <v>132</v>
      </c>
      <c r="H181" s="88">
        <v>207</v>
      </c>
      <c r="I181" s="90">
        <f t="shared" si="4"/>
        <v>0.6376811594202898</v>
      </c>
      <c r="J181">
        <v>132</v>
      </c>
      <c r="K181" s="90">
        <f t="shared" si="5"/>
        <v>1</v>
      </c>
      <c r="L181" s="88">
        <v>2243739.23</v>
      </c>
      <c r="M181" s="88">
        <v>10839.319951690821</v>
      </c>
      <c r="N181" s="88">
        <v>2081691.99</v>
      </c>
      <c r="O181" s="88">
        <v>222</v>
      </c>
      <c r="P181" s="88">
        <v>9376.9909459459468</v>
      </c>
      <c r="R181" t="s">
        <v>269</v>
      </c>
      <c r="S181" t="s">
        <v>1036</v>
      </c>
      <c r="T181" t="s">
        <v>843</v>
      </c>
      <c r="V181" t="s">
        <v>268</v>
      </c>
      <c r="W181" t="s">
        <v>1117</v>
      </c>
      <c r="X181" s="89">
        <v>80896713</v>
      </c>
      <c r="Y181" s="89">
        <v>3253</v>
      </c>
      <c r="Z181" s="89">
        <v>24868.340916077468</v>
      </c>
      <c r="AB181" t="s">
        <v>269</v>
      </c>
      <c r="AC181" t="s">
        <v>1036</v>
      </c>
      <c r="AD181">
        <v>1</v>
      </c>
      <c r="AE181" s="88">
        <v>0</v>
      </c>
      <c r="AF181">
        <v>1</v>
      </c>
    </row>
    <row r="182" spans="1:32" x14ac:dyDescent="0.25">
      <c r="A182" t="s">
        <v>270</v>
      </c>
      <c r="B182" t="s">
        <v>1037</v>
      </c>
      <c r="C182" s="57">
        <v>192.5</v>
      </c>
      <c r="E182" t="s">
        <v>270</v>
      </c>
      <c r="F182" t="s">
        <v>1037</v>
      </c>
      <c r="G182">
        <v>42</v>
      </c>
      <c r="H182" s="88">
        <v>50</v>
      </c>
      <c r="I182" s="90">
        <f t="shared" si="4"/>
        <v>0.84</v>
      </c>
      <c r="J182">
        <v>42</v>
      </c>
      <c r="K182" s="90">
        <f t="shared" si="5"/>
        <v>1</v>
      </c>
      <c r="L182" s="88">
        <v>889760.15999999992</v>
      </c>
      <c r="M182" s="88">
        <v>17795.2032</v>
      </c>
      <c r="N182" s="88">
        <v>743802.96000000008</v>
      </c>
      <c r="O182" s="88">
        <v>55</v>
      </c>
      <c r="P182" s="88">
        <v>13523.690181818183</v>
      </c>
      <c r="R182" t="s">
        <v>270</v>
      </c>
      <c r="S182" t="s">
        <v>1037</v>
      </c>
      <c r="T182" t="s">
        <v>843</v>
      </c>
      <c r="V182" t="s">
        <v>269</v>
      </c>
      <c r="W182" t="s">
        <v>1036</v>
      </c>
      <c r="X182" s="89">
        <v>52551152</v>
      </c>
      <c r="Y182" s="89">
        <v>2578</v>
      </c>
      <c r="Z182" s="89">
        <v>20384.465477114041</v>
      </c>
      <c r="AB182" t="s">
        <v>270</v>
      </c>
      <c r="AC182" t="s">
        <v>1037</v>
      </c>
      <c r="AD182">
        <v>1</v>
      </c>
      <c r="AE182" s="88">
        <v>0</v>
      </c>
      <c r="AF182">
        <v>1</v>
      </c>
    </row>
    <row r="183" spans="1:32" x14ac:dyDescent="0.25">
      <c r="A183" t="s">
        <v>271</v>
      </c>
      <c r="B183" t="s">
        <v>1038</v>
      </c>
      <c r="C183" s="57">
        <v>147.19999999999999</v>
      </c>
      <c r="E183" t="s">
        <v>271</v>
      </c>
      <c r="F183" t="s">
        <v>1038</v>
      </c>
      <c r="G183">
        <v>153</v>
      </c>
      <c r="H183" s="88">
        <v>178</v>
      </c>
      <c r="I183" s="90">
        <f t="shared" si="4"/>
        <v>0.8595505617977528</v>
      </c>
      <c r="J183">
        <v>153</v>
      </c>
      <c r="K183" s="90">
        <f t="shared" si="5"/>
        <v>1</v>
      </c>
      <c r="L183" s="88">
        <v>2851991.61</v>
      </c>
      <c r="M183" s="88">
        <v>16022.424775280899</v>
      </c>
      <c r="N183" s="88">
        <v>2858829.12</v>
      </c>
      <c r="O183" s="88">
        <v>204</v>
      </c>
      <c r="P183" s="88">
        <v>14013.868235294118</v>
      </c>
      <c r="R183" t="s">
        <v>271</v>
      </c>
      <c r="S183" t="s">
        <v>1038</v>
      </c>
      <c r="T183" t="s">
        <v>844</v>
      </c>
      <c r="V183" t="s">
        <v>270</v>
      </c>
      <c r="W183" t="s">
        <v>1037</v>
      </c>
      <c r="X183" s="89">
        <v>36596183</v>
      </c>
      <c r="Y183" s="89">
        <v>1577</v>
      </c>
      <c r="Z183" s="89">
        <v>23206.203551046292</v>
      </c>
      <c r="AB183" t="s">
        <v>271</v>
      </c>
      <c r="AC183" t="s">
        <v>1038</v>
      </c>
      <c r="AD183">
        <v>0</v>
      </c>
      <c r="AE183" s="88">
        <v>34474</v>
      </c>
      <c r="AF183">
        <v>1</v>
      </c>
    </row>
    <row r="184" spans="1:32" x14ac:dyDescent="0.25">
      <c r="A184" t="s">
        <v>148</v>
      </c>
      <c r="B184" t="s">
        <v>1039</v>
      </c>
      <c r="C184" s="57">
        <v>170.8</v>
      </c>
      <c r="E184" t="s">
        <v>148</v>
      </c>
      <c r="F184" t="s">
        <v>1039</v>
      </c>
      <c r="G184">
        <v>555</v>
      </c>
      <c r="H184" s="88">
        <v>626</v>
      </c>
      <c r="I184" s="90">
        <f t="shared" si="4"/>
        <v>0.88658146964856233</v>
      </c>
      <c r="J184">
        <v>402</v>
      </c>
      <c r="K184" s="90">
        <f t="shared" si="5"/>
        <v>0.72432432432432436</v>
      </c>
      <c r="L184" s="88">
        <v>9586215.040000001</v>
      </c>
      <c r="M184" s="88">
        <v>15313.442555910544</v>
      </c>
      <c r="N184" s="88">
        <v>8432710.3500000015</v>
      </c>
      <c r="O184" s="88">
        <v>649</v>
      </c>
      <c r="P184" s="88">
        <v>12993.390369799694</v>
      </c>
      <c r="R184" t="s">
        <v>148</v>
      </c>
      <c r="S184" t="s">
        <v>1039</v>
      </c>
      <c r="T184" t="s">
        <v>845</v>
      </c>
      <c r="V184" t="s">
        <v>271</v>
      </c>
      <c r="W184" t="s">
        <v>1038</v>
      </c>
      <c r="X184" s="89">
        <v>89051010</v>
      </c>
      <c r="Y184" s="89">
        <v>3596</v>
      </c>
      <c r="Z184" s="89">
        <v>24763.907119021136</v>
      </c>
      <c r="AB184" t="s">
        <v>148</v>
      </c>
      <c r="AC184" t="s">
        <v>1039</v>
      </c>
      <c r="AD184">
        <v>0</v>
      </c>
      <c r="AE184" s="88">
        <v>0</v>
      </c>
      <c r="AF184">
        <v>0</v>
      </c>
    </row>
    <row r="185" spans="1:32" x14ac:dyDescent="0.25">
      <c r="A185" t="s">
        <v>272</v>
      </c>
      <c r="B185" t="s">
        <v>1040</v>
      </c>
      <c r="C185" s="57">
        <v>206.7</v>
      </c>
      <c r="E185" t="s">
        <v>272</v>
      </c>
      <c r="F185" t="s">
        <v>1040</v>
      </c>
      <c r="G185">
        <v>96</v>
      </c>
      <c r="H185" s="88">
        <v>157</v>
      </c>
      <c r="I185" s="90">
        <f t="shared" si="4"/>
        <v>0.61146496815286622</v>
      </c>
      <c r="J185">
        <v>96</v>
      </c>
      <c r="K185" s="90">
        <f t="shared" si="5"/>
        <v>1</v>
      </c>
      <c r="L185" s="88">
        <v>2020319.4900000002</v>
      </c>
      <c r="M185" s="88">
        <v>12868.277006369428</v>
      </c>
      <c r="N185" s="88">
        <v>1784605.5999999999</v>
      </c>
      <c r="O185" s="88">
        <v>168</v>
      </c>
      <c r="P185" s="88">
        <v>10622.652380952381</v>
      </c>
      <c r="R185" t="s">
        <v>272</v>
      </c>
      <c r="S185" t="s">
        <v>1040</v>
      </c>
      <c r="T185" t="s">
        <v>750</v>
      </c>
      <c r="V185" t="s">
        <v>148</v>
      </c>
      <c r="W185" t="s">
        <v>1039</v>
      </c>
      <c r="X185" s="89">
        <v>429233540</v>
      </c>
      <c r="Y185" s="89">
        <v>17050</v>
      </c>
      <c r="Z185" s="89">
        <v>25174.987683284457</v>
      </c>
      <c r="AB185" t="s">
        <v>272</v>
      </c>
      <c r="AC185" t="s">
        <v>1040</v>
      </c>
      <c r="AD185">
        <v>0</v>
      </c>
      <c r="AE185" s="88">
        <v>21263</v>
      </c>
      <c r="AF185">
        <v>1</v>
      </c>
    </row>
    <row r="186" spans="1:32" x14ac:dyDescent="0.25">
      <c r="A186" t="s">
        <v>273</v>
      </c>
      <c r="B186" t="s">
        <v>1041</v>
      </c>
      <c r="C186" s="57">
        <v>135.4</v>
      </c>
      <c r="E186" t="s">
        <v>273</v>
      </c>
      <c r="F186" t="s">
        <v>1041</v>
      </c>
      <c r="G186">
        <v>867</v>
      </c>
      <c r="H186" s="88">
        <v>1052</v>
      </c>
      <c r="I186" s="90">
        <f t="shared" si="4"/>
        <v>0.82414448669201523</v>
      </c>
      <c r="J186">
        <v>828</v>
      </c>
      <c r="K186" s="90">
        <f t="shared" si="5"/>
        <v>0.95501730103806226</v>
      </c>
      <c r="L186" s="88">
        <v>13552461.970000001</v>
      </c>
      <c r="M186" s="88">
        <v>12882.568412547529</v>
      </c>
      <c r="N186" s="88">
        <v>12143014.459999999</v>
      </c>
      <c r="O186" s="88">
        <v>1067</v>
      </c>
      <c r="P186" s="88">
        <v>11380.519643861293</v>
      </c>
      <c r="R186" t="s">
        <v>273</v>
      </c>
      <c r="S186" t="s">
        <v>1041</v>
      </c>
      <c r="T186" t="s">
        <v>846</v>
      </c>
      <c r="V186" t="s">
        <v>272</v>
      </c>
      <c r="W186" t="s">
        <v>1040</v>
      </c>
      <c r="X186" s="89">
        <v>88876420</v>
      </c>
      <c r="Y186" s="89">
        <v>4073</v>
      </c>
      <c r="Z186" s="89">
        <v>21820.874048612815</v>
      </c>
      <c r="AB186" t="s">
        <v>273</v>
      </c>
      <c r="AC186" t="s">
        <v>1041</v>
      </c>
      <c r="AD186">
        <v>0</v>
      </c>
      <c r="AE186" s="88">
        <v>0</v>
      </c>
      <c r="AF186">
        <v>0</v>
      </c>
    </row>
    <row r="187" spans="1:32" x14ac:dyDescent="0.25">
      <c r="A187" t="s">
        <v>266</v>
      </c>
      <c r="B187" t="s">
        <v>1042</v>
      </c>
      <c r="C187" s="57">
        <v>115.7</v>
      </c>
      <c r="E187" t="s">
        <v>266</v>
      </c>
      <c r="F187" t="s">
        <v>1042</v>
      </c>
      <c r="G187">
        <v>681</v>
      </c>
      <c r="H187" s="88">
        <v>997</v>
      </c>
      <c r="I187" s="90">
        <f t="shared" si="4"/>
        <v>0.68304914744232703</v>
      </c>
      <c r="J187">
        <v>681</v>
      </c>
      <c r="K187" s="90">
        <f t="shared" si="5"/>
        <v>1</v>
      </c>
      <c r="L187" s="88">
        <v>9895437.3599999994</v>
      </c>
      <c r="M187" s="88">
        <v>9925.2129989969908</v>
      </c>
      <c r="N187" s="88">
        <v>7961003.620000001</v>
      </c>
      <c r="O187" s="88">
        <v>997</v>
      </c>
      <c r="P187" s="88">
        <v>7984.9584954864604</v>
      </c>
      <c r="R187" t="s">
        <v>266</v>
      </c>
      <c r="S187" t="s">
        <v>1042</v>
      </c>
      <c r="T187" t="s">
        <v>847</v>
      </c>
      <c r="V187" t="s">
        <v>273</v>
      </c>
      <c r="W187" t="s">
        <v>1041</v>
      </c>
      <c r="X187" s="89">
        <v>514354273</v>
      </c>
      <c r="Y187" s="89">
        <v>19475</v>
      </c>
      <c r="Z187" s="89">
        <v>26411.002464698333</v>
      </c>
      <c r="AB187" t="s">
        <v>266</v>
      </c>
      <c r="AC187" t="s">
        <v>1042</v>
      </c>
      <c r="AD187">
        <v>0</v>
      </c>
      <c r="AE187" s="88">
        <v>0</v>
      </c>
      <c r="AF187">
        <v>0</v>
      </c>
    </row>
    <row r="188" spans="1:32" x14ac:dyDescent="0.25">
      <c r="A188" t="s">
        <v>274</v>
      </c>
      <c r="B188" t="s">
        <v>1043</v>
      </c>
      <c r="C188" s="57">
        <v>175.5</v>
      </c>
      <c r="E188" t="s">
        <v>274</v>
      </c>
      <c r="F188" t="s">
        <v>1043</v>
      </c>
      <c r="G188">
        <v>78</v>
      </c>
      <c r="H188" s="88">
        <v>148</v>
      </c>
      <c r="I188" s="90">
        <f t="shared" si="4"/>
        <v>0.52702702702702697</v>
      </c>
      <c r="J188">
        <v>78</v>
      </c>
      <c r="K188" s="90">
        <f t="shared" si="5"/>
        <v>1</v>
      </c>
      <c r="L188" s="88">
        <v>1924746.9199999997</v>
      </c>
      <c r="M188" s="88">
        <v>13005.046756756754</v>
      </c>
      <c r="N188" s="88">
        <v>1532613.1399999997</v>
      </c>
      <c r="O188" s="88">
        <v>150</v>
      </c>
      <c r="P188" s="88">
        <v>10217.420933333331</v>
      </c>
      <c r="R188" t="s">
        <v>274</v>
      </c>
      <c r="S188" t="s">
        <v>1043</v>
      </c>
      <c r="T188" t="s">
        <v>848</v>
      </c>
      <c r="V188" t="s">
        <v>274</v>
      </c>
      <c r="W188" t="s">
        <v>1043</v>
      </c>
      <c r="X188" s="89">
        <v>85181154</v>
      </c>
      <c r="Y188" s="89">
        <v>3739</v>
      </c>
      <c r="Z188" s="89">
        <v>22781.801016314523</v>
      </c>
      <c r="AB188" t="s">
        <v>274</v>
      </c>
      <c r="AC188" t="s">
        <v>1043</v>
      </c>
      <c r="AD188">
        <v>0</v>
      </c>
      <c r="AE188" s="88">
        <v>0</v>
      </c>
      <c r="AF188">
        <v>0</v>
      </c>
    </row>
    <row r="189" spans="1:32" x14ac:dyDescent="0.25">
      <c r="A189" t="s">
        <v>275</v>
      </c>
      <c r="B189" t="s">
        <v>1044</v>
      </c>
      <c r="C189" s="57">
        <v>107.3</v>
      </c>
      <c r="E189" t="s">
        <v>275</v>
      </c>
      <c r="F189" t="s">
        <v>1044</v>
      </c>
      <c r="G189">
        <v>915</v>
      </c>
      <c r="H189" s="88">
        <v>1311</v>
      </c>
      <c r="I189" s="90">
        <f t="shared" si="4"/>
        <v>0.69794050343249425</v>
      </c>
      <c r="J189">
        <v>699</v>
      </c>
      <c r="K189" s="90">
        <f t="shared" si="5"/>
        <v>0.76393442622950825</v>
      </c>
      <c r="L189" s="88">
        <v>18120555.190000001</v>
      </c>
      <c r="M189" s="88">
        <v>13821.933783371473</v>
      </c>
      <c r="N189" s="88">
        <v>16193918.219999999</v>
      </c>
      <c r="O189" s="88">
        <v>1369</v>
      </c>
      <c r="P189" s="88">
        <v>11829.012578524469</v>
      </c>
      <c r="R189" t="s">
        <v>275</v>
      </c>
      <c r="S189" t="s">
        <v>1044</v>
      </c>
      <c r="T189" t="s">
        <v>815</v>
      </c>
      <c r="V189" t="s">
        <v>275</v>
      </c>
      <c r="W189" t="s">
        <v>1044</v>
      </c>
      <c r="X189" s="89">
        <v>654966641</v>
      </c>
      <c r="Y189" s="89">
        <v>20763</v>
      </c>
      <c r="Z189" s="89">
        <v>31544.894331262341</v>
      </c>
      <c r="AB189" t="s">
        <v>275</v>
      </c>
      <c r="AC189" t="s">
        <v>1044</v>
      </c>
      <c r="AD189">
        <v>0</v>
      </c>
      <c r="AE189" s="88">
        <v>0</v>
      </c>
      <c r="AF189">
        <v>0</v>
      </c>
    </row>
    <row r="190" spans="1:32" x14ac:dyDescent="0.25">
      <c r="A190" t="s">
        <v>276</v>
      </c>
      <c r="B190" t="s">
        <v>1045</v>
      </c>
      <c r="C190" s="57">
        <v>192.6</v>
      </c>
      <c r="E190" t="s">
        <v>276</v>
      </c>
      <c r="F190" t="s">
        <v>1045</v>
      </c>
      <c r="G190">
        <v>135</v>
      </c>
      <c r="H190" s="88">
        <v>181</v>
      </c>
      <c r="I190" s="90">
        <f t="shared" si="4"/>
        <v>0.7458563535911602</v>
      </c>
      <c r="J190">
        <v>135</v>
      </c>
      <c r="K190" s="90">
        <f t="shared" si="5"/>
        <v>1</v>
      </c>
      <c r="L190" s="88">
        <v>2550370.5300000003</v>
      </c>
      <c r="M190" s="88">
        <v>14090.444917127073</v>
      </c>
      <c r="N190" s="88">
        <v>2395121.04</v>
      </c>
      <c r="O190" s="88">
        <v>208</v>
      </c>
      <c r="P190" s="88">
        <v>11515.005000000001</v>
      </c>
      <c r="R190" t="s">
        <v>276</v>
      </c>
      <c r="S190" t="s">
        <v>1045</v>
      </c>
      <c r="T190" t="s">
        <v>849</v>
      </c>
      <c r="V190" t="s">
        <v>276</v>
      </c>
      <c r="W190" t="s">
        <v>1045</v>
      </c>
      <c r="X190" s="89">
        <v>89548834</v>
      </c>
      <c r="Y190" s="89">
        <v>4064</v>
      </c>
      <c r="Z190" s="89">
        <v>22034.654035433072</v>
      </c>
      <c r="AB190" t="s">
        <v>276</v>
      </c>
      <c r="AC190" t="s">
        <v>1045</v>
      </c>
      <c r="AD190">
        <v>0</v>
      </c>
      <c r="AE190" s="88">
        <v>0</v>
      </c>
      <c r="AF190">
        <v>0</v>
      </c>
    </row>
    <row r="191" spans="1:32" x14ac:dyDescent="0.25">
      <c r="A191" t="s">
        <v>277</v>
      </c>
      <c r="B191" t="s">
        <v>1046</v>
      </c>
      <c r="C191" s="57">
        <v>175</v>
      </c>
      <c r="E191" t="s">
        <v>277</v>
      </c>
      <c r="F191" t="s">
        <v>1046</v>
      </c>
      <c r="G191">
        <v>51</v>
      </c>
      <c r="H191" s="88">
        <v>80</v>
      </c>
      <c r="I191" s="90">
        <f t="shared" si="4"/>
        <v>0.63749999999999996</v>
      </c>
      <c r="J191">
        <v>51</v>
      </c>
      <c r="K191" s="90">
        <f t="shared" si="5"/>
        <v>1</v>
      </c>
      <c r="L191" s="88">
        <v>1019028.44</v>
      </c>
      <c r="M191" s="88">
        <v>12737.8555</v>
      </c>
      <c r="N191" s="88">
        <v>946620.7</v>
      </c>
      <c r="O191" s="88">
        <v>77</v>
      </c>
      <c r="P191" s="88">
        <v>12293.775324675324</v>
      </c>
      <c r="R191" t="s">
        <v>277</v>
      </c>
      <c r="S191" t="s">
        <v>1046</v>
      </c>
      <c r="T191" t="s">
        <v>850</v>
      </c>
      <c r="V191" t="s">
        <v>277</v>
      </c>
      <c r="W191" t="s">
        <v>1046</v>
      </c>
      <c r="X191" s="89">
        <v>46424156</v>
      </c>
      <c r="Y191" s="89">
        <v>1943</v>
      </c>
      <c r="Z191" s="89">
        <v>23893.029336078231</v>
      </c>
      <c r="AB191" t="s">
        <v>277</v>
      </c>
      <c r="AC191" t="s">
        <v>1046</v>
      </c>
      <c r="AD191">
        <v>0</v>
      </c>
      <c r="AE191" s="88">
        <v>0</v>
      </c>
      <c r="AF191">
        <v>0</v>
      </c>
    </row>
    <row r="192" spans="1:32" x14ac:dyDescent="0.25">
      <c r="A192" t="s">
        <v>110</v>
      </c>
      <c r="B192" t="s">
        <v>1047</v>
      </c>
      <c r="C192" s="57">
        <v>146.1</v>
      </c>
      <c r="E192" t="s">
        <v>110</v>
      </c>
      <c r="F192" t="s">
        <v>1047</v>
      </c>
      <c r="G192">
        <v>2337</v>
      </c>
      <c r="H192" s="88">
        <v>3853</v>
      </c>
      <c r="I192" s="90">
        <f t="shared" si="4"/>
        <v>0.60654035816247076</v>
      </c>
      <c r="J192">
        <v>1590</v>
      </c>
      <c r="K192" s="90">
        <f t="shared" si="5"/>
        <v>0.68035943517329911</v>
      </c>
      <c r="L192" s="88">
        <v>54741810.060000002</v>
      </c>
      <c r="M192" s="88">
        <v>14207.581121204257</v>
      </c>
      <c r="N192" s="88">
        <v>47192176.640000001</v>
      </c>
      <c r="O192" s="88">
        <v>3973</v>
      </c>
      <c r="P192" s="88">
        <v>11878.222159577146</v>
      </c>
      <c r="R192" t="s">
        <v>110</v>
      </c>
      <c r="S192" t="s">
        <v>1047</v>
      </c>
      <c r="T192" t="s">
        <v>851</v>
      </c>
      <c r="V192" t="s">
        <v>110</v>
      </c>
      <c r="W192" t="s">
        <v>1047</v>
      </c>
      <c r="X192" s="89">
        <v>2207208697</v>
      </c>
      <c r="Y192" s="89">
        <v>83106</v>
      </c>
      <c r="Z192" s="89">
        <v>26558.957199239525</v>
      </c>
      <c r="AB192" t="s">
        <v>110</v>
      </c>
      <c r="AC192" t="s">
        <v>1047</v>
      </c>
      <c r="AD192">
        <v>1</v>
      </c>
      <c r="AE192" s="88">
        <v>0</v>
      </c>
      <c r="AF192">
        <v>1</v>
      </c>
    </row>
    <row r="193" spans="1:32" x14ac:dyDescent="0.25">
      <c r="A193" t="s">
        <v>278</v>
      </c>
      <c r="B193" t="s">
        <v>1048</v>
      </c>
      <c r="C193" s="57">
        <v>102.1</v>
      </c>
      <c r="E193" t="s">
        <v>278</v>
      </c>
      <c r="F193" t="s">
        <v>1048</v>
      </c>
      <c r="G193">
        <v>267</v>
      </c>
      <c r="H193" s="88">
        <v>308</v>
      </c>
      <c r="I193" s="90">
        <f t="shared" si="4"/>
        <v>0.86688311688311692</v>
      </c>
      <c r="J193">
        <v>225</v>
      </c>
      <c r="K193" s="90">
        <f t="shared" si="5"/>
        <v>0.84269662921348309</v>
      </c>
      <c r="L193" s="88">
        <v>3387874.27</v>
      </c>
      <c r="M193" s="88">
        <v>10999.591785714285</v>
      </c>
      <c r="N193" s="88">
        <v>3481724.04</v>
      </c>
      <c r="O193" s="88">
        <v>312</v>
      </c>
      <c r="P193" s="88">
        <v>11159.371923076924</v>
      </c>
      <c r="R193" t="s">
        <v>278</v>
      </c>
      <c r="S193" t="s">
        <v>1048</v>
      </c>
      <c r="T193" t="s">
        <v>852</v>
      </c>
      <c r="V193" t="s">
        <v>278</v>
      </c>
      <c r="W193" t="s">
        <v>1048</v>
      </c>
      <c r="X193" s="89">
        <v>148525039</v>
      </c>
      <c r="Y193" s="89">
        <v>4973</v>
      </c>
      <c r="Z193" s="89">
        <v>29866.285743012268</v>
      </c>
      <c r="AB193" t="s">
        <v>278</v>
      </c>
      <c r="AC193" t="s">
        <v>1048</v>
      </c>
      <c r="AD193">
        <v>0</v>
      </c>
      <c r="AE193" s="88">
        <v>0</v>
      </c>
      <c r="AF193">
        <v>0</v>
      </c>
    </row>
    <row r="194" spans="1:32" x14ac:dyDescent="0.25">
      <c r="A194" t="s">
        <v>279</v>
      </c>
      <c r="B194" t="s">
        <v>743</v>
      </c>
      <c r="C194" s="57">
        <v>205.4</v>
      </c>
      <c r="E194" t="s">
        <v>279</v>
      </c>
      <c r="F194" t="s">
        <v>743</v>
      </c>
      <c r="G194">
        <v>27</v>
      </c>
      <c r="H194" s="88">
        <v>69</v>
      </c>
      <c r="I194" s="90">
        <f t="shared" si="4"/>
        <v>0.39130434782608697</v>
      </c>
      <c r="J194">
        <v>27</v>
      </c>
      <c r="K194" s="90">
        <f t="shared" si="5"/>
        <v>1</v>
      </c>
      <c r="L194" s="88">
        <v>1244816.8399999999</v>
      </c>
      <c r="M194" s="88">
        <v>18040.823768115941</v>
      </c>
      <c r="N194" s="88">
        <v>1024330.45</v>
      </c>
      <c r="O194" s="88">
        <v>76</v>
      </c>
      <c r="P194" s="88">
        <v>13478.032236842104</v>
      </c>
      <c r="R194" t="s">
        <v>279</v>
      </c>
      <c r="S194" t="s">
        <v>743</v>
      </c>
      <c r="T194" t="s">
        <v>853</v>
      </c>
      <c r="V194" t="s">
        <v>85</v>
      </c>
      <c r="W194" t="s">
        <v>1061</v>
      </c>
      <c r="X194" s="89">
        <v>1594848750</v>
      </c>
      <c r="Y194" s="89">
        <v>51289</v>
      </c>
      <c r="Z194" s="89">
        <v>31095.337206808479</v>
      </c>
      <c r="AB194" t="s">
        <v>279</v>
      </c>
      <c r="AC194" t="s">
        <v>743</v>
      </c>
      <c r="AD194">
        <v>0</v>
      </c>
      <c r="AE194" s="88">
        <v>416428.22</v>
      </c>
      <c r="AF194">
        <v>1</v>
      </c>
    </row>
    <row r="195" spans="1:32" x14ac:dyDescent="0.25">
      <c r="A195" t="s">
        <v>280</v>
      </c>
      <c r="B195" t="s">
        <v>1049</v>
      </c>
      <c r="C195" s="57">
        <v>215.6</v>
      </c>
      <c r="E195" t="s">
        <v>280</v>
      </c>
      <c r="F195" t="s">
        <v>1049</v>
      </c>
      <c r="G195">
        <v>195</v>
      </c>
      <c r="H195" s="88">
        <v>336</v>
      </c>
      <c r="I195" s="90">
        <f t="shared" si="4"/>
        <v>0.5803571428571429</v>
      </c>
      <c r="J195">
        <v>195</v>
      </c>
      <c r="K195" s="90">
        <f t="shared" si="5"/>
        <v>1</v>
      </c>
      <c r="L195" s="88">
        <v>3583758.81</v>
      </c>
      <c r="M195" s="88">
        <v>10665.948839285715</v>
      </c>
      <c r="N195" s="88">
        <v>3648881.5600000005</v>
      </c>
      <c r="O195" s="88">
        <v>366</v>
      </c>
      <c r="P195" s="88">
        <v>9969.621748633881</v>
      </c>
      <c r="R195" t="s">
        <v>280</v>
      </c>
      <c r="S195" t="s">
        <v>1049</v>
      </c>
      <c r="T195" t="s">
        <v>854</v>
      </c>
      <c r="V195" t="s">
        <v>279</v>
      </c>
      <c r="W195" t="s">
        <v>743</v>
      </c>
      <c r="X195" s="89">
        <v>69245419</v>
      </c>
      <c r="Y195" s="89">
        <v>2923</v>
      </c>
      <c r="Z195" s="89">
        <v>23689.84570646596</v>
      </c>
      <c r="AB195" t="s">
        <v>280</v>
      </c>
      <c r="AC195" t="s">
        <v>1049</v>
      </c>
      <c r="AD195">
        <v>0</v>
      </c>
      <c r="AE195" s="88">
        <v>0</v>
      </c>
      <c r="AF195">
        <v>0</v>
      </c>
    </row>
    <row r="196" spans="1:32" x14ac:dyDescent="0.25">
      <c r="A196" t="s">
        <v>281</v>
      </c>
      <c r="B196" t="s">
        <v>1050</v>
      </c>
      <c r="C196" s="57">
        <v>121.2</v>
      </c>
      <c r="E196" t="s">
        <v>281</v>
      </c>
      <c r="F196" t="s">
        <v>1050</v>
      </c>
      <c r="G196">
        <v>51</v>
      </c>
      <c r="H196" s="88">
        <v>75</v>
      </c>
      <c r="I196" s="90">
        <f t="shared" ref="I196:I259" si="6">G196/H196</f>
        <v>0.68</v>
      </c>
      <c r="J196">
        <v>51</v>
      </c>
      <c r="K196" s="90">
        <f t="shared" si="5"/>
        <v>1</v>
      </c>
      <c r="L196" s="88">
        <v>1063118.3599999999</v>
      </c>
      <c r="M196" s="88">
        <v>14174.911466666665</v>
      </c>
      <c r="N196" s="88">
        <v>1018371.8400000001</v>
      </c>
      <c r="O196" s="88">
        <v>85</v>
      </c>
      <c r="P196" s="88">
        <v>11980.84517647059</v>
      </c>
      <c r="R196" t="s">
        <v>281</v>
      </c>
      <c r="S196" t="s">
        <v>1050</v>
      </c>
      <c r="T196" t="s">
        <v>855</v>
      </c>
      <c r="V196" t="s">
        <v>280</v>
      </c>
      <c r="W196" t="s">
        <v>1049</v>
      </c>
      <c r="X196" s="89">
        <v>163607180</v>
      </c>
      <c r="Y196" s="89">
        <v>7479</v>
      </c>
      <c r="Z196" s="89">
        <v>21875.542184784063</v>
      </c>
      <c r="AB196" t="s">
        <v>281</v>
      </c>
      <c r="AC196" t="s">
        <v>1050</v>
      </c>
      <c r="AD196">
        <v>0</v>
      </c>
      <c r="AE196" s="88">
        <v>0</v>
      </c>
      <c r="AF196">
        <v>0</v>
      </c>
    </row>
    <row r="197" spans="1:32" x14ac:dyDescent="0.25">
      <c r="A197" t="s">
        <v>282</v>
      </c>
      <c r="B197" t="s">
        <v>1051</v>
      </c>
      <c r="C197" s="57">
        <v>181.6</v>
      </c>
      <c r="E197" t="s">
        <v>282</v>
      </c>
      <c r="F197" t="s">
        <v>1051</v>
      </c>
      <c r="G197">
        <v>63</v>
      </c>
      <c r="H197" s="88">
        <v>98</v>
      </c>
      <c r="I197" s="90">
        <f t="shared" si="6"/>
        <v>0.6428571428571429</v>
      </c>
      <c r="J197">
        <v>63</v>
      </c>
      <c r="K197" s="90">
        <f t="shared" ref="K197:K260" si="7">J197/G197</f>
        <v>1</v>
      </c>
      <c r="L197" s="88">
        <v>1122585.6100000001</v>
      </c>
      <c r="M197" s="88">
        <v>11454.955204081634</v>
      </c>
      <c r="N197" s="88">
        <v>1130579.8399999999</v>
      </c>
      <c r="O197" s="88">
        <v>110</v>
      </c>
      <c r="P197" s="88">
        <v>10277.998545454544</v>
      </c>
      <c r="R197" t="s">
        <v>282</v>
      </c>
      <c r="S197" t="s">
        <v>1051</v>
      </c>
      <c r="T197" t="s">
        <v>844</v>
      </c>
      <c r="V197" t="s">
        <v>281</v>
      </c>
      <c r="W197" t="s">
        <v>1050</v>
      </c>
      <c r="X197" s="89">
        <v>47867513</v>
      </c>
      <c r="Y197" s="89">
        <v>1781</v>
      </c>
      <c r="Z197" s="89">
        <v>26876.761931499157</v>
      </c>
      <c r="AB197" t="s">
        <v>282</v>
      </c>
      <c r="AC197" t="s">
        <v>1051</v>
      </c>
      <c r="AD197">
        <v>0</v>
      </c>
      <c r="AE197" s="88">
        <v>0</v>
      </c>
      <c r="AF197">
        <v>0</v>
      </c>
    </row>
    <row r="198" spans="1:32" x14ac:dyDescent="0.25">
      <c r="A198" t="s">
        <v>283</v>
      </c>
      <c r="B198" t="s">
        <v>1052</v>
      </c>
      <c r="C198" s="57">
        <v>250</v>
      </c>
      <c r="E198" t="s">
        <v>283</v>
      </c>
      <c r="F198" t="s">
        <v>1052</v>
      </c>
      <c r="G198">
        <v>48</v>
      </c>
      <c r="H198" s="88">
        <v>61</v>
      </c>
      <c r="I198" s="90">
        <f t="shared" si="6"/>
        <v>0.78688524590163933</v>
      </c>
      <c r="K198" s="90"/>
      <c r="L198" s="88">
        <v>986297.4</v>
      </c>
      <c r="M198" s="88">
        <v>16168.809836065575</v>
      </c>
      <c r="N198" s="88">
        <v>816856.96</v>
      </c>
      <c r="O198" s="88">
        <v>64</v>
      </c>
      <c r="P198" s="88">
        <v>12763.39</v>
      </c>
      <c r="R198" t="s">
        <v>283</v>
      </c>
      <c r="S198" t="s">
        <v>1052</v>
      </c>
      <c r="T198" t="s">
        <v>747</v>
      </c>
      <c r="V198" t="s">
        <v>282</v>
      </c>
      <c r="W198" t="s">
        <v>1051</v>
      </c>
      <c r="X198" s="89">
        <v>60563379</v>
      </c>
      <c r="Y198" s="89">
        <v>2650</v>
      </c>
      <c r="Z198" s="89">
        <v>22854.105283018867</v>
      </c>
      <c r="AB198" t="s">
        <v>283</v>
      </c>
      <c r="AC198" t="s">
        <v>1052</v>
      </c>
      <c r="AD198">
        <v>1</v>
      </c>
      <c r="AE198" s="88">
        <v>0</v>
      </c>
      <c r="AF198">
        <v>1</v>
      </c>
    </row>
    <row r="199" spans="1:32" x14ac:dyDescent="0.25">
      <c r="A199" t="s">
        <v>284</v>
      </c>
      <c r="B199" t="s">
        <v>1053</v>
      </c>
      <c r="C199" s="57">
        <v>179.1</v>
      </c>
      <c r="E199" t="s">
        <v>284</v>
      </c>
      <c r="F199" t="s">
        <v>1053</v>
      </c>
      <c r="G199">
        <v>30</v>
      </c>
      <c r="H199" s="88">
        <v>48</v>
      </c>
      <c r="I199" s="90">
        <f t="shared" si="6"/>
        <v>0.625</v>
      </c>
      <c r="J199">
        <v>30</v>
      </c>
      <c r="K199" s="90">
        <f t="shared" si="7"/>
        <v>1</v>
      </c>
      <c r="L199" s="88">
        <v>755118.46</v>
      </c>
      <c r="M199" s="88">
        <v>15731.634583333333</v>
      </c>
      <c r="N199" s="88">
        <v>676078.32</v>
      </c>
      <c r="O199" s="88">
        <v>41</v>
      </c>
      <c r="P199" s="88">
        <v>16489.71512195122</v>
      </c>
      <c r="R199" t="s">
        <v>284</v>
      </c>
      <c r="S199" t="s">
        <v>1053</v>
      </c>
      <c r="T199" t="s">
        <v>856</v>
      </c>
      <c r="V199" t="s">
        <v>283</v>
      </c>
      <c r="W199" t="s">
        <v>1052</v>
      </c>
      <c r="X199" s="89">
        <v>53653849</v>
      </c>
      <c r="Y199" s="89">
        <v>2359</v>
      </c>
      <c r="Z199" s="89">
        <v>22744.319203052142</v>
      </c>
      <c r="AB199" t="s">
        <v>284</v>
      </c>
      <c r="AC199" t="s">
        <v>1053</v>
      </c>
      <c r="AD199">
        <v>0</v>
      </c>
      <c r="AE199" s="88">
        <v>0</v>
      </c>
      <c r="AF199">
        <v>0</v>
      </c>
    </row>
    <row r="200" spans="1:32" x14ac:dyDescent="0.25">
      <c r="A200" t="s">
        <v>285</v>
      </c>
      <c r="B200" t="s">
        <v>1054</v>
      </c>
      <c r="C200" s="57">
        <v>140.69999999999999</v>
      </c>
      <c r="E200" t="s">
        <v>285</v>
      </c>
      <c r="F200" t="s">
        <v>1054</v>
      </c>
      <c r="G200">
        <v>195</v>
      </c>
      <c r="H200" s="88">
        <v>238</v>
      </c>
      <c r="I200" s="90">
        <f t="shared" si="6"/>
        <v>0.81932773109243695</v>
      </c>
      <c r="J200">
        <v>117</v>
      </c>
      <c r="K200" s="90">
        <f t="shared" si="7"/>
        <v>0.6</v>
      </c>
      <c r="L200" s="88">
        <v>3269276.04</v>
      </c>
      <c r="M200" s="88">
        <v>13736.453949579833</v>
      </c>
      <c r="N200" s="88">
        <v>2940614.0799999996</v>
      </c>
      <c r="O200" s="88">
        <v>261</v>
      </c>
      <c r="P200" s="88">
        <v>11266.720613026819</v>
      </c>
      <c r="R200" t="s">
        <v>285</v>
      </c>
      <c r="S200" t="s">
        <v>1054</v>
      </c>
      <c r="T200" t="s">
        <v>843</v>
      </c>
      <c r="V200" t="s">
        <v>284</v>
      </c>
      <c r="W200" t="s">
        <v>1053</v>
      </c>
      <c r="X200" s="89">
        <v>55287542</v>
      </c>
      <c r="Y200" s="89">
        <v>2108</v>
      </c>
      <c r="Z200" s="89">
        <v>26227.486717267551</v>
      </c>
      <c r="AB200" t="s">
        <v>285</v>
      </c>
      <c r="AC200" t="s">
        <v>1054</v>
      </c>
      <c r="AD200">
        <v>0</v>
      </c>
      <c r="AE200" s="88">
        <v>0</v>
      </c>
      <c r="AF200">
        <v>0</v>
      </c>
    </row>
    <row r="201" spans="1:32" x14ac:dyDescent="0.25">
      <c r="A201" t="s">
        <v>286</v>
      </c>
      <c r="B201" t="s">
        <v>1055</v>
      </c>
      <c r="C201" s="57">
        <v>168.5</v>
      </c>
      <c r="E201" t="s">
        <v>286</v>
      </c>
      <c r="F201" t="s">
        <v>1055</v>
      </c>
      <c r="G201">
        <v>108</v>
      </c>
      <c r="H201" s="88">
        <v>154</v>
      </c>
      <c r="I201" s="90">
        <f t="shared" si="6"/>
        <v>0.70129870129870131</v>
      </c>
      <c r="J201">
        <v>108</v>
      </c>
      <c r="K201" s="90">
        <f t="shared" si="7"/>
        <v>1</v>
      </c>
      <c r="L201" s="88">
        <v>2074189.0300000003</v>
      </c>
      <c r="M201" s="88">
        <v>13468.759935064936</v>
      </c>
      <c r="N201" s="88">
        <v>1946757.76</v>
      </c>
      <c r="O201" s="88">
        <v>157</v>
      </c>
      <c r="P201" s="88">
        <v>12399.730955414012</v>
      </c>
      <c r="R201" t="s">
        <v>286</v>
      </c>
      <c r="S201" t="s">
        <v>1055</v>
      </c>
      <c r="T201" t="s">
        <v>857</v>
      </c>
      <c r="V201" t="s">
        <v>285</v>
      </c>
      <c r="W201" t="s">
        <v>1054</v>
      </c>
      <c r="X201" s="89">
        <v>145877444</v>
      </c>
      <c r="Y201" s="89">
        <v>5065</v>
      </c>
      <c r="Z201" s="89">
        <v>28801.074827245804</v>
      </c>
      <c r="AB201" t="s">
        <v>286</v>
      </c>
      <c r="AC201" t="s">
        <v>1055</v>
      </c>
      <c r="AD201">
        <v>1</v>
      </c>
      <c r="AE201" s="88">
        <v>0</v>
      </c>
      <c r="AF201">
        <v>1</v>
      </c>
    </row>
    <row r="202" spans="1:32" x14ac:dyDescent="0.25">
      <c r="A202" t="s">
        <v>288</v>
      </c>
      <c r="B202" t="s">
        <v>1056</v>
      </c>
      <c r="C202" s="57">
        <v>207.6</v>
      </c>
      <c r="E202" t="s">
        <v>288</v>
      </c>
      <c r="F202" t="s">
        <v>1056</v>
      </c>
      <c r="G202">
        <v>132</v>
      </c>
      <c r="H202" s="88">
        <v>215</v>
      </c>
      <c r="I202" s="90">
        <f t="shared" si="6"/>
        <v>0.61395348837209307</v>
      </c>
      <c r="J202">
        <v>132</v>
      </c>
      <c r="K202" s="90">
        <f t="shared" si="7"/>
        <v>1</v>
      </c>
      <c r="L202" s="88">
        <v>3520710.81</v>
      </c>
      <c r="M202" s="88">
        <v>16375.39911627907</v>
      </c>
      <c r="N202" s="88">
        <v>2965078.8800000004</v>
      </c>
      <c r="O202" s="88">
        <v>238</v>
      </c>
      <c r="P202" s="88">
        <v>12458.314621848742</v>
      </c>
      <c r="R202" t="s">
        <v>288</v>
      </c>
      <c r="S202" t="s">
        <v>1056</v>
      </c>
      <c r="T202" t="s">
        <v>824</v>
      </c>
      <c r="V202" t="s">
        <v>286</v>
      </c>
      <c r="W202" t="s">
        <v>1055</v>
      </c>
      <c r="X202" s="89">
        <v>77470889</v>
      </c>
      <c r="Y202" s="89">
        <v>2980</v>
      </c>
      <c r="Z202" s="89">
        <v>25996.942617449666</v>
      </c>
      <c r="AB202" t="s">
        <v>288</v>
      </c>
      <c r="AC202" t="s">
        <v>1056</v>
      </c>
      <c r="AD202">
        <v>1</v>
      </c>
      <c r="AE202" s="88">
        <v>23445.65</v>
      </c>
      <c r="AF202">
        <v>1</v>
      </c>
    </row>
    <row r="203" spans="1:32" x14ac:dyDescent="0.25">
      <c r="A203" t="s">
        <v>289</v>
      </c>
      <c r="B203" t="s">
        <v>1057</v>
      </c>
      <c r="C203" s="57">
        <v>174.3</v>
      </c>
      <c r="E203" t="s">
        <v>289</v>
      </c>
      <c r="F203" t="s">
        <v>1057</v>
      </c>
      <c r="G203">
        <v>90</v>
      </c>
      <c r="H203" s="88">
        <v>143</v>
      </c>
      <c r="I203" s="90">
        <f t="shared" si="6"/>
        <v>0.62937062937062938</v>
      </c>
      <c r="J203">
        <v>90</v>
      </c>
      <c r="K203" s="90">
        <f t="shared" si="7"/>
        <v>1</v>
      </c>
      <c r="L203" s="88">
        <v>1052393.6700000002</v>
      </c>
      <c r="M203" s="88">
        <v>7359.3962937062952</v>
      </c>
      <c r="N203" s="88">
        <v>843193.96000000008</v>
      </c>
      <c r="O203" s="88">
        <v>127</v>
      </c>
      <c r="P203" s="88">
        <v>6639.3225196850399</v>
      </c>
      <c r="R203" t="s">
        <v>289</v>
      </c>
      <c r="S203" t="s">
        <v>1057</v>
      </c>
      <c r="T203" t="s">
        <v>858</v>
      </c>
      <c r="V203" t="s">
        <v>288</v>
      </c>
      <c r="W203" t="s">
        <v>1056</v>
      </c>
      <c r="X203" s="89">
        <v>112193085</v>
      </c>
      <c r="Y203" s="89">
        <v>4756</v>
      </c>
      <c r="Z203" s="89">
        <v>23589.799201009253</v>
      </c>
      <c r="AB203" t="s">
        <v>289</v>
      </c>
      <c r="AC203" t="s">
        <v>1057</v>
      </c>
      <c r="AD203">
        <v>0</v>
      </c>
      <c r="AE203" s="88">
        <v>10668.42</v>
      </c>
      <c r="AF203">
        <v>1</v>
      </c>
    </row>
    <row r="204" spans="1:32" x14ac:dyDescent="0.25">
      <c r="A204" t="s">
        <v>290</v>
      </c>
      <c r="B204" t="s">
        <v>1058</v>
      </c>
      <c r="C204" s="57">
        <v>139.69999999999999</v>
      </c>
      <c r="E204" t="s">
        <v>290</v>
      </c>
      <c r="F204" t="s">
        <v>1058</v>
      </c>
      <c r="G204">
        <v>69</v>
      </c>
      <c r="H204" s="88">
        <v>103</v>
      </c>
      <c r="I204" s="90">
        <f t="shared" si="6"/>
        <v>0.66990291262135926</v>
      </c>
      <c r="J204">
        <v>69</v>
      </c>
      <c r="K204" s="90">
        <f t="shared" si="7"/>
        <v>1</v>
      </c>
      <c r="L204" s="88">
        <v>1216108.1099999999</v>
      </c>
      <c r="M204" s="88">
        <v>11806.874854368931</v>
      </c>
      <c r="N204" s="88">
        <v>1097064.3599999999</v>
      </c>
      <c r="O204" s="88">
        <v>101</v>
      </c>
      <c r="P204" s="88">
        <v>10862.023366336633</v>
      </c>
      <c r="R204" t="s">
        <v>290</v>
      </c>
      <c r="S204" t="s">
        <v>1058</v>
      </c>
      <c r="T204" t="s">
        <v>859</v>
      </c>
      <c r="V204" t="s">
        <v>289</v>
      </c>
      <c r="W204" t="s">
        <v>1057</v>
      </c>
      <c r="X204" s="89">
        <v>35152652</v>
      </c>
      <c r="Y204" s="89">
        <v>1646</v>
      </c>
      <c r="Z204" s="89">
        <v>21356.410692588091</v>
      </c>
      <c r="AB204" t="s">
        <v>290</v>
      </c>
      <c r="AC204" t="s">
        <v>1058</v>
      </c>
      <c r="AD204">
        <v>0</v>
      </c>
      <c r="AE204" s="88">
        <v>27405.599999999999</v>
      </c>
      <c r="AF204">
        <v>1</v>
      </c>
    </row>
    <row r="205" spans="1:32" x14ac:dyDescent="0.25">
      <c r="A205" t="s">
        <v>291</v>
      </c>
      <c r="B205" t="s">
        <v>1059</v>
      </c>
      <c r="C205" s="57">
        <v>144</v>
      </c>
      <c r="E205" t="s">
        <v>291</v>
      </c>
      <c r="F205" t="s">
        <v>1059</v>
      </c>
      <c r="G205">
        <v>222</v>
      </c>
      <c r="H205" s="88">
        <v>279</v>
      </c>
      <c r="I205" s="90">
        <f t="shared" si="6"/>
        <v>0.79569892473118276</v>
      </c>
      <c r="J205">
        <v>219</v>
      </c>
      <c r="K205" s="90">
        <f t="shared" si="7"/>
        <v>0.98648648648648651</v>
      </c>
      <c r="L205" s="88">
        <v>3440557.25</v>
      </c>
      <c r="M205" s="88">
        <v>12331.746415770609</v>
      </c>
      <c r="N205" s="88">
        <v>3305929.93</v>
      </c>
      <c r="O205" s="88">
        <v>302</v>
      </c>
      <c r="P205" s="88">
        <v>10946.787847682121</v>
      </c>
      <c r="R205" t="s">
        <v>291</v>
      </c>
      <c r="S205" t="s">
        <v>1059</v>
      </c>
      <c r="T205" t="s">
        <v>860</v>
      </c>
      <c r="V205" t="s">
        <v>290</v>
      </c>
      <c r="W205" t="s">
        <v>1058</v>
      </c>
      <c r="X205" s="89">
        <v>52608944</v>
      </c>
      <c r="Y205" s="89">
        <v>1930</v>
      </c>
      <c r="Z205" s="89">
        <v>27258.520207253885</v>
      </c>
      <c r="AB205" t="s">
        <v>291</v>
      </c>
      <c r="AC205" t="s">
        <v>1059</v>
      </c>
      <c r="AD205">
        <v>0</v>
      </c>
      <c r="AE205" s="88">
        <v>0</v>
      </c>
      <c r="AF205">
        <v>0</v>
      </c>
    </row>
    <row r="206" spans="1:32" x14ac:dyDescent="0.25">
      <c r="A206" t="s">
        <v>292</v>
      </c>
      <c r="B206" t="s">
        <v>1060</v>
      </c>
      <c r="C206" s="57">
        <v>143</v>
      </c>
      <c r="E206" t="s">
        <v>292</v>
      </c>
      <c r="F206" t="s">
        <v>1060</v>
      </c>
      <c r="G206">
        <v>309</v>
      </c>
      <c r="H206" s="88">
        <v>451</v>
      </c>
      <c r="I206" s="90">
        <f t="shared" si="6"/>
        <v>0.68514412416851445</v>
      </c>
      <c r="J206">
        <v>243</v>
      </c>
      <c r="K206" s="90">
        <f t="shared" si="7"/>
        <v>0.78640776699029125</v>
      </c>
      <c r="L206" s="88">
        <v>4435572.6500000004</v>
      </c>
      <c r="M206" s="88">
        <v>9834.9726164079839</v>
      </c>
      <c r="N206" s="88">
        <v>4081845.54</v>
      </c>
      <c r="O206" s="88">
        <v>466</v>
      </c>
      <c r="P206" s="88">
        <v>8759.3251931330469</v>
      </c>
      <c r="R206" t="s">
        <v>292</v>
      </c>
      <c r="S206" t="s">
        <v>1060</v>
      </c>
      <c r="T206" t="s">
        <v>861</v>
      </c>
      <c r="V206" t="s">
        <v>291</v>
      </c>
      <c r="W206" t="s">
        <v>1059</v>
      </c>
      <c r="X206" s="89">
        <v>164306300</v>
      </c>
      <c r="Y206" s="89">
        <v>6337</v>
      </c>
      <c r="Z206" s="89">
        <v>25928.089001104625</v>
      </c>
      <c r="AB206" t="s">
        <v>292</v>
      </c>
      <c r="AC206" t="s">
        <v>1060</v>
      </c>
      <c r="AD206">
        <v>0</v>
      </c>
      <c r="AE206" s="88">
        <v>0</v>
      </c>
      <c r="AF206">
        <v>0</v>
      </c>
    </row>
    <row r="207" spans="1:32" x14ac:dyDescent="0.25">
      <c r="A207" t="s">
        <v>85</v>
      </c>
      <c r="B207" t="s">
        <v>1061</v>
      </c>
      <c r="C207" s="57">
        <v>122.1</v>
      </c>
      <c r="E207" t="s">
        <v>85</v>
      </c>
      <c r="F207" t="s">
        <v>1061</v>
      </c>
      <c r="G207">
        <v>2523</v>
      </c>
      <c r="H207" s="88">
        <v>2871</v>
      </c>
      <c r="I207" s="90">
        <f t="shared" si="6"/>
        <v>0.87878787878787878</v>
      </c>
      <c r="J207">
        <v>2178</v>
      </c>
      <c r="K207" s="90">
        <f t="shared" si="7"/>
        <v>0.86325802615933411</v>
      </c>
      <c r="L207" s="88">
        <v>41236464.019999996</v>
      </c>
      <c r="M207" s="88">
        <v>14363.101365377915</v>
      </c>
      <c r="N207" s="88">
        <v>36727205.039999999</v>
      </c>
      <c r="O207" s="88">
        <v>2914</v>
      </c>
      <c r="P207" s="88">
        <v>12603.707975291694</v>
      </c>
      <c r="R207" t="s">
        <v>85</v>
      </c>
      <c r="S207" t="s">
        <v>1061</v>
      </c>
      <c r="T207" t="s">
        <v>862</v>
      </c>
      <c r="V207" t="s">
        <v>292</v>
      </c>
      <c r="W207" t="s">
        <v>1060</v>
      </c>
      <c r="X207" s="89">
        <v>196623021</v>
      </c>
      <c r="Y207" s="89">
        <v>8130</v>
      </c>
      <c r="Z207" s="89">
        <v>24184.873431734319</v>
      </c>
      <c r="AB207" t="s">
        <v>85</v>
      </c>
      <c r="AC207" t="s">
        <v>1061</v>
      </c>
      <c r="AD207">
        <v>0</v>
      </c>
      <c r="AE207" s="88">
        <v>0</v>
      </c>
      <c r="AF207">
        <v>0</v>
      </c>
    </row>
    <row r="208" spans="1:32" x14ac:dyDescent="0.25">
      <c r="A208" t="s">
        <v>287</v>
      </c>
      <c r="B208" t="s">
        <v>1062</v>
      </c>
      <c r="C208" s="57">
        <v>171.5</v>
      </c>
      <c r="E208" t="s">
        <v>287</v>
      </c>
      <c r="F208" t="s">
        <v>1062</v>
      </c>
      <c r="G208">
        <v>948</v>
      </c>
      <c r="H208" s="88">
        <v>1236</v>
      </c>
      <c r="I208" s="90">
        <f t="shared" si="6"/>
        <v>0.76699029126213591</v>
      </c>
      <c r="J208">
        <v>831</v>
      </c>
      <c r="K208" s="90">
        <f t="shared" si="7"/>
        <v>0.87658227848101267</v>
      </c>
      <c r="L208" s="88">
        <v>15706268.839999998</v>
      </c>
      <c r="M208" s="88">
        <v>12707.337249190938</v>
      </c>
      <c r="N208" s="88">
        <v>14339300.939999998</v>
      </c>
      <c r="O208" s="88">
        <v>1329</v>
      </c>
      <c r="P208" s="88">
        <v>10789.541715575619</v>
      </c>
      <c r="R208" t="s">
        <v>287</v>
      </c>
      <c r="S208" t="s">
        <v>1062</v>
      </c>
      <c r="T208" t="s">
        <v>861</v>
      </c>
      <c r="V208" t="s">
        <v>287</v>
      </c>
      <c r="W208" t="s">
        <v>1062</v>
      </c>
      <c r="X208" s="89">
        <v>619490304</v>
      </c>
      <c r="Y208" s="89">
        <v>23797</v>
      </c>
      <c r="Z208" s="89">
        <v>26032.285750304662</v>
      </c>
      <c r="AB208" t="s">
        <v>287</v>
      </c>
      <c r="AC208" t="s">
        <v>1062</v>
      </c>
      <c r="AD208">
        <v>0</v>
      </c>
      <c r="AE208" s="88">
        <v>0</v>
      </c>
      <c r="AF208">
        <v>0</v>
      </c>
    </row>
    <row r="209" spans="1:32" x14ac:dyDescent="0.25">
      <c r="A209" t="s">
        <v>293</v>
      </c>
      <c r="B209" t="s">
        <v>1063</v>
      </c>
      <c r="C209" s="57">
        <v>119.6</v>
      </c>
      <c r="E209" t="s">
        <v>293</v>
      </c>
      <c r="F209" t="s">
        <v>1063</v>
      </c>
      <c r="G209">
        <v>1053</v>
      </c>
      <c r="H209" s="88">
        <v>1446</v>
      </c>
      <c r="I209" s="90">
        <f t="shared" si="6"/>
        <v>0.72821576763485474</v>
      </c>
      <c r="J209">
        <v>936</v>
      </c>
      <c r="K209" s="90">
        <f t="shared" si="7"/>
        <v>0.88888888888888884</v>
      </c>
      <c r="L209" s="88">
        <v>20729609.120000001</v>
      </c>
      <c r="M209" s="88">
        <v>14335.829266943292</v>
      </c>
      <c r="N209" s="88">
        <v>17799707.169999998</v>
      </c>
      <c r="O209" s="88">
        <v>1424</v>
      </c>
      <c r="P209" s="88">
        <v>12499.794360955055</v>
      </c>
      <c r="R209" t="s">
        <v>293</v>
      </c>
      <c r="S209" t="s">
        <v>1063</v>
      </c>
      <c r="T209" t="s">
        <v>863</v>
      </c>
      <c r="V209" t="s">
        <v>108</v>
      </c>
      <c r="W209" t="s">
        <v>1078</v>
      </c>
      <c r="X209" s="89">
        <v>741606326</v>
      </c>
      <c r="Y209" s="89">
        <v>27209</v>
      </c>
      <c r="Z209" s="89">
        <v>27255.919952956741</v>
      </c>
      <c r="AB209" t="s">
        <v>293</v>
      </c>
      <c r="AC209" t="s">
        <v>1063</v>
      </c>
      <c r="AD209">
        <v>0</v>
      </c>
      <c r="AE209" s="88">
        <v>0</v>
      </c>
      <c r="AF209">
        <v>0</v>
      </c>
    </row>
    <row r="210" spans="1:32" x14ac:dyDescent="0.25">
      <c r="A210" t="s">
        <v>294</v>
      </c>
      <c r="B210" t="s">
        <v>1064</v>
      </c>
      <c r="C210" s="57">
        <v>172.3</v>
      </c>
      <c r="E210" t="s">
        <v>294</v>
      </c>
      <c r="F210" t="s">
        <v>1064</v>
      </c>
      <c r="G210">
        <v>69</v>
      </c>
      <c r="H210" s="88">
        <v>122</v>
      </c>
      <c r="I210" s="90">
        <f t="shared" si="6"/>
        <v>0.56557377049180324</v>
      </c>
      <c r="J210">
        <v>69</v>
      </c>
      <c r="K210" s="90">
        <f t="shared" si="7"/>
        <v>1</v>
      </c>
      <c r="L210" s="88">
        <v>1587209.64</v>
      </c>
      <c r="M210" s="88">
        <v>13009.915081967212</v>
      </c>
      <c r="N210" s="88">
        <v>1611754.15</v>
      </c>
      <c r="O210" s="88">
        <v>131</v>
      </c>
      <c r="P210" s="88">
        <v>12303.466793893129</v>
      </c>
      <c r="R210" t="s">
        <v>294</v>
      </c>
      <c r="S210" t="s">
        <v>1064</v>
      </c>
      <c r="T210" t="s">
        <v>796</v>
      </c>
      <c r="V210" t="s">
        <v>293</v>
      </c>
      <c r="W210" t="s">
        <v>1063</v>
      </c>
      <c r="X210" s="89">
        <v>731264987</v>
      </c>
      <c r="Y210" s="89">
        <v>25331</v>
      </c>
      <c r="Z210" s="89">
        <v>28868.382100982984</v>
      </c>
      <c r="AB210" t="s">
        <v>294</v>
      </c>
      <c r="AC210" t="s">
        <v>1064</v>
      </c>
      <c r="AD210">
        <v>1</v>
      </c>
      <c r="AE210" s="88">
        <v>0</v>
      </c>
      <c r="AF210">
        <v>1</v>
      </c>
    </row>
    <row r="211" spans="1:32" x14ac:dyDescent="0.25">
      <c r="A211" t="s">
        <v>295</v>
      </c>
      <c r="B211" t="s">
        <v>1065</v>
      </c>
      <c r="C211" s="57">
        <v>200</v>
      </c>
      <c r="E211" t="s">
        <v>295</v>
      </c>
      <c r="F211" t="s">
        <v>1065</v>
      </c>
      <c r="G211">
        <v>135</v>
      </c>
      <c r="H211" s="88">
        <v>172</v>
      </c>
      <c r="I211" s="90">
        <f t="shared" si="6"/>
        <v>0.78488372093023251</v>
      </c>
      <c r="J211">
        <v>135</v>
      </c>
      <c r="K211" s="90">
        <f t="shared" si="7"/>
        <v>1</v>
      </c>
      <c r="L211" s="88">
        <v>1601701.6900000002</v>
      </c>
      <c r="M211" s="88">
        <v>9312.2191279069775</v>
      </c>
      <c r="N211" s="88">
        <v>1746817.6999999997</v>
      </c>
      <c r="O211" s="88">
        <v>179</v>
      </c>
      <c r="P211" s="88">
        <v>9758.758100558658</v>
      </c>
      <c r="R211" t="s">
        <v>295</v>
      </c>
      <c r="S211" t="s">
        <v>1065</v>
      </c>
      <c r="T211" t="s">
        <v>864</v>
      </c>
      <c r="V211" t="s">
        <v>294</v>
      </c>
      <c r="W211" t="s">
        <v>1064</v>
      </c>
      <c r="X211" s="89">
        <v>77593887</v>
      </c>
      <c r="Y211" s="89">
        <v>3297</v>
      </c>
      <c r="Z211" s="89">
        <v>23534.694267515923</v>
      </c>
      <c r="AB211" t="s">
        <v>295</v>
      </c>
      <c r="AC211" t="s">
        <v>1065</v>
      </c>
      <c r="AD211">
        <v>0</v>
      </c>
      <c r="AE211" s="88">
        <v>0</v>
      </c>
      <c r="AF211">
        <v>0</v>
      </c>
    </row>
    <row r="212" spans="1:32" x14ac:dyDescent="0.25">
      <c r="A212" t="s">
        <v>94</v>
      </c>
      <c r="B212" t="s">
        <v>1066</v>
      </c>
      <c r="C212" s="57">
        <v>135.80000000000001</v>
      </c>
      <c r="E212" t="s">
        <v>94</v>
      </c>
      <c r="F212" t="s">
        <v>1066</v>
      </c>
      <c r="G212">
        <v>1530</v>
      </c>
      <c r="H212" s="88">
        <v>1859</v>
      </c>
      <c r="I212" s="90">
        <f t="shared" si="6"/>
        <v>0.82302313071543842</v>
      </c>
      <c r="J212">
        <v>1197</v>
      </c>
      <c r="K212" s="90">
        <f t="shared" si="7"/>
        <v>0.78235294117647058</v>
      </c>
      <c r="L212" s="88">
        <v>25226567.379999999</v>
      </c>
      <c r="M212" s="88">
        <v>13569.966315223237</v>
      </c>
      <c r="N212" s="88">
        <v>22380924</v>
      </c>
      <c r="O212" s="88">
        <v>1902</v>
      </c>
      <c r="P212" s="88">
        <v>11767.047318611987</v>
      </c>
      <c r="R212" t="s">
        <v>94</v>
      </c>
      <c r="S212" t="s">
        <v>1066</v>
      </c>
      <c r="T212" t="s">
        <v>865</v>
      </c>
      <c r="V212" t="s">
        <v>295</v>
      </c>
      <c r="W212" t="s">
        <v>1065</v>
      </c>
      <c r="X212" s="89">
        <v>77115421</v>
      </c>
      <c r="Y212" s="89">
        <v>3599</v>
      </c>
      <c r="Z212" s="89">
        <v>21426.902195054183</v>
      </c>
      <c r="AB212" t="s">
        <v>94</v>
      </c>
      <c r="AC212" t="s">
        <v>1066</v>
      </c>
      <c r="AD212">
        <v>0</v>
      </c>
      <c r="AE212" s="88">
        <v>0</v>
      </c>
      <c r="AF212">
        <v>0</v>
      </c>
    </row>
    <row r="213" spans="1:32" x14ac:dyDescent="0.25">
      <c r="A213" t="s">
        <v>297</v>
      </c>
      <c r="B213" t="s">
        <v>1067</v>
      </c>
      <c r="C213" s="57">
        <v>192.3</v>
      </c>
      <c r="E213" t="s">
        <v>297</v>
      </c>
      <c r="F213" t="s">
        <v>1067</v>
      </c>
      <c r="G213">
        <v>66</v>
      </c>
      <c r="H213" s="88">
        <v>93</v>
      </c>
      <c r="I213" s="90">
        <f t="shared" si="6"/>
        <v>0.70967741935483875</v>
      </c>
      <c r="J213">
        <v>63</v>
      </c>
      <c r="K213" s="90">
        <f t="shared" si="7"/>
        <v>0.95454545454545459</v>
      </c>
      <c r="L213" s="88">
        <v>1248746.4099999999</v>
      </c>
      <c r="M213" s="88">
        <v>13427.380752688172</v>
      </c>
      <c r="N213" s="88">
        <v>1037121.34</v>
      </c>
      <c r="O213" s="88">
        <v>93</v>
      </c>
      <c r="P213" s="88">
        <v>11151.842365591398</v>
      </c>
      <c r="R213" t="s">
        <v>297</v>
      </c>
      <c r="S213" t="s">
        <v>1067</v>
      </c>
      <c r="T213" t="s">
        <v>866</v>
      </c>
      <c r="V213" t="s">
        <v>94</v>
      </c>
      <c r="W213" t="s">
        <v>1066</v>
      </c>
      <c r="X213" s="89">
        <v>1132453533</v>
      </c>
      <c r="Y213" s="89">
        <v>38832</v>
      </c>
      <c r="Z213" s="89">
        <v>29162.894854758961</v>
      </c>
      <c r="AB213" t="s">
        <v>297</v>
      </c>
      <c r="AC213" t="s">
        <v>1067</v>
      </c>
      <c r="AD213">
        <v>0</v>
      </c>
      <c r="AE213" s="88">
        <v>0</v>
      </c>
      <c r="AF213">
        <v>0</v>
      </c>
    </row>
    <row r="214" spans="1:32" x14ac:dyDescent="0.25">
      <c r="A214" t="s">
        <v>298</v>
      </c>
      <c r="B214" t="s">
        <v>1068</v>
      </c>
      <c r="C214" s="57">
        <v>223.9</v>
      </c>
      <c r="E214" t="s">
        <v>298</v>
      </c>
      <c r="F214" t="s">
        <v>1068</v>
      </c>
      <c r="G214">
        <v>24</v>
      </c>
      <c r="H214" s="88">
        <v>39</v>
      </c>
      <c r="I214" s="90">
        <f t="shared" si="6"/>
        <v>0.61538461538461542</v>
      </c>
      <c r="J214">
        <v>24</v>
      </c>
      <c r="K214" s="90">
        <f t="shared" si="7"/>
        <v>1</v>
      </c>
      <c r="L214" s="88">
        <v>508949.42999999993</v>
      </c>
      <c r="M214" s="88">
        <v>13049.985384615384</v>
      </c>
      <c r="N214" s="88">
        <v>493441.38</v>
      </c>
      <c r="O214" s="88">
        <v>37</v>
      </c>
      <c r="P214" s="88">
        <v>13336.253513513513</v>
      </c>
      <c r="R214" t="s">
        <v>298</v>
      </c>
      <c r="S214" t="s">
        <v>1068</v>
      </c>
      <c r="T214" t="s">
        <v>867</v>
      </c>
      <c r="V214" t="s">
        <v>297</v>
      </c>
      <c r="W214" t="s">
        <v>1067</v>
      </c>
      <c r="X214" s="89">
        <v>68643353</v>
      </c>
      <c r="Y214" s="89">
        <v>2933</v>
      </c>
      <c r="Z214" s="89">
        <v>23403.802591203545</v>
      </c>
      <c r="AB214" t="s">
        <v>298</v>
      </c>
      <c r="AC214" t="s">
        <v>1068</v>
      </c>
      <c r="AD214">
        <v>0</v>
      </c>
      <c r="AE214" s="88">
        <v>0</v>
      </c>
      <c r="AF214">
        <v>0</v>
      </c>
    </row>
    <row r="215" spans="1:32" x14ac:dyDescent="0.25">
      <c r="A215" t="s">
        <v>299</v>
      </c>
      <c r="B215" t="s">
        <v>1069</v>
      </c>
      <c r="C215" s="57">
        <v>215.3</v>
      </c>
      <c r="E215" t="s">
        <v>299</v>
      </c>
      <c r="F215" t="s">
        <v>1069</v>
      </c>
      <c r="G215">
        <v>66</v>
      </c>
      <c r="H215" s="88">
        <v>80</v>
      </c>
      <c r="I215" s="90">
        <f t="shared" si="6"/>
        <v>0.82499999999999996</v>
      </c>
      <c r="J215">
        <v>66</v>
      </c>
      <c r="K215" s="90">
        <f t="shared" si="7"/>
        <v>1</v>
      </c>
      <c r="L215" s="88">
        <v>1215478.06</v>
      </c>
      <c r="M215" s="88">
        <v>15193.475750000001</v>
      </c>
      <c r="N215" s="88">
        <v>1138306.4099999999</v>
      </c>
      <c r="O215" s="88">
        <v>81</v>
      </c>
      <c r="P215" s="88">
        <v>14053.165555555555</v>
      </c>
      <c r="R215" t="s">
        <v>299</v>
      </c>
      <c r="S215" t="s">
        <v>1069</v>
      </c>
      <c r="T215" t="s">
        <v>699</v>
      </c>
      <c r="V215" t="s">
        <v>298</v>
      </c>
      <c r="W215" t="s">
        <v>1068</v>
      </c>
      <c r="X215" s="89">
        <v>31466394</v>
      </c>
      <c r="Y215" s="89">
        <v>1424</v>
      </c>
      <c r="Z215" s="89">
        <v>22097.186797752809</v>
      </c>
      <c r="AB215" t="s">
        <v>299</v>
      </c>
      <c r="AC215" t="s">
        <v>1069</v>
      </c>
      <c r="AD215">
        <v>0</v>
      </c>
      <c r="AE215" s="88">
        <v>0</v>
      </c>
      <c r="AF215">
        <v>0</v>
      </c>
    </row>
    <row r="216" spans="1:32" x14ac:dyDescent="0.25">
      <c r="A216" t="s">
        <v>300</v>
      </c>
      <c r="B216" t="s">
        <v>1070</v>
      </c>
      <c r="C216" s="57">
        <v>166.8</v>
      </c>
      <c r="E216" t="s">
        <v>300</v>
      </c>
      <c r="F216" t="s">
        <v>1070</v>
      </c>
      <c r="G216">
        <v>93</v>
      </c>
      <c r="H216" s="88">
        <v>160</v>
      </c>
      <c r="I216" s="90">
        <f t="shared" si="6"/>
        <v>0.58125000000000004</v>
      </c>
      <c r="J216">
        <v>93</v>
      </c>
      <c r="K216" s="90">
        <f t="shared" si="7"/>
        <v>1</v>
      </c>
      <c r="L216" s="88">
        <v>1810651.91</v>
      </c>
      <c r="M216" s="88">
        <v>11316.574437499999</v>
      </c>
      <c r="N216" s="88">
        <v>1631939.4300000002</v>
      </c>
      <c r="O216" s="88">
        <v>182</v>
      </c>
      <c r="P216" s="88">
        <v>8966.7001648351652</v>
      </c>
      <c r="R216" t="s">
        <v>300</v>
      </c>
      <c r="S216" t="s">
        <v>1070</v>
      </c>
      <c r="T216" t="s">
        <v>868</v>
      </c>
      <c r="V216" t="s">
        <v>299</v>
      </c>
      <c r="W216" t="s">
        <v>1069</v>
      </c>
      <c r="X216" s="89">
        <v>79260594</v>
      </c>
      <c r="Y216" s="89">
        <v>3032</v>
      </c>
      <c r="Z216" s="89">
        <v>26141.35686015831</v>
      </c>
      <c r="AB216" t="s">
        <v>300</v>
      </c>
      <c r="AC216" t="s">
        <v>1070</v>
      </c>
      <c r="AD216">
        <v>0</v>
      </c>
      <c r="AE216" s="88">
        <v>0</v>
      </c>
      <c r="AF216">
        <v>0</v>
      </c>
    </row>
    <row r="217" spans="1:32" x14ac:dyDescent="0.25">
      <c r="A217" t="s">
        <v>115</v>
      </c>
      <c r="B217" t="s">
        <v>1071</v>
      </c>
      <c r="C217" s="57">
        <v>129.19999999999999</v>
      </c>
      <c r="E217" t="s">
        <v>115</v>
      </c>
      <c r="F217" t="s">
        <v>1071</v>
      </c>
      <c r="G217">
        <v>1086</v>
      </c>
      <c r="H217" s="88">
        <v>1339</v>
      </c>
      <c r="I217" s="90">
        <f t="shared" si="6"/>
        <v>0.81105302464525764</v>
      </c>
      <c r="J217">
        <v>1017</v>
      </c>
      <c r="K217" s="90">
        <f t="shared" si="7"/>
        <v>0.93646408839779005</v>
      </c>
      <c r="L217" s="88">
        <v>17666978.18</v>
      </c>
      <c r="M217" s="88">
        <v>13194.158461538462</v>
      </c>
      <c r="N217" s="88">
        <v>16564667.529999999</v>
      </c>
      <c r="O217" s="88">
        <v>1391</v>
      </c>
      <c r="P217" s="88">
        <v>11908.459762760604</v>
      </c>
      <c r="R217" t="s">
        <v>115</v>
      </c>
      <c r="S217" t="s">
        <v>1071</v>
      </c>
      <c r="T217" t="s">
        <v>808</v>
      </c>
      <c r="V217" t="s">
        <v>300</v>
      </c>
      <c r="W217" t="s">
        <v>1070</v>
      </c>
      <c r="X217" s="89">
        <v>58508088</v>
      </c>
      <c r="Y217" s="89">
        <v>2598</v>
      </c>
      <c r="Z217" s="89">
        <v>22520.434180138567</v>
      </c>
      <c r="AB217" t="s">
        <v>115</v>
      </c>
      <c r="AC217" t="s">
        <v>1071</v>
      </c>
      <c r="AD217">
        <v>0</v>
      </c>
      <c r="AE217" s="88">
        <v>0</v>
      </c>
      <c r="AF217">
        <v>0</v>
      </c>
    </row>
    <row r="218" spans="1:32" x14ac:dyDescent="0.25">
      <c r="A218" t="s">
        <v>301</v>
      </c>
      <c r="B218" t="s">
        <v>1072</v>
      </c>
      <c r="C218" s="57">
        <v>180.2</v>
      </c>
      <c r="E218" t="s">
        <v>301</v>
      </c>
      <c r="F218" t="s">
        <v>1072</v>
      </c>
      <c r="G218">
        <v>36</v>
      </c>
      <c r="H218" s="88">
        <v>43</v>
      </c>
      <c r="I218" s="90">
        <f t="shared" si="6"/>
        <v>0.83720930232558144</v>
      </c>
      <c r="J218">
        <v>36</v>
      </c>
      <c r="K218" s="90">
        <f t="shared" si="7"/>
        <v>1</v>
      </c>
      <c r="L218" s="88">
        <v>633690.06999999995</v>
      </c>
      <c r="M218" s="88">
        <v>14736.978372093023</v>
      </c>
      <c r="N218" s="88">
        <v>607788.13</v>
      </c>
      <c r="O218" s="88">
        <v>43</v>
      </c>
      <c r="P218" s="88">
        <v>14134.607674418605</v>
      </c>
      <c r="R218" t="s">
        <v>301</v>
      </c>
      <c r="S218" t="s">
        <v>1072</v>
      </c>
      <c r="T218" t="s">
        <v>869</v>
      </c>
      <c r="V218" t="s">
        <v>115</v>
      </c>
      <c r="W218" t="s">
        <v>1071</v>
      </c>
      <c r="X218" s="89">
        <v>810349187</v>
      </c>
      <c r="Y218" s="89">
        <v>28483</v>
      </c>
      <c r="Z218" s="89">
        <v>28450.27514657866</v>
      </c>
      <c r="AB218" t="s">
        <v>301</v>
      </c>
      <c r="AC218" t="s">
        <v>1072</v>
      </c>
      <c r="AD218">
        <v>1</v>
      </c>
      <c r="AE218" s="88">
        <v>0</v>
      </c>
      <c r="AF218">
        <v>1</v>
      </c>
    </row>
    <row r="219" spans="1:32" x14ac:dyDescent="0.25">
      <c r="A219" t="s">
        <v>296</v>
      </c>
      <c r="B219" t="s">
        <v>1073</v>
      </c>
      <c r="C219" s="57">
        <v>122.9</v>
      </c>
      <c r="E219" t="s">
        <v>296</v>
      </c>
      <c r="F219" t="s">
        <v>1073</v>
      </c>
      <c r="G219">
        <v>3267</v>
      </c>
      <c r="H219" s="88">
        <v>3659</v>
      </c>
      <c r="I219" s="90">
        <f t="shared" si="6"/>
        <v>0.89286690352555342</v>
      </c>
      <c r="J219">
        <v>2139</v>
      </c>
      <c r="K219" s="90">
        <f t="shared" si="7"/>
        <v>0.65472910927456385</v>
      </c>
      <c r="L219" s="88">
        <v>58971406.660000004</v>
      </c>
      <c r="M219" s="88">
        <v>16116.809691172453</v>
      </c>
      <c r="N219" s="88">
        <v>49298388.990000002</v>
      </c>
      <c r="O219" s="88">
        <v>3707</v>
      </c>
      <c r="P219" s="88">
        <v>13298.72915834907</v>
      </c>
      <c r="R219" t="s">
        <v>296</v>
      </c>
      <c r="S219" t="s">
        <v>1073</v>
      </c>
      <c r="T219" t="s">
        <v>870</v>
      </c>
      <c r="V219" t="s">
        <v>301</v>
      </c>
      <c r="W219" t="s">
        <v>1072</v>
      </c>
      <c r="X219" s="89">
        <v>29064292</v>
      </c>
      <c r="Y219" s="89">
        <v>1164</v>
      </c>
      <c r="Z219" s="89">
        <v>24969.323024054982</v>
      </c>
      <c r="AB219" t="s">
        <v>296</v>
      </c>
      <c r="AC219" t="s">
        <v>1073</v>
      </c>
      <c r="AD219">
        <v>0</v>
      </c>
      <c r="AE219" s="88">
        <v>0</v>
      </c>
      <c r="AF219">
        <v>0</v>
      </c>
    </row>
    <row r="220" spans="1:32" x14ac:dyDescent="0.25">
      <c r="A220" t="s">
        <v>302</v>
      </c>
      <c r="B220" t="s">
        <v>1074</v>
      </c>
      <c r="C220" s="57">
        <v>182.3</v>
      </c>
      <c r="E220" t="s">
        <v>302</v>
      </c>
      <c r="F220" t="s">
        <v>1074</v>
      </c>
      <c r="G220">
        <v>117</v>
      </c>
      <c r="H220" s="88">
        <v>157</v>
      </c>
      <c r="I220" s="90">
        <f t="shared" si="6"/>
        <v>0.74522292993630568</v>
      </c>
      <c r="J220">
        <v>117</v>
      </c>
      <c r="K220" s="90">
        <f t="shared" si="7"/>
        <v>1</v>
      </c>
      <c r="L220" s="88">
        <v>1997393.52</v>
      </c>
      <c r="M220" s="88">
        <v>12722.251719745223</v>
      </c>
      <c r="N220" s="88">
        <v>2130399.9699999997</v>
      </c>
      <c r="O220" s="88">
        <v>164</v>
      </c>
      <c r="P220" s="88">
        <v>12990.243719512193</v>
      </c>
      <c r="R220" t="s">
        <v>302</v>
      </c>
      <c r="S220" t="s">
        <v>1074</v>
      </c>
      <c r="T220" t="s">
        <v>871</v>
      </c>
      <c r="V220" t="s">
        <v>296</v>
      </c>
      <c r="W220" t="s">
        <v>1073</v>
      </c>
      <c r="X220" s="89">
        <v>1741162234</v>
      </c>
      <c r="Y220" s="89">
        <v>65286</v>
      </c>
      <c r="Z220" s="89">
        <v>26669.764329258953</v>
      </c>
      <c r="AB220" t="s">
        <v>302</v>
      </c>
      <c r="AC220" t="s">
        <v>1074</v>
      </c>
      <c r="AD220">
        <v>0</v>
      </c>
      <c r="AE220" s="88">
        <v>0</v>
      </c>
      <c r="AF220">
        <v>0</v>
      </c>
    </row>
    <row r="221" spans="1:32" x14ac:dyDescent="0.25">
      <c r="A221" t="s">
        <v>303</v>
      </c>
      <c r="B221" t="s">
        <v>1075</v>
      </c>
      <c r="C221" s="57">
        <v>176.3</v>
      </c>
      <c r="E221" t="s">
        <v>303</v>
      </c>
      <c r="F221" t="s">
        <v>1075</v>
      </c>
      <c r="G221">
        <v>111</v>
      </c>
      <c r="H221" s="88">
        <v>149</v>
      </c>
      <c r="I221" s="90">
        <f t="shared" si="6"/>
        <v>0.74496644295302017</v>
      </c>
      <c r="J221">
        <v>111</v>
      </c>
      <c r="K221" s="90">
        <f t="shared" si="7"/>
        <v>1</v>
      </c>
      <c r="L221" s="88">
        <v>1748698.5099999998</v>
      </c>
      <c r="M221" s="88">
        <v>11736.231610738254</v>
      </c>
      <c r="N221" s="88">
        <v>1621928.5799999998</v>
      </c>
      <c r="O221" s="88">
        <v>150</v>
      </c>
      <c r="P221" s="88">
        <v>10812.857199999999</v>
      </c>
      <c r="R221" t="s">
        <v>303</v>
      </c>
      <c r="S221" t="s">
        <v>1075</v>
      </c>
      <c r="T221" t="s">
        <v>724</v>
      </c>
      <c r="V221" t="s">
        <v>302</v>
      </c>
      <c r="W221" t="s">
        <v>1074</v>
      </c>
      <c r="X221" s="89">
        <v>131072110</v>
      </c>
      <c r="Y221" s="89">
        <v>4758</v>
      </c>
      <c r="Z221" s="89">
        <v>27547.732240437159</v>
      </c>
      <c r="AB221" t="s">
        <v>303</v>
      </c>
      <c r="AC221" t="s">
        <v>1075</v>
      </c>
      <c r="AD221">
        <v>0</v>
      </c>
      <c r="AE221" s="88">
        <v>7074</v>
      </c>
      <c r="AF221">
        <v>1</v>
      </c>
    </row>
    <row r="222" spans="1:32" x14ac:dyDescent="0.25">
      <c r="A222" t="s">
        <v>304</v>
      </c>
      <c r="B222" t="s">
        <v>1076</v>
      </c>
      <c r="C222" s="57">
        <v>110.2</v>
      </c>
      <c r="E222" t="s">
        <v>304</v>
      </c>
      <c r="F222" t="s">
        <v>1076</v>
      </c>
      <c r="G222">
        <v>429</v>
      </c>
      <c r="H222" s="88">
        <v>482</v>
      </c>
      <c r="I222" s="90">
        <f t="shared" si="6"/>
        <v>0.89004149377593356</v>
      </c>
      <c r="J222">
        <v>270</v>
      </c>
      <c r="K222" s="90">
        <f t="shared" si="7"/>
        <v>0.62937062937062938</v>
      </c>
      <c r="L222" s="88">
        <v>6624142.3600000003</v>
      </c>
      <c r="M222" s="88">
        <v>13743.033941908714</v>
      </c>
      <c r="N222" s="88">
        <v>6034193.8300000001</v>
      </c>
      <c r="O222" s="88">
        <v>503</v>
      </c>
      <c r="P222" s="88">
        <v>11996.409204771371</v>
      </c>
      <c r="R222" t="s">
        <v>304</v>
      </c>
      <c r="S222" t="s">
        <v>1076</v>
      </c>
      <c r="T222" t="s">
        <v>872</v>
      </c>
      <c r="V222" t="s">
        <v>303</v>
      </c>
      <c r="W222" t="s">
        <v>1075</v>
      </c>
      <c r="X222" s="89">
        <v>99156924</v>
      </c>
      <c r="Y222" s="89">
        <v>4124</v>
      </c>
      <c r="Z222" s="89">
        <v>24043.870999030067</v>
      </c>
      <c r="AB222" t="s">
        <v>304</v>
      </c>
      <c r="AC222" t="s">
        <v>1076</v>
      </c>
      <c r="AD222">
        <v>1</v>
      </c>
      <c r="AE222" s="88">
        <v>0</v>
      </c>
      <c r="AF222">
        <v>1</v>
      </c>
    </row>
    <row r="223" spans="1:32" x14ac:dyDescent="0.25">
      <c r="A223" t="s">
        <v>305</v>
      </c>
      <c r="B223" t="s">
        <v>1077</v>
      </c>
      <c r="C223" s="57">
        <v>224</v>
      </c>
      <c r="E223" t="s">
        <v>305</v>
      </c>
      <c r="F223" t="s">
        <v>1077</v>
      </c>
      <c r="G223">
        <v>12</v>
      </c>
      <c r="H223" s="88">
        <v>32</v>
      </c>
      <c r="I223" s="90">
        <f t="shared" si="6"/>
        <v>0.375</v>
      </c>
      <c r="J223">
        <v>12</v>
      </c>
      <c r="K223" s="90">
        <f t="shared" si="7"/>
        <v>1</v>
      </c>
      <c r="L223" s="88">
        <v>578065.20000000007</v>
      </c>
      <c r="M223" s="88">
        <v>18064.537500000002</v>
      </c>
      <c r="N223" s="88">
        <v>627677.25</v>
      </c>
      <c r="O223" s="88">
        <v>39</v>
      </c>
      <c r="P223" s="88">
        <v>16094.288461538461</v>
      </c>
      <c r="R223" t="s">
        <v>305</v>
      </c>
      <c r="S223" t="s">
        <v>1077</v>
      </c>
      <c r="T223" t="s">
        <v>873</v>
      </c>
      <c r="V223" t="s">
        <v>304</v>
      </c>
      <c r="W223" t="s">
        <v>1076</v>
      </c>
      <c r="X223" s="89">
        <v>187807816</v>
      </c>
      <c r="Y223" s="89">
        <v>6436</v>
      </c>
      <c r="Z223" s="89">
        <v>29180.829086389062</v>
      </c>
      <c r="AB223" t="s">
        <v>305</v>
      </c>
      <c r="AC223" t="s">
        <v>1077</v>
      </c>
      <c r="AD223">
        <v>0</v>
      </c>
      <c r="AE223" s="88">
        <v>0</v>
      </c>
      <c r="AF223">
        <v>0</v>
      </c>
    </row>
    <row r="224" spans="1:32" x14ac:dyDescent="0.25">
      <c r="A224" t="s">
        <v>108</v>
      </c>
      <c r="B224" t="s">
        <v>1078</v>
      </c>
      <c r="C224" s="57">
        <v>136.6</v>
      </c>
      <c r="E224" t="s">
        <v>108</v>
      </c>
      <c r="F224" t="s">
        <v>1078</v>
      </c>
      <c r="G224">
        <v>1140</v>
      </c>
      <c r="H224" s="88">
        <v>1363</v>
      </c>
      <c r="I224" s="90">
        <f t="shared" si="6"/>
        <v>0.83639031548055764</v>
      </c>
      <c r="J224">
        <v>1107</v>
      </c>
      <c r="K224" s="90">
        <f t="shared" si="7"/>
        <v>0.97105263157894739</v>
      </c>
      <c r="L224" s="88">
        <v>20896188.780000001</v>
      </c>
      <c r="M224" s="88">
        <v>15331.026250917095</v>
      </c>
      <c r="N224" s="88">
        <v>17851536.790000003</v>
      </c>
      <c r="O224" s="88">
        <v>1344</v>
      </c>
      <c r="P224" s="88">
        <v>13282.393444940479</v>
      </c>
      <c r="R224" t="s">
        <v>108</v>
      </c>
      <c r="S224" t="s">
        <v>1078</v>
      </c>
      <c r="T224" t="s">
        <v>874</v>
      </c>
      <c r="V224" t="s">
        <v>305</v>
      </c>
      <c r="W224" t="s">
        <v>1077</v>
      </c>
      <c r="X224" s="89">
        <v>42510039</v>
      </c>
      <c r="Y224" s="89">
        <v>1902</v>
      </c>
      <c r="Z224" s="89">
        <v>22350.178233438484</v>
      </c>
      <c r="AB224" t="s">
        <v>108</v>
      </c>
      <c r="AC224" t="s">
        <v>1078</v>
      </c>
      <c r="AD224">
        <v>0</v>
      </c>
      <c r="AE224" s="88">
        <v>0</v>
      </c>
      <c r="AF224">
        <v>0</v>
      </c>
    </row>
    <row r="225" spans="1:32" x14ac:dyDescent="0.25">
      <c r="A225" t="s">
        <v>306</v>
      </c>
      <c r="B225" t="s">
        <v>1079</v>
      </c>
      <c r="C225" s="57">
        <v>195</v>
      </c>
      <c r="E225" t="s">
        <v>306</v>
      </c>
      <c r="F225" t="s">
        <v>1079</v>
      </c>
      <c r="G225">
        <v>267</v>
      </c>
      <c r="H225" s="88">
        <v>358</v>
      </c>
      <c r="I225" s="90">
        <f t="shared" si="6"/>
        <v>0.74581005586592175</v>
      </c>
      <c r="J225">
        <v>216</v>
      </c>
      <c r="K225" s="90">
        <f t="shared" si="7"/>
        <v>0.8089887640449438</v>
      </c>
      <c r="L225" s="88">
        <v>4045871.5999999996</v>
      </c>
      <c r="M225" s="88">
        <v>11301.317318435753</v>
      </c>
      <c r="N225" s="88">
        <v>3785093.1099999994</v>
      </c>
      <c r="O225" s="88">
        <v>381</v>
      </c>
      <c r="P225" s="88">
        <v>9934.627585301836</v>
      </c>
      <c r="R225" t="s">
        <v>306</v>
      </c>
      <c r="S225" t="s">
        <v>1079</v>
      </c>
      <c r="T225" t="s">
        <v>875</v>
      </c>
      <c r="V225" t="s">
        <v>306</v>
      </c>
      <c r="W225" t="s">
        <v>1079</v>
      </c>
      <c r="X225" s="89">
        <v>205395946</v>
      </c>
      <c r="Y225" s="89">
        <v>8847</v>
      </c>
      <c r="Z225" s="89">
        <v>23216.451452469762</v>
      </c>
      <c r="AB225" t="s">
        <v>306</v>
      </c>
      <c r="AC225" t="s">
        <v>1079</v>
      </c>
      <c r="AD225">
        <v>0</v>
      </c>
      <c r="AE225" s="88">
        <v>0</v>
      </c>
      <c r="AF225">
        <v>0</v>
      </c>
    </row>
    <row r="226" spans="1:32" x14ac:dyDescent="0.25">
      <c r="A226" t="s">
        <v>307</v>
      </c>
      <c r="B226" t="s">
        <v>1080</v>
      </c>
      <c r="C226" s="57">
        <v>192.4</v>
      </c>
      <c r="E226" t="s">
        <v>307</v>
      </c>
      <c r="F226" t="s">
        <v>1080</v>
      </c>
      <c r="G226">
        <v>45</v>
      </c>
      <c r="H226" s="88">
        <v>73</v>
      </c>
      <c r="I226" s="90">
        <f t="shared" si="6"/>
        <v>0.61643835616438358</v>
      </c>
      <c r="J226">
        <v>45</v>
      </c>
      <c r="K226" s="90">
        <f t="shared" si="7"/>
        <v>1</v>
      </c>
      <c r="L226" s="88">
        <v>1372339.23</v>
      </c>
      <c r="M226" s="88">
        <v>18799.167534246575</v>
      </c>
      <c r="N226" s="88">
        <v>1133971.48</v>
      </c>
      <c r="O226" s="88">
        <v>84</v>
      </c>
      <c r="P226" s="88">
        <v>13499.660476190476</v>
      </c>
      <c r="R226" t="s">
        <v>307</v>
      </c>
      <c r="S226" t="s">
        <v>1080</v>
      </c>
      <c r="T226" t="s">
        <v>876</v>
      </c>
      <c r="V226" t="s">
        <v>307</v>
      </c>
      <c r="W226" t="s">
        <v>1080</v>
      </c>
      <c r="X226" s="89">
        <v>81254211</v>
      </c>
      <c r="Y226" s="89">
        <v>3344</v>
      </c>
      <c r="Z226" s="89">
        <v>24298.508074162681</v>
      </c>
      <c r="AB226" t="s">
        <v>307</v>
      </c>
      <c r="AC226" t="s">
        <v>1080</v>
      </c>
      <c r="AD226">
        <v>0</v>
      </c>
      <c r="AE226" s="88">
        <v>33481.42</v>
      </c>
      <c r="AF226">
        <v>1</v>
      </c>
    </row>
    <row r="227" spans="1:32" x14ac:dyDescent="0.25">
      <c r="A227" t="s">
        <v>308</v>
      </c>
      <c r="B227" t="s">
        <v>1081</v>
      </c>
      <c r="C227" s="57">
        <v>144.9</v>
      </c>
      <c r="E227" t="s">
        <v>308</v>
      </c>
      <c r="F227" t="s">
        <v>1081</v>
      </c>
      <c r="G227">
        <v>1755</v>
      </c>
      <c r="H227" s="88">
        <v>2115</v>
      </c>
      <c r="I227" s="90">
        <f t="shared" si="6"/>
        <v>0.82978723404255317</v>
      </c>
      <c r="J227">
        <v>1440</v>
      </c>
      <c r="K227" s="90">
        <f t="shared" si="7"/>
        <v>0.82051282051282048</v>
      </c>
      <c r="L227" s="88">
        <v>32126762.509999998</v>
      </c>
      <c r="M227" s="88">
        <v>15189.958633569739</v>
      </c>
      <c r="N227" s="88">
        <v>28983845.489999998</v>
      </c>
      <c r="O227" s="88">
        <v>2123</v>
      </c>
      <c r="P227" s="88">
        <v>13652.305930287328</v>
      </c>
      <c r="R227" t="s">
        <v>308</v>
      </c>
      <c r="S227" t="s">
        <v>1081</v>
      </c>
      <c r="T227" t="s">
        <v>877</v>
      </c>
      <c r="V227" t="s">
        <v>308</v>
      </c>
      <c r="W227" t="s">
        <v>1081</v>
      </c>
      <c r="X227" s="89">
        <v>1354041510</v>
      </c>
      <c r="Y227" s="89">
        <v>51100</v>
      </c>
      <c r="Z227" s="89">
        <v>26497.876908023485</v>
      </c>
      <c r="AB227" t="s">
        <v>308</v>
      </c>
      <c r="AC227" t="s">
        <v>1081</v>
      </c>
      <c r="AD227">
        <v>0</v>
      </c>
      <c r="AE227" s="88">
        <v>0</v>
      </c>
      <c r="AF227">
        <v>0</v>
      </c>
    </row>
    <row r="228" spans="1:32" x14ac:dyDescent="0.25">
      <c r="A228" t="s">
        <v>310</v>
      </c>
      <c r="B228" t="s">
        <v>1082</v>
      </c>
      <c r="C228" s="57">
        <v>130.19999999999999</v>
      </c>
      <c r="E228" t="s">
        <v>310</v>
      </c>
      <c r="F228" t="s">
        <v>1082</v>
      </c>
      <c r="G228">
        <v>108</v>
      </c>
      <c r="H228" s="88">
        <v>135</v>
      </c>
      <c r="I228" s="90">
        <f t="shared" si="6"/>
        <v>0.8</v>
      </c>
      <c r="J228">
        <v>108</v>
      </c>
      <c r="K228" s="90">
        <f t="shared" si="7"/>
        <v>1</v>
      </c>
      <c r="L228" s="88">
        <v>1819941.1199999999</v>
      </c>
      <c r="M228" s="88">
        <v>13481.045333333332</v>
      </c>
      <c r="N228" s="88">
        <v>1696779.36</v>
      </c>
      <c r="O228" s="88">
        <v>140</v>
      </c>
      <c r="P228" s="88">
        <v>12119.852571428572</v>
      </c>
      <c r="R228" t="s">
        <v>310</v>
      </c>
      <c r="S228" t="s">
        <v>1082</v>
      </c>
      <c r="T228" t="s">
        <v>774</v>
      </c>
      <c r="V228" t="s">
        <v>309</v>
      </c>
      <c r="W228" t="s">
        <v>1104</v>
      </c>
      <c r="X228" s="89">
        <v>594132136</v>
      </c>
      <c r="Y228" s="89">
        <v>23515</v>
      </c>
      <c r="Z228" s="89">
        <v>25266.091260897301</v>
      </c>
      <c r="AB228" t="s">
        <v>310</v>
      </c>
      <c r="AC228" t="s">
        <v>1082</v>
      </c>
      <c r="AD228">
        <v>0</v>
      </c>
      <c r="AE228" s="88">
        <v>0</v>
      </c>
      <c r="AF228">
        <v>0</v>
      </c>
    </row>
    <row r="229" spans="1:32" x14ac:dyDescent="0.25">
      <c r="A229" t="s">
        <v>311</v>
      </c>
      <c r="B229" t="s">
        <v>878</v>
      </c>
      <c r="C229" s="57">
        <v>193.6</v>
      </c>
      <c r="E229" t="s">
        <v>311</v>
      </c>
      <c r="F229" t="s">
        <v>878</v>
      </c>
      <c r="G229">
        <v>69</v>
      </c>
      <c r="H229" s="88">
        <v>115</v>
      </c>
      <c r="I229" s="90">
        <f t="shared" si="6"/>
        <v>0.6</v>
      </c>
      <c r="J229">
        <v>69</v>
      </c>
      <c r="K229" s="90">
        <f t="shared" si="7"/>
        <v>1</v>
      </c>
      <c r="L229" s="88">
        <v>2090139.4</v>
      </c>
      <c r="M229" s="88">
        <v>18175.125217391305</v>
      </c>
      <c r="N229" s="88">
        <v>1752906.05</v>
      </c>
      <c r="O229" s="88">
        <v>108</v>
      </c>
      <c r="P229" s="88">
        <v>16230.611574074075</v>
      </c>
      <c r="R229" t="s">
        <v>311</v>
      </c>
      <c r="S229" t="s">
        <v>878</v>
      </c>
      <c r="T229" t="s">
        <v>865</v>
      </c>
      <c r="V229" t="s">
        <v>310</v>
      </c>
      <c r="W229" t="s">
        <v>1082</v>
      </c>
      <c r="X229" s="89">
        <v>82195814</v>
      </c>
      <c r="Y229" s="89">
        <v>2974</v>
      </c>
      <c r="Z229" s="89">
        <v>27638.135171486214</v>
      </c>
      <c r="AB229" t="s">
        <v>311</v>
      </c>
      <c r="AC229" t="s">
        <v>878</v>
      </c>
      <c r="AD229">
        <v>0</v>
      </c>
      <c r="AE229" s="88">
        <v>0</v>
      </c>
      <c r="AF229">
        <v>0</v>
      </c>
    </row>
    <row r="230" spans="1:32" x14ac:dyDescent="0.25">
      <c r="A230" t="s">
        <v>89</v>
      </c>
      <c r="B230" t="s">
        <v>1083</v>
      </c>
      <c r="C230" s="57">
        <v>169.9</v>
      </c>
      <c r="E230" t="s">
        <v>89</v>
      </c>
      <c r="F230" t="s">
        <v>1083</v>
      </c>
      <c r="G230">
        <v>834</v>
      </c>
      <c r="H230" s="88">
        <v>1023</v>
      </c>
      <c r="I230" s="90">
        <f t="shared" si="6"/>
        <v>0.81524926686217014</v>
      </c>
      <c r="J230">
        <v>633</v>
      </c>
      <c r="K230" s="90">
        <f t="shared" si="7"/>
        <v>0.75899280575539574</v>
      </c>
      <c r="L230" s="88">
        <v>16408059.380000001</v>
      </c>
      <c r="M230" s="88">
        <v>16039.158729227762</v>
      </c>
      <c r="N230" s="88">
        <v>15344262.18</v>
      </c>
      <c r="O230" s="88">
        <v>1129</v>
      </c>
      <c r="P230" s="88">
        <v>13591.020531443755</v>
      </c>
      <c r="R230" t="s">
        <v>89</v>
      </c>
      <c r="S230" t="s">
        <v>1083</v>
      </c>
      <c r="T230" t="s">
        <v>878</v>
      </c>
      <c r="V230" t="s">
        <v>311</v>
      </c>
      <c r="W230" t="s">
        <v>878</v>
      </c>
      <c r="X230" s="89">
        <v>79087796</v>
      </c>
      <c r="Y230" s="89">
        <v>3216</v>
      </c>
      <c r="Z230" s="89">
        <v>24591.976368159205</v>
      </c>
      <c r="AB230" t="s">
        <v>89</v>
      </c>
      <c r="AC230" t="s">
        <v>1083</v>
      </c>
      <c r="AD230">
        <v>0</v>
      </c>
      <c r="AE230" s="88">
        <v>0</v>
      </c>
      <c r="AF230">
        <v>0</v>
      </c>
    </row>
    <row r="231" spans="1:32" x14ac:dyDescent="0.25">
      <c r="A231" t="s">
        <v>312</v>
      </c>
      <c r="B231" t="s">
        <v>1084</v>
      </c>
      <c r="C231" s="57">
        <v>168.5</v>
      </c>
      <c r="E231" t="s">
        <v>312</v>
      </c>
      <c r="F231" t="s">
        <v>1084</v>
      </c>
      <c r="G231">
        <v>30</v>
      </c>
      <c r="H231" s="88">
        <v>44</v>
      </c>
      <c r="I231" s="90">
        <f t="shared" si="6"/>
        <v>0.68181818181818177</v>
      </c>
      <c r="J231">
        <v>30</v>
      </c>
      <c r="K231" s="90">
        <f t="shared" si="7"/>
        <v>1</v>
      </c>
      <c r="L231" s="88">
        <v>528631.87</v>
      </c>
      <c r="M231" s="88">
        <v>12014.360681818182</v>
      </c>
      <c r="N231" s="88">
        <v>427835.50999999995</v>
      </c>
      <c r="O231" s="88">
        <v>41</v>
      </c>
      <c r="P231" s="88">
        <v>10435.012439024389</v>
      </c>
      <c r="R231" t="s">
        <v>312</v>
      </c>
      <c r="S231" t="s">
        <v>1084</v>
      </c>
      <c r="T231" t="s">
        <v>879</v>
      </c>
      <c r="V231" t="s">
        <v>89</v>
      </c>
      <c r="W231" t="s">
        <v>1083</v>
      </c>
      <c r="X231" s="89">
        <v>816916604</v>
      </c>
      <c r="Y231" s="89">
        <v>31843</v>
      </c>
      <c r="Z231" s="89">
        <v>25654.511321169488</v>
      </c>
      <c r="AB231" t="s">
        <v>312</v>
      </c>
      <c r="AC231" t="s">
        <v>1084</v>
      </c>
      <c r="AD231">
        <v>0</v>
      </c>
      <c r="AE231" s="88">
        <v>0</v>
      </c>
      <c r="AF231">
        <v>0</v>
      </c>
    </row>
    <row r="232" spans="1:32" x14ac:dyDescent="0.25">
      <c r="A232" t="s">
        <v>133</v>
      </c>
      <c r="B232" t="s">
        <v>1085</v>
      </c>
      <c r="C232" s="57">
        <v>118.4</v>
      </c>
      <c r="E232" t="s">
        <v>133</v>
      </c>
      <c r="F232" t="s">
        <v>1085</v>
      </c>
      <c r="G232">
        <v>3384</v>
      </c>
      <c r="H232" s="88">
        <v>3950</v>
      </c>
      <c r="I232" s="90">
        <f t="shared" si="6"/>
        <v>0.85670886075949371</v>
      </c>
      <c r="J232">
        <v>2889</v>
      </c>
      <c r="K232" s="90">
        <f t="shared" si="7"/>
        <v>0.85372340425531912</v>
      </c>
      <c r="L232" s="88">
        <v>55640963.43</v>
      </c>
      <c r="M232" s="88">
        <v>14086.319855696202</v>
      </c>
      <c r="N232" s="88">
        <v>47534435.700000003</v>
      </c>
      <c r="O232" s="88">
        <v>3997</v>
      </c>
      <c r="P232" s="88">
        <v>11892.528321240932</v>
      </c>
      <c r="R232" t="s">
        <v>133</v>
      </c>
      <c r="S232" t="s">
        <v>1085</v>
      </c>
      <c r="T232" t="s">
        <v>880</v>
      </c>
      <c r="V232" t="s">
        <v>312</v>
      </c>
      <c r="W232" t="s">
        <v>1084</v>
      </c>
      <c r="X232" s="89">
        <v>23753755</v>
      </c>
      <c r="Y232" s="89">
        <v>978</v>
      </c>
      <c r="Z232" s="89">
        <v>24288.093047034767</v>
      </c>
      <c r="AB232" t="s">
        <v>133</v>
      </c>
      <c r="AC232" t="s">
        <v>1085</v>
      </c>
      <c r="AD232">
        <v>0</v>
      </c>
      <c r="AE232" s="88">
        <v>0</v>
      </c>
      <c r="AF232">
        <v>0</v>
      </c>
    </row>
    <row r="233" spans="1:32" x14ac:dyDescent="0.25">
      <c r="A233" t="s">
        <v>313</v>
      </c>
      <c r="B233" t="s">
        <v>1086</v>
      </c>
      <c r="C233" s="57">
        <v>164.2</v>
      </c>
      <c r="E233" t="s">
        <v>313</v>
      </c>
      <c r="F233" t="s">
        <v>1086</v>
      </c>
      <c r="G233">
        <v>210</v>
      </c>
      <c r="H233" s="88">
        <v>355</v>
      </c>
      <c r="I233" s="90">
        <f t="shared" si="6"/>
        <v>0.59154929577464788</v>
      </c>
      <c r="J233">
        <v>210</v>
      </c>
      <c r="K233" s="90">
        <f t="shared" si="7"/>
        <v>1</v>
      </c>
      <c r="L233" s="88">
        <v>3049778.3499999996</v>
      </c>
      <c r="M233" s="88">
        <v>8590.9249295774644</v>
      </c>
      <c r="N233" s="88">
        <v>2912224.33</v>
      </c>
      <c r="O233" s="88">
        <v>366</v>
      </c>
      <c r="P233" s="88">
        <v>7956.8970765027325</v>
      </c>
      <c r="R233" t="s">
        <v>313</v>
      </c>
      <c r="S233" t="s">
        <v>1086</v>
      </c>
      <c r="T233" t="s">
        <v>881</v>
      </c>
      <c r="V233" t="s">
        <v>133</v>
      </c>
      <c r="W233" t="s">
        <v>1085</v>
      </c>
      <c r="X233" s="89">
        <v>1760587421</v>
      </c>
      <c r="Y233" s="89">
        <v>66160</v>
      </c>
      <c r="Z233" s="89">
        <v>26611.05533555018</v>
      </c>
      <c r="AB233" t="s">
        <v>313</v>
      </c>
      <c r="AC233" t="s">
        <v>1086</v>
      </c>
      <c r="AD233">
        <v>0</v>
      </c>
      <c r="AE233" s="88">
        <v>0</v>
      </c>
      <c r="AF233">
        <v>0</v>
      </c>
    </row>
    <row r="234" spans="1:32" x14ac:dyDescent="0.25">
      <c r="A234" t="s">
        <v>314</v>
      </c>
      <c r="B234" t="s">
        <v>1087</v>
      </c>
      <c r="C234" s="57">
        <v>201.4</v>
      </c>
      <c r="E234" t="s">
        <v>314</v>
      </c>
      <c r="F234" t="s">
        <v>1087</v>
      </c>
      <c r="G234">
        <v>21</v>
      </c>
      <c r="H234" s="88">
        <v>43</v>
      </c>
      <c r="I234" s="90">
        <f t="shared" si="6"/>
        <v>0.48837209302325579</v>
      </c>
      <c r="J234">
        <v>21</v>
      </c>
      <c r="K234" s="90">
        <f t="shared" si="7"/>
        <v>1</v>
      </c>
      <c r="L234" s="88">
        <v>658026.63</v>
      </c>
      <c r="M234" s="88">
        <v>15302.944883720931</v>
      </c>
      <c r="N234" s="88">
        <v>636049.99</v>
      </c>
      <c r="O234" s="88">
        <v>44</v>
      </c>
      <c r="P234" s="88">
        <v>14455.681590909091</v>
      </c>
      <c r="R234" t="s">
        <v>314</v>
      </c>
      <c r="S234" t="s">
        <v>1087</v>
      </c>
      <c r="T234" t="s">
        <v>768</v>
      </c>
      <c r="V234" t="s">
        <v>313</v>
      </c>
      <c r="W234" t="s">
        <v>1086</v>
      </c>
      <c r="X234" s="89">
        <v>100053174</v>
      </c>
      <c r="Y234" s="89">
        <v>4713</v>
      </c>
      <c r="Z234" s="89">
        <v>21229.19032463399</v>
      </c>
      <c r="AB234" t="s">
        <v>314</v>
      </c>
      <c r="AC234" t="s">
        <v>1087</v>
      </c>
      <c r="AD234">
        <v>1</v>
      </c>
      <c r="AE234" s="88">
        <v>0</v>
      </c>
      <c r="AF234">
        <v>1</v>
      </c>
    </row>
    <row r="235" spans="1:32" x14ac:dyDescent="0.25">
      <c r="A235" t="s">
        <v>315</v>
      </c>
      <c r="B235" t="s">
        <v>1088</v>
      </c>
      <c r="C235" s="57">
        <v>172.2</v>
      </c>
      <c r="E235" t="s">
        <v>315</v>
      </c>
      <c r="F235" t="s">
        <v>1088</v>
      </c>
      <c r="G235">
        <v>183</v>
      </c>
      <c r="H235" s="88">
        <v>323</v>
      </c>
      <c r="I235" s="90">
        <f t="shared" si="6"/>
        <v>0.56656346749226005</v>
      </c>
      <c r="J235">
        <v>183</v>
      </c>
      <c r="K235" s="90">
        <f t="shared" si="7"/>
        <v>1</v>
      </c>
      <c r="L235" s="88">
        <v>2946266.2000000007</v>
      </c>
      <c r="M235" s="88">
        <v>9121.5671826625403</v>
      </c>
      <c r="N235" s="88">
        <v>2566186.33</v>
      </c>
      <c r="O235" s="88">
        <v>327</v>
      </c>
      <c r="P235" s="88">
        <v>7847.664617737003</v>
      </c>
      <c r="R235" t="s">
        <v>315</v>
      </c>
      <c r="S235" t="s">
        <v>1088</v>
      </c>
      <c r="T235" t="s">
        <v>882</v>
      </c>
      <c r="V235" t="s">
        <v>314</v>
      </c>
      <c r="W235" t="s">
        <v>1087</v>
      </c>
      <c r="X235" s="89">
        <v>28526798</v>
      </c>
      <c r="Y235" s="89">
        <v>1283</v>
      </c>
      <c r="Z235" s="89">
        <v>22234.448947778645</v>
      </c>
      <c r="AB235" t="s">
        <v>315</v>
      </c>
      <c r="AC235" t="s">
        <v>1088</v>
      </c>
      <c r="AD235">
        <v>1</v>
      </c>
      <c r="AE235" s="88">
        <v>22128.61</v>
      </c>
      <c r="AF235">
        <v>1</v>
      </c>
    </row>
    <row r="236" spans="1:32" x14ac:dyDescent="0.25">
      <c r="A236" t="s">
        <v>317</v>
      </c>
      <c r="B236" t="s">
        <v>1089</v>
      </c>
      <c r="C236" s="57">
        <v>130.5</v>
      </c>
      <c r="E236" t="s">
        <v>317</v>
      </c>
      <c r="F236" t="s">
        <v>1089</v>
      </c>
      <c r="G236">
        <v>1143</v>
      </c>
      <c r="H236" s="88">
        <v>1332</v>
      </c>
      <c r="I236" s="90">
        <f t="shared" si="6"/>
        <v>0.85810810810810811</v>
      </c>
      <c r="J236">
        <v>843</v>
      </c>
      <c r="K236" s="90">
        <f t="shared" si="7"/>
        <v>0.73753280839895008</v>
      </c>
      <c r="L236" s="88">
        <v>18529617.559999999</v>
      </c>
      <c r="M236" s="88">
        <v>13911.124294294294</v>
      </c>
      <c r="N236" s="88">
        <v>16784227.82</v>
      </c>
      <c r="O236" s="88">
        <v>1388</v>
      </c>
      <c r="P236" s="88">
        <v>12092.383155619596</v>
      </c>
      <c r="R236" t="s">
        <v>317</v>
      </c>
      <c r="S236" t="s">
        <v>1089</v>
      </c>
      <c r="T236" t="s">
        <v>883</v>
      </c>
      <c r="V236" t="s">
        <v>315</v>
      </c>
      <c r="W236" t="s">
        <v>1088</v>
      </c>
      <c r="X236" s="89">
        <v>112379092</v>
      </c>
      <c r="Y236" s="89">
        <v>4837</v>
      </c>
      <c r="Z236" s="89">
        <v>23233.221418234443</v>
      </c>
      <c r="AB236" t="s">
        <v>317</v>
      </c>
      <c r="AC236" t="s">
        <v>1089</v>
      </c>
      <c r="AD236">
        <v>0</v>
      </c>
      <c r="AE236" s="88">
        <v>0</v>
      </c>
      <c r="AF236">
        <v>0</v>
      </c>
    </row>
    <row r="237" spans="1:32" x14ac:dyDescent="0.25">
      <c r="A237" t="s">
        <v>318</v>
      </c>
      <c r="B237" t="s">
        <v>1090</v>
      </c>
      <c r="C237" s="57">
        <v>187.7</v>
      </c>
      <c r="E237" t="s">
        <v>318</v>
      </c>
      <c r="F237" t="s">
        <v>1090</v>
      </c>
      <c r="G237">
        <v>105</v>
      </c>
      <c r="H237" s="88">
        <v>105</v>
      </c>
      <c r="I237" s="90">
        <f t="shared" si="6"/>
        <v>1</v>
      </c>
      <c r="J237">
        <v>105</v>
      </c>
      <c r="K237" s="90">
        <f t="shared" si="7"/>
        <v>1</v>
      </c>
      <c r="L237" s="88">
        <v>1376779.11</v>
      </c>
      <c r="M237" s="88">
        <v>13112.182000000001</v>
      </c>
      <c r="N237" s="88">
        <v>1189565.1600000001</v>
      </c>
      <c r="O237" s="88">
        <v>108</v>
      </c>
      <c r="P237" s="88">
        <v>11014.492222222223</v>
      </c>
      <c r="R237" t="s">
        <v>318</v>
      </c>
      <c r="S237" t="s">
        <v>1090</v>
      </c>
      <c r="T237" t="s">
        <v>884</v>
      </c>
      <c r="V237" t="s">
        <v>316</v>
      </c>
      <c r="W237" t="s">
        <v>1105</v>
      </c>
      <c r="X237" s="89">
        <v>111136397</v>
      </c>
      <c r="Y237" s="89">
        <v>4931</v>
      </c>
      <c r="Z237" s="89">
        <v>22538.308051105254</v>
      </c>
      <c r="AB237" t="s">
        <v>318</v>
      </c>
      <c r="AC237" t="s">
        <v>1090</v>
      </c>
      <c r="AD237">
        <v>0</v>
      </c>
      <c r="AE237" s="88">
        <v>0</v>
      </c>
      <c r="AF237">
        <v>0</v>
      </c>
    </row>
    <row r="238" spans="1:32" x14ac:dyDescent="0.25">
      <c r="A238" t="s">
        <v>319</v>
      </c>
      <c r="B238" t="s">
        <v>1091</v>
      </c>
      <c r="C238" s="57">
        <v>102</v>
      </c>
      <c r="E238" t="s">
        <v>319</v>
      </c>
      <c r="F238" t="s">
        <v>1091</v>
      </c>
      <c r="G238">
        <v>1026</v>
      </c>
      <c r="H238" s="88">
        <v>1383</v>
      </c>
      <c r="I238" s="90">
        <f t="shared" si="6"/>
        <v>0.74186550976138832</v>
      </c>
      <c r="J238">
        <v>864</v>
      </c>
      <c r="K238" s="90">
        <f t="shared" si="7"/>
        <v>0.84210526315789469</v>
      </c>
      <c r="L238" s="88">
        <v>19835652.93</v>
      </c>
      <c r="M238" s="88">
        <v>14342.482234273319</v>
      </c>
      <c r="N238" s="88">
        <v>17735751.140000001</v>
      </c>
      <c r="O238" s="88">
        <v>1376</v>
      </c>
      <c r="P238" s="88">
        <v>12889.354026162791</v>
      </c>
      <c r="R238" t="s">
        <v>319</v>
      </c>
      <c r="S238" t="s">
        <v>1091</v>
      </c>
      <c r="T238" t="s">
        <v>873</v>
      </c>
      <c r="V238" t="s">
        <v>317</v>
      </c>
      <c r="W238" t="s">
        <v>1089</v>
      </c>
      <c r="X238" s="89">
        <v>579905235</v>
      </c>
      <c r="Y238" s="89">
        <v>21290</v>
      </c>
      <c r="Z238" s="89">
        <v>27238.385861906998</v>
      </c>
      <c r="AB238" t="s">
        <v>319</v>
      </c>
      <c r="AC238" t="s">
        <v>1091</v>
      </c>
      <c r="AD238">
        <v>1</v>
      </c>
      <c r="AE238" s="88">
        <v>0</v>
      </c>
      <c r="AF238">
        <v>1</v>
      </c>
    </row>
    <row r="239" spans="1:32" x14ac:dyDescent="0.25">
      <c r="A239" t="s">
        <v>320</v>
      </c>
      <c r="B239" t="s">
        <v>1092</v>
      </c>
      <c r="C239" s="57">
        <v>107.6</v>
      </c>
      <c r="E239" t="s">
        <v>320</v>
      </c>
      <c r="F239" t="s">
        <v>1092</v>
      </c>
      <c r="G239">
        <v>249</v>
      </c>
      <c r="H239" s="88">
        <v>320</v>
      </c>
      <c r="I239" s="90">
        <f t="shared" si="6"/>
        <v>0.77812499999999996</v>
      </c>
      <c r="J239">
        <v>225</v>
      </c>
      <c r="K239" s="90">
        <f t="shared" si="7"/>
        <v>0.90361445783132532</v>
      </c>
      <c r="L239" s="88">
        <v>4299812.91</v>
      </c>
      <c r="M239" s="88">
        <v>13436.915343750001</v>
      </c>
      <c r="N239" s="88">
        <v>3708239.59</v>
      </c>
      <c r="O239" s="88">
        <v>335</v>
      </c>
      <c r="P239" s="88">
        <v>11069.37191044776</v>
      </c>
      <c r="R239" t="s">
        <v>320</v>
      </c>
      <c r="S239" t="s">
        <v>1092</v>
      </c>
      <c r="T239" t="s">
        <v>739</v>
      </c>
      <c r="V239" t="s">
        <v>318</v>
      </c>
      <c r="W239" t="s">
        <v>1090</v>
      </c>
      <c r="X239" s="89">
        <v>77652376</v>
      </c>
      <c r="Y239" s="89">
        <v>2828</v>
      </c>
      <c r="Z239" s="89">
        <v>27458.407355021216</v>
      </c>
      <c r="AB239" t="s">
        <v>320</v>
      </c>
      <c r="AC239" t="s">
        <v>1092</v>
      </c>
      <c r="AD239">
        <v>0</v>
      </c>
      <c r="AE239" s="88">
        <v>0</v>
      </c>
      <c r="AF239">
        <v>0</v>
      </c>
    </row>
    <row r="240" spans="1:32" x14ac:dyDescent="0.25">
      <c r="A240" t="s">
        <v>321</v>
      </c>
      <c r="B240" t="s">
        <v>1093</v>
      </c>
      <c r="C240" s="57">
        <v>127.3</v>
      </c>
      <c r="E240" t="s">
        <v>321</v>
      </c>
      <c r="F240" t="s">
        <v>1093</v>
      </c>
      <c r="G240">
        <v>165</v>
      </c>
      <c r="H240" s="88">
        <v>340</v>
      </c>
      <c r="I240" s="90">
        <f t="shared" si="6"/>
        <v>0.48529411764705882</v>
      </c>
      <c r="J240">
        <v>117</v>
      </c>
      <c r="K240" s="90">
        <f t="shared" si="7"/>
        <v>0.70909090909090911</v>
      </c>
      <c r="L240" s="88">
        <v>4915040.53</v>
      </c>
      <c r="M240" s="88">
        <v>14456.001558823531</v>
      </c>
      <c r="N240" s="88">
        <v>4720640.1399999997</v>
      </c>
      <c r="O240" s="88">
        <v>355</v>
      </c>
      <c r="P240" s="88">
        <v>13297.577859154928</v>
      </c>
      <c r="R240" t="s">
        <v>321</v>
      </c>
      <c r="S240" t="s">
        <v>1093</v>
      </c>
      <c r="T240" t="s">
        <v>885</v>
      </c>
      <c r="V240" t="s">
        <v>319</v>
      </c>
      <c r="W240" t="s">
        <v>1091</v>
      </c>
      <c r="X240" s="89">
        <v>745038858</v>
      </c>
      <c r="Y240" s="89">
        <v>22595</v>
      </c>
      <c r="Z240" s="89">
        <v>32973.616198273958</v>
      </c>
      <c r="AB240" t="s">
        <v>321</v>
      </c>
      <c r="AC240" t="s">
        <v>1093</v>
      </c>
      <c r="AD240">
        <v>0</v>
      </c>
      <c r="AE240" s="88">
        <v>0</v>
      </c>
      <c r="AF240">
        <v>0</v>
      </c>
    </row>
    <row r="241" spans="1:32" x14ac:dyDescent="0.25">
      <c r="A241" t="s">
        <v>322</v>
      </c>
      <c r="B241" t="s">
        <v>1094</v>
      </c>
      <c r="C241" s="57">
        <v>183.1</v>
      </c>
      <c r="E241" t="s">
        <v>322</v>
      </c>
      <c r="F241" t="s">
        <v>1094</v>
      </c>
      <c r="G241">
        <v>66</v>
      </c>
      <c r="H241" s="88">
        <v>93</v>
      </c>
      <c r="I241" s="90">
        <f t="shared" si="6"/>
        <v>0.70967741935483875</v>
      </c>
      <c r="J241">
        <v>63</v>
      </c>
      <c r="K241" s="90">
        <f t="shared" si="7"/>
        <v>0.95454545454545459</v>
      </c>
      <c r="L241" s="88">
        <v>1189396.78</v>
      </c>
      <c r="M241" s="88">
        <v>12789.212688172043</v>
      </c>
      <c r="N241" s="88">
        <v>1077396.3999999999</v>
      </c>
      <c r="O241" s="88">
        <v>107</v>
      </c>
      <c r="P241" s="88">
        <v>10069.12523364486</v>
      </c>
      <c r="R241" t="s">
        <v>322</v>
      </c>
      <c r="S241" t="s">
        <v>1094</v>
      </c>
      <c r="T241" t="s">
        <v>731</v>
      </c>
      <c r="V241" t="s">
        <v>320</v>
      </c>
      <c r="W241" t="s">
        <v>1092</v>
      </c>
      <c r="X241" s="89">
        <v>200367390</v>
      </c>
      <c r="Y241" s="89">
        <v>6158</v>
      </c>
      <c r="Z241" s="89">
        <v>32537.737901916207</v>
      </c>
      <c r="AB241" t="s">
        <v>322</v>
      </c>
      <c r="AC241" t="s">
        <v>1094</v>
      </c>
      <c r="AD241">
        <v>0</v>
      </c>
      <c r="AE241" s="88">
        <v>323424.96000000002</v>
      </c>
      <c r="AF241">
        <v>1</v>
      </c>
    </row>
    <row r="242" spans="1:32" x14ac:dyDescent="0.25">
      <c r="A242" t="s">
        <v>323</v>
      </c>
      <c r="B242" t="s">
        <v>1095</v>
      </c>
      <c r="C242" s="57">
        <v>161.4</v>
      </c>
      <c r="E242" t="s">
        <v>323</v>
      </c>
      <c r="F242" t="s">
        <v>1095</v>
      </c>
      <c r="G242">
        <v>264</v>
      </c>
      <c r="H242" s="88">
        <v>335</v>
      </c>
      <c r="I242" s="90">
        <f t="shared" si="6"/>
        <v>0.78805970149253735</v>
      </c>
      <c r="J242">
        <v>261</v>
      </c>
      <c r="K242" s="90">
        <f t="shared" si="7"/>
        <v>0.98863636363636365</v>
      </c>
      <c r="L242" s="88">
        <v>5333441.46</v>
      </c>
      <c r="M242" s="88">
        <v>15920.720776119402</v>
      </c>
      <c r="N242" s="88">
        <v>4333678.75</v>
      </c>
      <c r="O242" s="88">
        <v>354</v>
      </c>
      <c r="P242" s="88">
        <v>12242.030367231639</v>
      </c>
      <c r="R242" t="s">
        <v>323</v>
      </c>
      <c r="S242" t="s">
        <v>1095</v>
      </c>
      <c r="T242" t="s">
        <v>886</v>
      </c>
      <c r="V242" t="s">
        <v>321</v>
      </c>
      <c r="W242" t="s">
        <v>1093</v>
      </c>
      <c r="X242" s="89">
        <v>225018643</v>
      </c>
      <c r="Y242" s="89">
        <v>8126</v>
      </c>
      <c r="Z242" s="89">
        <v>27691.194068422348</v>
      </c>
      <c r="AB242" t="s">
        <v>323</v>
      </c>
      <c r="AC242" t="s">
        <v>1095</v>
      </c>
      <c r="AD242">
        <v>0</v>
      </c>
      <c r="AE242" s="88">
        <v>0</v>
      </c>
      <c r="AF242">
        <v>0</v>
      </c>
    </row>
    <row r="243" spans="1:32" x14ac:dyDescent="0.25">
      <c r="A243" t="s">
        <v>324</v>
      </c>
      <c r="B243" t="s">
        <v>1096</v>
      </c>
      <c r="C243" s="57">
        <v>186.4</v>
      </c>
      <c r="E243" t="s">
        <v>324</v>
      </c>
      <c r="F243" t="s">
        <v>1096</v>
      </c>
      <c r="G243">
        <v>108</v>
      </c>
      <c r="H243" s="88">
        <v>131</v>
      </c>
      <c r="I243" s="90">
        <f t="shared" si="6"/>
        <v>0.82442748091603058</v>
      </c>
      <c r="J243">
        <v>108</v>
      </c>
      <c r="K243" s="90">
        <f t="shared" si="7"/>
        <v>1</v>
      </c>
      <c r="L243" s="88">
        <v>1896662.9400000002</v>
      </c>
      <c r="M243" s="88">
        <v>14478.343053435116</v>
      </c>
      <c r="N243" s="88">
        <v>1684053.71</v>
      </c>
      <c r="O243" s="88">
        <v>138</v>
      </c>
      <c r="P243" s="88">
        <v>12203.287753623188</v>
      </c>
      <c r="R243" t="s">
        <v>324</v>
      </c>
      <c r="S243" t="s">
        <v>1096</v>
      </c>
      <c r="T243" t="s">
        <v>887</v>
      </c>
      <c r="V243" t="s">
        <v>322</v>
      </c>
      <c r="W243" t="s">
        <v>1094</v>
      </c>
      <c r="X243" s="89">
        <v>40692065</v>
      </c>
      <c r="Y243" s="89">
        <v>1873</v>
      </c>
      <c r="Z243" s="89">
        <v>21725.60864922584</v>
      </c>
      <c r="AB243" t="s">
        <v>324</v>
      </c>
      <c r="AC243" t="s">
        <v>1096</v>
      </c>
      <c r="AD243">
        <v>0</v>
      </c>
      <c r="AE243" s="88">
        <v>0</v>
      </c>
      <c r="AF243">
        <v>0</v>
      </c>
    </row>
    <row r="244" spans="1:32" x14ac:dyDescent="0.25">
      <c r="A244" t="s">
        <v>325</v>
      </c>
      <c r="B244" t="s">
        <v>1097</v>
      </c>
      <c r="C244" s="57">
        <v>134.69999999999999</v>
      </c>
      <c r="E244" t="s">
        <v>325</v>
      </c>
      <c r="F244" t="s">
        <v>1097</v>
      </c>
      <c r="G244">
        <v>450</v>
      </c>
      <c r="H244" s="88">
        <v>508</v>
      </c>
      <c r="I244" s="90">
        <f t="shared" si="6"/>
        <v>0.88582677165354329</v>
      </c>
      <c r="J244">
        <v>372</v>
      </c>
      <c r="K244" s="90">
        <f t="shared" si="7"/>
        <v>0.82666666666666666</v>
      </c>
      <c r="L244" s="88">
        <v>8419779.9199999999</v>
      </c>
      <c r="M244" s="88">
        <v>16574.369921259844</v>
      </c>
      <c r="N244" s="88">
        <v>7171855.9800000004</v>
      </c>
      <c r="O244" s="88">
        <v>532</v>
      </c>
      <c r="P244" s="88">
        <v>13480.932293233083</v>
      </c>
      <c r="R244" t="s">
        <v>325</v>
      </c>
      <c r="S244" t="s">
        <v>1097</v>
      </c>
      <c r="T244" t="s">
        <v>888</v>
      </c>
      <c r="V244" t="s">
        <v>323</v>
      </c>
      <c r="W244" t="s">
        <v>1095</v>
      </c>
      <c r="X244" s="89">
        <v>210940943</v>
      </c>
      <c r="Y244" s="89">
        <v>8410</v>
      </c>
      <c r="Z244" s="89">
        <v>25082.157312722949</v>
      </c>
      <c r="AB244" t="s">
        <v>325</v>
      </c>
      <c r="AC244" t="s">
        <v>1097</v>
      </c>
      <c r="AD244">
        <v>0</v>
      </c>
      <c r="AE244" s="88">
        <v>0</v>
      </c>
      <c r="AF244">
        <v>0</v>
      </c>
    </row>
    <row r="245" spans="1:32" x14ac:dyDescent="0.25">
      <c r="A245" t="s">
        <v>326</v>
      </c>
      <c r="B245" t="s">
        <v>1098</v>
      </c>
      <c r="C245" s="57">
        <v>204.5</v>
      </c>
      <c r="E245" t="s">
        <v>326</v>
      </c>
      <c r="F245" t="s">
        <v>1098</v>
      </c>
      <c r="G245">
        <v>60</v>
      </c>
      <c r="H245" s="88">
        <v>72</v>
      </c>
      <c r="I245" s="90">
        <f t="shared" si="6"/>
        <v>0.83333333333333337</v>
      </c>
      <c r="J245">
        <v>60</v>
      </c>
      <c r="K245" s="90">
        <f t="shared" si="7"/>
        <v>1</v>
      </c>
      <c r="L245" s="88">
        <v>1009338.39</v>
      </c>
      <c r="M245" s="88">
        <v>14018.588750000001</v>
      </c>
      <c r="N245" s="88">
        <v>928925.59</v>
      </c>
      <c r="O245" s="88">
        <v>71</v>
      </c>
      <c r="P245" s="88">
        <v>13083.459014084507</v>
      </c>
      <c r="R245" t="s">
        <v>326</v>
      </c>
      <c r="S245" t="s">
        <v>1098</v>
      </c>
      <c r="T245" t="s">
        <v>883</v>
      </c>
      <c r="V245" t="s">
        <v>324</v>
      </c>
      <c r="W245" t="s">
        <v>1096</v>
      </c>
      <c r="X245" s="89">
        <v>84487770</v>
      </c>
      <c r="Y245" s="89">
        <v>3637</v>
      </c>
      <c r="Z245" s="89">
        <v>23230.071487489688</v>
      </c>
      <c r="AB245" t="s">
        <v>326</v>
      </c>
      <c r="AC245" t="s">
        <v>1098</v>
      </c>
      <c r="AD245">
        <v>0</v>
      </c>
      <c r="AE245" s="88">
        <v>72300</v>
      </c>
      <c r="AF245">
        <v>1</v>
      </c>
    </row>
    <row r="246" spans="1:32" x14ac:dyDescent="0.25">
      <c r="A246" t="s">
        <v>327</v>
      </c>
      <c r="B246" t="s">
        <v>1099</v>
      </c>
      <c r="C246" s="57">
        <v>199.3</v>
      </c>
      <c r="E246" t="s">
        <v>327</v>
      </c>
      <c r="F246" t="s">
        <v>1099</v>
      </c>
      <c r="G246">
        <v>159</v>
      </c>
      <c r="H246" s="88">
        <v>205</v>
      </c>
      <c r="I246" s="90">
        <f t="shared" si="6"/>
        <v>0.775609756097561</v>
      </c>
      <c r="J246">
        <v>159</v>
      </c>
      <c r="K246" s="90">
        <f t="shared" si="7"/>
        <v>1</v>
      </c>
      <c r="L246" s="88">
        <v>3431405.4099999997</v>
      </c>
      <c r="M246" s="88">
        <v>16738.562975609755</v>
      </c>
      <c r="N246" s="88">
        <v>3277477.63</v>
      </c>
      <c r="O246" s="88">
        <v>228</v>
      </c>
      <c r="P246" s="88">
        <v>14374.901885964911</v>
      </c>
      <c r="R246" t="s">
        <v>327</v>
      </c>
      <c r="S246" t="s">
        <v>1099</v>
      </c>
      <c r="T246" t="s">
        <v>889</v>
      </c>
      <c r="V246" t="s">
        <v>325</v>
      </c>
      <c r="W246" t="s">
        <v>1097</v>
      </c>
      <c r="X246" s="89">
        <v>280163514</v>
      </c>
      <c r="Y246" s="89">
        <v>10274</v>
      </c>
      <c r="Z246" s="89">
        <v>27269.175978197392</v>
      </c>
      <c r="AB246" t="s">
        <v>327</v>
      </c>
      <c r="AC246" t="s">
        <v>1099</v>
      </c>
      <c r="AD246">
        <v>0</v>
      </c>
      <c r="AE246" s="88">
        <v>43200</v>
      </c>
      <c r="AF246">
        <v>1</v>
      </c>
    </row>
    <row r="247" spans="1:32" x14ac:dyDescent="0.25">
      <c r="A247" t="s">
        <v>328</v>
      </c>
      <c r="B247" t="s">
        <v>1100</v>
      </c>
      <c r="C247" s="57">
        <v>169.5</v>
      </c>
      <c r="E247" t="s">
        <v>328</v>
      </c>
      <c r="F247" t="s">
        <v>1100</v>
      </c>
      <c r="G247">
        <v>177</v>
      </c>
      <c r="H247" s="88">
        <v>268</v>
      </c>
      <c r="I247" s="90">
        <f t="shared" si="6"/>
        <v>0.66044776119402981</v>
      </c>
      <c r="J247">
        <v>120</v>
      </c>
      <c r="K247" s="90">
        <f t="shared" si="7"/>
        <v>0.67796610169491522</v>
      </c>
      <c r="L247" s="88">
        <v>3862762.84</v>
      </c>
      <c r="M247" s="88">
        <v>14413.294179104478</v>
      </c>
      <c r="N247" s="88">
        <v>3449346.8000000003</v>
      </c>
      <c r="O247" s="88">
        <v>296</v>
      </c>
      <c r="P247" s="88">
        <v>11653.198648648649</v>
      </c>
      <c r="R247" t="s">
        <v>328</v>
      </c>
      <c r="S247" t="s">
        <v>1100</v>
      </c>
      <c r="T247" t="s">
        <v>860</v>
      </c>
      <c r="V247" t="s">
        <v>326</v>
      </c>
      <c r="W247" t="s">
        <v>1098</v>
      </c>
      <c r="X247" s="89">
        <v>53858763</v>
      </c>
      <c r="Y247" s="89">
        <v>2368</v>
      </c>
      <c r="Z247" s="89">
        <v>22744.410050675677</v>
      </c>
      <c r="AB247" t="s">
        <v>328</v>
      </c>
      <c r="AC247" t="s">
        <v>1100</v>
      </c>
      <c r="AD247">
        <v>0</v>
      </c>
      <c r="AE247" s="88">
        <v>0</v>
      </c>
      <c r="AF247">
        <v>0</v>
      </c>
    </row>
    <row r="248" spans="1:32" x14ac:dyDescent="0.25">
      <c r="A248" t="s">
        <v>329</v>
      </c>
      <c r="B248" t="s">
        <v>1101</v>
      </c>
      <c r="C248" s="57">
        <v>212.9</v>
      </c>
      <c r="E248" t="s">
        <v>329</v>
      </c>
      <c r="F248" t="s">
        <v>1101</v>
      </c>
      <c r="G248">
        <v>63</v>
      </c>
      <c r="H248" s="88">
        <v>86</v>
      </c>
      <c r="I248" s="90">
        <f t="shared" si="6"/>
        <v>0.73255813953488369</v>
      </c>
      <c r="J248">
        <v>63</v>
      </c>
      <c r="K248" s="90">
        <f t="shared" si="7"/>
        <v>1</v>
      </c>
      <c r="L248" s="88">
        <v>1197877.7799999998</v>
      </c>
      <c r="M248" s="88">
        <v>13928.811395348836</v>
      </c>
      <c r="N248" s="88">
        <v>1262401.6299999999</v>
      </c>
      <c r="O248" s="88">
        <v>91</v>
      </c>
      <c r="P248" s="88">
        <v>13872.545384615383</v>
      </c>
      <c r="R248" t="s">
        <v>329</v>
      </c>
      <c r="S248" t="s">
        <v>1101</v>
      </c>
      <c r="T248" t="s">
        <v>869</v>
      </c>
      <c r="V248" t="s">
        <v>327</v>
      </c>
      <c r="W248" t="s">
        <v>1099</v>
      </c>
      <c r="X248" s="89">
        <v>173928074</v>
      </c>
      <c r="Y248" s="89">
        <v>7172</v>
      </c>
      <c r="Z248" s="89">
        <v>24250.986335750138</v>
      </c>
      <c r="AB248" t="s">
        <v>329</v>
      </c>
      <c r="AC248" t="s">
        <v>1101</v>
      </c>
      <c r="AD248">
        <v>0</v>
      </c>
      <c r="AE248" s="88">
        <v>0</v>
      </c>
      <c r="AF248">
        <v>0</v>
      </c>
    </row>
    <row r="249" spans="1:32" x14ac:dyDescent="0.25">
      <c r="A249" t="s">
        <v>330</v>
      </c>
      <c r="B249" t="s">
        <v>1102</v>
      </c>
      <c r="C249" s="57">
        <v>150.1</v>
      </c>
      <c r="E249" t="s">
        <v>330</v>
      </c>
      <c r="F249" t="s">
        <v>1102</v>
      </c>
      <c r="G249">
        <v>114</v>
      </c>
      <c r="H249" s="88">
        <v>245</v>
      </c>
      <c r="I249" s="90">
        <f t="shared" si="6"/>
        <v>0.46530612244897956</v>
      </c>
      <c r="J249">
        <v>114</v>
      </c>
      <c r="K249" s="90">
        <f t="shared" si="7"/>
        <v>1</v>
      </c>
      <c r="L249" s="88">
        <v>3486949.86</v>
      </c>
      <c r="M249" s="88">
        <v>14232.448408163265</v>
      </c>
      <c r="N249" s="88">
        <v>3257756.13</v>
      </c>
      <c r="O249" s="88">
        <v>274</v>
      </c>
      <c r="P249" s="88">
        <v>11889.620912408758</v>
      </c>
      <c r="R249" t="s">
        <v>330</v>
      </c>
      <c r="S249" t="s">
        <v>1102</v>
      </c>
      <c r="T249" t="s">
        <v>890</v>
      </c>
      <c r="V249" t="s">
        <v>328</v>
      </c>
      <c r="W249" t="s">
        <v>1100</v>
      </c>
      <c r="X249" s="89">
        <v>164336826</v>
      </c>
      <c r="Y249" s="89">
        <v>6708</v>
      </c>
      <c r="Z249" s="89">
        <v>24498.632379248658</v>
      </c>
      <c r="AB249" t="s">
        <v>330</v>
      </c>
      <c r="AC249" t="s">
        <v>1102</v>
      </c>
      <c r="AD249">
        <v>0</v>
      </c>
      <c r="AE249" s="88">
        <v>0</v>
      </c>
      <c r="AF249">
        <v>0</v>
      </c>
    </row>
    <row r="250" spans="1:32" x14ac:dyDescent="0.25">
      <c r="A250" t="s">
        <v>352</v>
      </c>
      <c r="B250" t="s">
        <v>1103</v>
      </c>
      <c r="C250" s="57">
        <v>210.4</v>
      </c>
      <c r="E250" t="s">
        <v>352</v>
      </c>
      <c r="F250" t="s">
        <v>1103</v>
      </c>
      <c r="G250">
        <v>72</v>
      </c>
      <c r="H250" s="88">
        <v>95</v>
      </c>
      <c r="I250" s="90">
        <f t="shared" si="6"/>
        <v>0.75789473684210529</v>
      </c>
      <c r="J250">
        <v>72</v>
      </c>
      <c r="K250" s="90">
        <f t="shared" si="7"/>
        <v>1</v>
      </c>
      <c r="L250" s="88">
        <v>1222203</v>
      </c>
      <c r="M250" s="88">
        <v>12865.294736842105</v>
      </c>
      <c r="N250" s="88">
        <v>1137894.6500000001</v>
      </c>
      <c r="O250" s="88">
        <v>104</v>
      </c>
      <c r="P250" s="88">
        <v>10941.294711538463</v>
      </c>
      <c r="R250" t="s">
        <v>352</v>
      </c>
      <c r="S250" t="s">
        <v>1103</v>
      </c>
      <c r="T250" t="s">
        <v>891</v>
      </c>
      <c r="V250" t="s">
        <v>329</v>
      </c>
      <c r="W250" t="s">
        <v>1101</v>
      </c>
      <c r="X250" s="89">
        <v>82560482</v>
      </c>
      <c r="Y250" s="89">
        <v>3496</v>
      </c>
      <c r="Z250" s="89">
        <v>23615.698512585812</v>
      </c>
      <c r="AB250" t="s">
        <v>352</v>
      </c>
      <c r="AC250" t="s">
        <v>1103</v>
      </c>
      <c r="AD250">
        <v>0</v>
      </c>
      <c r="AE250" s="88">
        <v>0</v>
      </c>
      <c r="AF250">
        <v>0</v>
      </c>
    </row>
    <row r="251" spans="1:32" x14ac:dyDescent="0.25">
      <c r="A251" t="s">
        <v>309</v>
      </c>
      <c r="B251" t="s">
        <v>1104</v>
      </c>
      <c r="C251" s="57">
        <v>155.19999999999999</v>
      </c>
      <c r="E251" t="s">
        <v>309</v>
      </c>
      <c r="F251" t="s">
        <v>1104</v>
      </c>
      <c r="G251">
        <v>816</v>
      </c>
      <c r="H251" s="88">
        <v>1009</v>
      </c>
      <c r="I251" s="90">
        <f t="shared" si="6"/>
        <v>0.80872150644202179</v>
      </c>
      <c r="J251">
        <v>696</v>
      </c>
      <c r="K251" s="90">
        <f t="shared" si="7"/>
        <v>0.8529411764705882</v>
      </c>
      <c r="L251" s="88">
        <v>12711639.050000001</v>
      </c>
      <c r="M251" s="88">
        <v>12598.254757185332</v>
      </c>
      <c r="N251" s="88">
        <v>11357985.939999999</v>
      </c>
      <c r="O251" s="88">
        <v>1070</v>
      </c>
      <c r="P251" s="88">
        <v>10614.940130841122</v>
      </c>
      <c r="R251" t="s">
        <v>309</v>
      </c>
      <c r="S251" t="s">
        <v>1104</v>
      </c>
      <c r="T251" t="s">
        <v>892</v>
      </c>
      <c r="V251" t="s">
        <v>330</v>
      </c>
      <c r="W251" t="s">
        <v>1102</v>
      </c>
      <c r="X251" s="89">
        <v>174971516</v>
      </c>
      <c r="Y251" s="89">
        <v>6377</v>
      </c>
      <c r="Z251" s="89">
        <v>27437.904343735299</v>
      </c>
      <c r="AB251" t="s">
        <v>309</v>
      </c>
      <c r="AC251" t="s">
        <v>1104</v>
      </c>
      <c r="AD251">
        <v>0</v>
      </c>
      <c r="AE251" s="88">
        <v>0</v>
      </c>
      <c r="AF251">
        <v>0</v>
      </c>
    </row>
    <row r="252" spans="1:32" x14ac:dyDescent="0.25">
      <c r="A252" t="s">
        <v>316</v>
      </c>
      <c r="B252" t="s">
        <v>1105</v>
      </c>
      <c r="C252" s="57">
        <v>166.8</v>
      </c>
      <c r="E252" t="s">
        <v>316</v>
      </c>
      <c r="F252" t="s">
        <v>1105</v>
      </c>
      <c r="G252">
        <v>168</v>
      </c>
      <c r="H252" s="88">
        <v>237</v>
      </c>
      <c r="I252" s="90">
        <f t="shared" si="6"/>
        <v>0.70886075949367089</v>
      </c>
      <c r="J252">
        <v>168</v>
      </c>
      <c r="K252" s="90">
        <f t="shared" si="7"/>
        <v>1</v>
      </c>
      <c r="L252" s="88">
        <v>2864681.39</v>
      </c>
      <c r="M252" s="88">
        <v>12087.263248945148</v>
      </c>
      <c r="N252" s="88">
        <v>2627411.13</v>
      </c>
      <c r="O252" s="88">
        <v>239</v>
      </c>
      <c r="P252" s="88">
        <v>10993.3520083682</v>
      </c>
      <c r="R252" t="s">
        <v>316</v>
      </c>
      <c r="S252" t="s">
        <v>1105</v>
      </c>
      <c r="T252" t="s">
        <v>893</v>
      </c>
      <c r="V252" t="s">
        <v>331</v>
      </c>
      <c r="W252" t="s">
        <v>1106</v>
      </c>
      <c r="X252" s="89">
        <v>129198244</v>
      </c>
      <c r="Y252" s="89">
        <v>4625</v>
      </c>
      <c r="Z252" s="89">
        <v>27934.755459459459</v>
      </c>
      <c r="AB252" t="s">
        <v>316</v>
      </c>
      <c r="AC252" t="s">
        <v>1105</v>
      </c>
      <c r="AD252">
        <v>0</v>
      </c>
      <c r="AE252" s="88">
        <v>0</v>
      </c>
      <c r="AF252">
        <v>0</v>
      </c>
    </row>
    <row r="253" spans="1:32" x14ac:dyDescent="0.25">
      <c r="A253" t="s">
        <v>331</v>
      </c>
      <c r="B253" t="s">
        <v>1106</v>
      </c>
      <c r="C253" s="57">
        <v>145.80000000000001</v>
      </c>
      <c r="E253" t="s">
        <v>331</v>
      </c>
      <c r="F253" t="s">
        <v>1106</v>
      </c>
      <c r="G253">
        <v>132</v>
      </c>
      <c r="H253" s="88">
        <v>237</v>
      </c>
      <c r="I253" s="90">
        <f t="shared" si="6"/>
        <v>0.55696202531645567</v>
      </c>
      <c r="J253">
        <v>132</v>
      </c>
      <c r="K253" s="90">
        <f t="shared" si="7"/>
        <v>1</v>
      </c>
      <c r="L253" s="88">
        <v>2706022.2499999995</v>
      </c>
      <c r="M253" s="88">
        <v>11417.81540084388</v>
      </c>
      <c r="N253" s="88">
        <v>2531569.5299999998</v>
      </c>
      <c r="O253" s="88">
        <v>196</v>
      </c>
      <c r="P253" s="88">
        <v>12916.171071428571</v>
      </c>
      <c r="R253" t="s">
        <v>331</v>
      </c>
      <c r="S253" t="s">
        <v>1106</v>
      </c>
      <c r="T253" t="s">
        <v>894</v>
      </c>
      <c r="V253" t="s">
        <v>332</v>
      </c>
      <c r="W253" t="s">
        <v>854</v>
      </c>
      <c r="X253" s="89">
        <v>86043514</v>
      </c>
      <c r="Y253" s="89">
        <v>3731</v>
      </c>
      <c r="Z253" s="89">
        <v>23061.783436076119</v>
      </c>
      <c r="AB253" t="s">
        <v>331</v>
      </c>
      <c r="AC253" t="s">
        <v>1106</v>
      </c>
      <c r="AD253">
        <v>0</v>
      </c>
      <c r="AE253" s="88">
        <v>0</v>
      </c>
      <c r="AF253">
        <v>0</v>
      </c>
    </row>
    <row r="254" spans="1:32" x14ac:dyDescent="0.25">
      <c r="A254" t="s">
        <v>332</v>
      </c>
      <c r="B254" t="s">
        <v>854</v>
      </c>
      <c r="C254" s="57">
        <v>182.7</v>
      </c>
      <c r="E254" t="s">
        <v>332</v>
      </c>
      <c r="F254" t="s">
        <v>854</v>
      </c>
      <c r="G254">
        <v>126</v>
      </c>
      <c r="H254" s="88">
        <v>179</v>
      </c>
      <c r="I254" s="90">
        <f t="shared" si="6"/>
        <v>0.7039106145251397</v>
      </c>
      <c r="J254">
        <v>126</v>
      </c>
      <c r="K254" s="90">
        <f t="shared" si="7"/>
        <v>1</v>
      </c>
      <c r="L254" s="88">
        <v>2255810.41</v>
      </c>
      <c r="M254" s="88">
        <v>12602.29279329609</v>
      </c>
      <c r="N254" s="88">
        <v>1862370.57</v>
      </c>
      <c r="O254" s="88">
        <v>183</v>
      </c>
      <c r="P254" s="88">
        <v>10176.888360655737</v>
      </c>
      <c r="R254" t="s">
        <v>332</v>
      </c>
      <c r="S254" t="s">
        <v>854</v>
      </c>
      <c r="T254" t="s">
        <v>895</v>
      </c>
      <c r="V254" t="s">
        <v>333</v>
      </c>
      <c r="W254" t="s">
        <v>1107</v>
      </c>
      <c r="X254" s="89">
        <v>44205432</v>
      </c>
      <c r="Y254" s="89">
        <v>1705</v>
      </c>
      <c r="Z254" s="89">
        <v>25926.939589442816</v>
      </c>
      <c r="AB254" t="s">
        <v>332</v>
      </c>
      <c r="AC254" t="s">
        <v>854</v>
      </c>
      <c r="AD254">
        <v>0</v>
      </c>
      <c r="AE254" s="88">
        <v>0</v>
      </c>
      <c r="AF254">
        <v>0</v>
      </c>
    </row>
    <row r="255" spans="1:32" x14ac:dyDescent="0.25">
      <c r="A255" t="s">
        <v>333</v>
      </c>
      <c r="B255" t="s">
        <v>1107</v>
      </c>
      <c r="C255" s="57">
        <v>161.80000000000001</v>
      </c>
      <c r="E255" t="s">
        <v>333</v>
      </c>
      <c r="F255" t="s">
        <v>1107</v>
      </c>
      <c r="G255">
        <v>60</v>
      </c>
      <c r="H255" s="88">
        <v>76</v>
      </c>
      <c r="I255" s="90">
        <f t="shared" si="6"/>
        <v>0.78947368421052633</v>
      </c>
      <c r="J255">
        <v>60</v>
      </c>
      <c r="K255" s="90">
        <f t="shared" si="7"/>
        <v>1</v>
      </c>
      <c r="L255" s="88">
        <v>1236411.9700000002</v>
      </c>
      <c r="M255" s="88">
        <v>16268.578552631581</v>
      </c>
      <c r="N255" s="88">
        <v>970125.19000000006</v>
      </c>
      <c r="O255" s="88">
        <v>81</v>
      </c>
      <c r="P255" s="88">
        <v>11976.854197530865</v>
      </c>
      <c r="R255" t="s">
        <v>333</v>
      </c>
      <c r="S255" t="s">
        <v>1107</v>
      </c>
      <c r="T255" t="s">
        <v>754</v>
      </c>
      <c r="V255" t="s">
        <v>334</v>
      </c>
      <c r="W255" t="s">
        <v>1108</v>
      </c>
      <c r="X255" s="89">
        <v>157737266</v>
      </c>
      <c r="Y255" s="89">
        <v>5844</v>
      </c>
      <c r="Z255" s="89">
        <v>26991.318617385354</v>
      </c>
      <c r="AB255" t="s">
        <v>333</v>
      </c>
      <c r="AC255" t="s">
        <v>1107</v>
      </c>
      <c r="AD255">
        <v>0</v>
      </c>
      <c r="AE255" s="88">
        <v>0</v>
      </c>
      <c r="AF255">
        <v>0</v>
      </c>
    </row>
    <row r="256" spans="1:32" x14ac:dyDescent="0.25">
      <c r="A256" t="s">
        <v>334</v>
      </c>
      <c r="B256" t="s">
        <v>1108</v>
      </c>
      <c r="C256" s="57">
        <v>136.30000000000001</v>
      </c>
      <c r="E256" t="s">
        <v>334</v>
      </c>
      <c r="F256" t="s">
        <v>1108</v>
      </c>
      <c r="G256">
        <v>225</v>
      </c>
      <c r="H256" s="88">
        <v>265</v>
      </c>
      <c r="I256" s="90">
        <f t="shared" si="6"/>
        <v>0.84905660377358494</v>
      </c>
      <c r="J256">
        <v>225</v>
      </c>
      <c r="K256" s="90">
        <f t="shared" si="7"/>
        <v>1</v>
      </c>
      <c r="L256" s="88">
        <v>3982599.8299999996</v>
      </c>
      <c r="M256" s="88">
        <v>15028.678603773584</v>
      </c>
      <c r="N256" s="88">
        <v>3246079.85</v>
      </c>
      <c r="O256" s="88">
        <v>278</v>
      </c>
      <c r="P256" s="88">
        <v>11676.546223021584</v>
      </c>
      <c r="R256" t="s">
        <v>334</v>
      </c>
      <c r="S256" t="s">
        <v>1108</v>
      </c>
      <c r="T256" t="s">
        <v>784</v>
      </c>
      <c r="V256" t="s">
        <v>127</v>
      </c>
      <c r="W256" t="s">
        <v>734</v>
      </c>
      <c r="X256" s="89">
        <v>7082108258</v>
      </c>
      <c r="Y256" s="89">
        <v>255050</v>
      </c>
      <c r="Z256" s="89">
        <v>27767.528947265244</v>
      </c>
      <c r="AB256" t="s">
        <v>334</v>
      </c>
      <c r="AC256" t="s">
        <v>1108</v>
      </c>
      <c r="AD256">
        <v>0</v>
      </c>
      <c r="AE256" s="88">
        <v>0</v>
      </c>
      <c r="AF256">
        <v>0</v>
      </c>
    </row>
    <row r="257" spans="1:32" x14ac:dyDescent="0.25">
      <c r="A257" t="s">
        <v>127</v>
      </c>
      <c r="B257" t="s">
        <v>734</v>
      </c>
      <c r="C257" s="57">
        <v>116</v>
      </c>
      <c r="E257" t="s">
        <v>127</v>
      </c>
      <c r="F257" t="s">
        <v>734</v>
      </c>
      <c r="G257">
        <v>8568</v>
      </c>
      <c r="H257" s="88">
        <v>12151</v>
      </c>
      <c r="I257" s="90">
        <f t="shared" si="6"/>
        <v>0.70512715002880422</v>
      </c>
      <c r="J257">
        <v>6372</v>
      </c>
      <c r="K257" s="90">
        <f t="shared" si="7"/>
        <v>0.74369747899159666</v>
      </c>
      <c r="L257" s="88">
        <v>166483430.81</v>
      </c>
      <c r="M257" s="88">
        <v>13701.212312566868</v>
      </c>
      <c r="N257" s="88">
        <v>142997410.89000002</v>
      </c>
      <c r="O257" s="88">
        <v>12059</v>
      </c>
      <c r="P257" s="88">
        <v>11858.148344804711</v>
      </c>
      <c r="R257" t="s">
        <v>127</v>
      </c>
      <c r="S257" t="s">
        <v>734</v>
      </c>
      <c r="T257" t="s">
        <v>896</v>
      </c>
      <c r="V257" t="s">
        <v>335</v>
      </c>
      <c r="W257" t="s">
        <v>1109</v>
      </c>
      <c r="X257" s="89">
        <v>32886362</v>
      </c>
      <c r="Y257" s="89">
        <v>1412</v>
      </c>
      <c r="Z257" s="89">
        <v>23290.624645892352</v>
      </c>
      <c r="AB257" t="s">
        <v>127</v>
      </c>
      <c r="AC257" t="s">
        <v>734</v>
      </c>
      <c r="AD257">
        <v>0</v>
      </c>
      <c r="AE257" s="88">
        <v>0</v>
      </c>
      <c r="AF257">
        <v>0</v>
      </c>
    </row>
    <row r="258" spans="1:32" x14ac:dyDescent="0.25">
      <c r="A258" t="s">
        <v>335</v>
      </c>
      <c r="B258" t="s">
        <v>1109</v>
      </c>
      <c r="C258" s="57">
        <v>195.3</v>
      </c>
      <c r="E258" t="s">
        <v>335</v>
      </c>
      <c r="F258" t="s">
        <v>1109</v>
      </c>
      <c r="G258">
        <v>21</v>
      </c>
      <c r="H258" s="88">
        <v>41</v>
      </c>
      <c r="I258" s="90">
        <f t="shared" si="6"/>
        <v>0.51219512195121952</v>
      </c>
      <c r="J258">
        <v>21</v>
      </c>
      <c r="K258" s="90">
        <f t="shared" si="7"/>
        <v>1</v>
      </c>
      <c r="L258" s="88">
        <v>590389.61</v>
      </c>
      <c r="M258" s="88">
        <v>14399.746585365854</v>
      </c>
      <c r="N258" s="88">
        <v>524394.51000000013</v>
      </c>
      <c r="O258" s="88">
        <v>43</v>
      </c>
      <c r="P258" s="88">
        <v>12195.2211627907</v>
      </c>
      <c r="R258" t="s">
        <v>335</v>
      </c>
      <c r="S258" t="s">
        <v>1109</v>
      </c>
      <c r="T258" t="s">
        <v>897</v>
      </c>
      <c r="V258" t="s">
        <v>336</v>
      </c>
      <c r="W258" t="s">
        <v>1110</v>
      </c>
      <c r="X258" s="89">
        <v>71176051</v>
      </c>
      <c r="Y258" s="89">
        <v>2831</v>
      </c>
      <c r="Z258" s="89">
        <v>25141.66407629813</v>
      </c>
      <c r="AB258" t="s">
        <v>335</v>
      </c>
      <c r="AC258" t="s">
        <v>1109</v>
      </c>
      <c r="AD258">
        <v>0</v>
      </c>
      <c r="AE258" s="88">
        <v>0</v>
      </c>
      <c r="AF258">
        <v>0</v>
      </c>
    </row>
    <row r="259" spans="1:32" x14ac:dyDescent="0.25">
      <c r="A259" t="s">
        <v>336</v>
      </c>
      <c r="B259" t="s">
        <v>1110</v>
      </c>
      <c r="C259" s="57">
        <v>165.3</v>
      </c>
      <c r="E259" t="s">
        <v>336</v>
      </c>
      <c r="F259" t="s">
        <v>1110</v>
      </c>
      <c r="G259">
        <v>111</v>
      </c>
      <c r="H259" s="88">
        <v>150</v>
      </c>
      <c r="I259" s="90">
        <f t="shared" si="6"/>
        <v>0.74</v>
      </c>
      <c r="J259">
        <v>93</v>
      </c>
      <c r="K259" s="90">
        <f t="shared" si="7"/>
        <v>0.83783783783783783</v>
      </c>
      <c r="L259" s="88">
        <v>1655110.37</v>
      </c>
      <c r="M259" s="88">
        <v>11034.069133333334</v>
      </c>
      <c r="N259" s="88">
        <v>1661191.81</v>
      </c>
      <c r="O259" s="88">
        <v>152</v>
      </c>
      <c r="P259" s="88">
        <v>10928.893486842106</v>
      </c>
      <c r="R259" t="s">
        <v>336</v>
      </c>
      <c r="S259" t="s">
        <v>1110</v>
      </c>
      <c r="T259" t="s">
        <v>895</v>
      </c>
      <c r="V259" t="s">
        <v>337</v>
      </c>
      <c r="W259" t="s">
        <v>1111</v>
      </c>
      <c r="X259" s="89">
        <v>113177404</v>
      </c>
      <c r="Y259" s="89">
        <v>4758</v>
      </c>
      <c r="Z259" s="89">
        <v>23786.759983186214</v>
      </c>
      <c r="AB259" t="s">
        <v>336</v>
      </c>
      <c r="AC259" t="s">
        <v>1110</v>
      </c>
      <c r="AD259">
        <v>0</v>
      </c>
      <c r="AE259" s="88">
        <v>22190.560000000001</v>
      </c>
      <c r="AF259">
        <v>1</v>
      </c>
    </row>
    <row r="260" spans="1:32" x14ac:dyDescent="0.25">
      <c r="A260" t="s">
        <v>337</v>
      </c>
      <c r="B260" t="s">
        <v>1111</v>
      </c>
      <c r="C260" s="57">
        <v>177</v>
      </c>
      <c r="E260" t="s">
        <v>337</v>
      </c>
      <c r="F260" t="s">
        <v>1111</v>
      </c>
      <c r="G260">
        <v>153</v>
      </c>
      <c r="H260" s="88">
        <v>205</v>
      </c>
      <c r="I260" s="90">
        <f t="shared" ref="I260:I286" si="8">G260/H260</f>
        <v>0.74634146341463414</v>
      </c>
      <c r="J260">
        <v>153</v>
      </c>
      <c r="K260" s="90">
        <f t="shared" si="7"/>
        <v>1</v>
      </c>
      <c r="L260" s="88">
        <v>3162482.5599999996</v>
      </c>
      <c r="M260" s="88">
        <v>15426.74419512195</v>
      </c>
      <c r="N260" s="88">
        <v>2877684.3999999994</v>
      </c>
      <c r="O260" s="88">
        <v>224</v>
      </c>
      <c r="P260" s="88">
        <v>12846.805357142855</v>
      </c>
      <c r="R260" t="s">
        <v>337</v>
      </c>
      <c r="S260" t="s">
        <v>1111</v>
      </c>
      <c r="T260" t="s">
        <v>798</v>
      </c>
      <c r="V260" t="s">
        <v>338</v>
      </c>
      <c r="W260" t="s">
        <v>1112</v>
      </c>
      <c r="X260" s="89">
        <v>93572445</v>
      </c>
      <c r="Y260" s="89">
        <v>4066</v>
      </c>
      <c r="Z260" s="89">
        <v>23013.390309886865</v>
      </c>
      <c r="AB260" t="s">
        <v>337</v>
      </c>
      <c r="AC260" t="s">
        <v>1111</v>
      </c>
      <c r="AD260">
        <v>0</v>
      </c>
      <c r="AE260" s="88">
        <v>0</v>
      </c>
      <c r="AF260">
        <v>0</v>
      </c>
    </row>
    <row r="261" spans="1:32" x14ac:dyDescent="0.25">
      <c r="A261" t="s">
        <v>338</v>
      </c>
      <c r="B261" t="s">
        <v>1112</v>
      </c>
      <c r="C261" s="57">
        <v>189.9</v>
      </c>
      <c r="E261" t="s">
        <v>338</v>
      </c>
      <c r="F261" t="s">
        <v>1112</v>
      </c>
      <c r="G261">
        <v>108</v>
      </c>
      <c r="H261" s="88">
        <v>147</v>
      </c>
      <c r="I261" s="90">
        <f t="shared" si="8"/>
        <v>0.73469387755102045</v>
      </c>
      <c r="J261">
        <v>108</v>
      </c>
      <c r="K261" s="90">
        <f t="shared" ref="K261:K296" si="9">J261/G261</f>
        <v>1</v>
      </c>
      <c r="L261" s="88">
        <v>1700218.7000000002</v>
      </c>
      <c r="M261" s="88">
        <v>11566.113605442179</v>
      </c>
      <c r="N261" s="88">
        <v>1658118.1099999999</v>
      </c>
      <c r="O261" s="88">
        <v>164</v>
      </c>
      <c r="P261" s="88">
        <v>10110.476280487805</v>
      </c>
      <c r="R261" t="s">
        <v>338</v>
      </c>
      <c r="S261" t="s">
        <v>1112</v>
      </c>
      <c r="T261" t="s">
        <v>710</v>
      </c>
      <c r="V261" t="s">
        <v>339</v>
      </c>
      <c r="W261" t="s">
        <v>1113</v>
      </c>
      <c r="X261" s="89">
        <v>64007333</v>
      </c>
      <c r="Y261" s="89">
        <v>2849</v>
      </c>
      <c r="Z261" s="89">
        <v>22466.596349596348</v>
      </c>
      <c r="AB261" t="s">
        <v>338</v>
      </c>
      <c r="AC261" t="s">
        <v>1112</v>
      </c>
      <c r="AD261">
        <v>0</v>
      </c>
      <c r="AE261" s="88">
        <v>0</v>
      </c>
      <c r="AF261">
        <v>0</v>
      </c>
    </row>
    <row r="262" spans="1:32" x14ac:dyDescent="0.25">
      <c r="A262" t="s">
        <v>339</v>
      </c>
      <c r="B262" t="s">
        <v>1113</v>
      </c>
      <c r="C262" s="57">
        <v>167.3</v>
      </c>
      <c r="E262" t="s">
        <v>339</v>
      </c>
      <c r="F262" t="s">
        <v>1113</v>
      </c>
      <c r="G262">
        <v>102</v>
      </c>
      <c r="H262" s="88">
        <v>149</v>
      </c>
      <c r="I262" s="90">
        <f t="shared" si="8"/>
        <v>0.68456375838926176</v>
      </c>
      <c r="J262">
        <v>102</v>
      </c>
      <c r="K262" s="90">
        <f t="shared" si="9"/>
        <v>1</v>
      </c>
      <c r="L262" s="88">
        <v>1891157.21</v>
      </c>
      <c r="M262" s="88">
        <v>12692.330268456375</v>
      </c>
      <c r="N262" s="88">
        <v>1696713.6099999996</v>
      </c>
      <c r="O262" s="88">
        <v>162</v>
      </c>
      <c r="P262" s="88">
        <v>10473.540802469133</v>
      </c>
      <c r="R262" t="s">
        <v>339</v>
      </c>
      <c r="S262" t="s">
        <v>1113</v>
      </c>
      <c r="T262" t="s">
        <v>897</v>
      </c>
      <c r="V262" t="s">
        <v>340</v>
      </c>
      <c r="W262" t="s">
        <v>1114</v>
      </c>
      <c r="X262" s="89">
        <v>58210197</v>
      </c>
      <c r="Y262" s="89">
        <v>2368</v>
      </c>
      <c r="Z262" s="89">
        <v>24582.008868243243</v>
      </c>
      <c r="AB262" t="s">
        <v>339</v>
      </c>
      <c r="AC262" t="s">
        <v>1113</v>
      </c>
      <c r="AD262">
        <v>0</v>
      </c>
      <c r="AE262" s="88">
        <v>0</v>
      </c>
      <c r="AF262">
        <v>0</v>
      </c>
    </row>
    <row r="263" spans="1:32" x14ac:dyDescent="0.25">
      <c r="A263" t="s">
        <v>340</v>
      </c>
      <c r="B263" t="s">
        <v>1114</v>
      </c>
      <c r="C263" s="57">
        <v>158.80000000000001</v>
      </c>
      <c r="E263" t="s">
        <v>340</v>
      </c>
      <c r="F263" t="s">
        <v>1114</v>
      </c>
      <c r="G263">
        <v>78</v>
      </c>
      <c r="H263" s="88">
        <v>123</v>
      </c>
      <c r="I263" s="90">
        <f t="shared" si="8"/>
        <v>0.63414634146341464</v>
      </c>
      <c r="J263">
        <v>75</v>
      </c>
      <c r="K263" s="90">
        <f t="shared" si="9"/>
        <v>0.96153846153846156</v>
      </c>
      <c r="L263" s="88">
        <v>1565982.6499999997</v>
      </c>
      <c r="M263" s="88">
        <v>12731.566260162599</v>
      </c>
      <c r="N263" s="88">
        <v>1463795.79</v>
      </c>
      <c r="O263" s="88">
        <v>127</v>
      </c>
      <c r="P263" s="88">
        <v>11525.951102362205</v>
      </c>
      <c r="R263" t="s">
        <v>340</v>
      </c>
      <c r="S263" t="s">
        <v>1114</v>
      </c>
      <c r="T263" t="s">
        <v>803</v>
      </c>
      <c r="V263" t="s">
        <v>341</v>
      </c>
      <c r="W263" t="s">
        <v>1115</v>
      </c>
      <c r="X263" s="89">
        <v>575579165</v>
      </c>
      <c r="Y263" s="89">
        <v>21018</v>
      </c>
      <c r="Z263" s="89">
        <v>27385.058759158816</v>
      </c>
      <c r="AB263" t="s">
        <v>340</v>
      </c>
      <c r="AC263" t="s">
        <v>1114</v>
      </c>
      <c r="AD263">
        <v>0</v>
      </c>
      <c r="AE263" s="88">
        <v>0</v>
      </c>
      <c r="AF263">
        <v>0</v>
      </c>
    </row>
    <row r="264" spans="1:32" x14ac:dyDescent="0.25">
      <c r="A264" t="s">
        <v>341</v>
      </c>
      <c r="B264" t="s">
        <v>1115</v>
      </c>
      <c r="C264" s="57">
        <v>145.1</v>
      </c>
      <c r="E264" t="s">
        <v>341</v>
      </c>
      <c r="F264" t="s">
        <v>1115</v>
      </c>
      <c r="G264">
        <v>924</v>
      </c>
      <c r="H264" s="88">
        <v>1145</v>
      </c>
      <c r="I264" s="90">
        <f t="shared" si="8"/>
        <v>0.80698689956331882</v>
      </c>
      <c r="J264">
        <v>777</v>
      </c>
      <c r="K264" s="90">
        <f t="shared" si="9"/>
        <v>0.84090909090909094</v>
      </c>
      <c r="L264" s="88">
        <v>12348231.57</v>
      </c>
      <c r="M264" s="88">
        <v>10784.481720524018</v>
      </c>
      <c r="N264" s="88">
        <v>11444413.199999999</v>
      </c>
      <c r="O264" s="88">
        <v>1216</v>
      </c>
      <c r="P264" s="88">
        <v>9411.5240131578939</v>
      </c>
      <c r="R264" t="s">
        <v>341</v>
      </c>
      <c r="S264" t="s">
        <v>1115</v>
      </c>
      <c r="T264" t="s">
        <v>898</v>
      </c>
      <c r="V264" t="s">
        <v>153</v>
      </c>
      <c r="W264" t="s">
        <v>1116</v>
      </c>
      <c r="X264" s="89">
        <v>5486725869</v>
      </c>
      <c r="Y264" s="89">
        <v>201863</v>
      </c>
      <c r="Z264" s="89">
        <v>27180.443513670161</v>
      </c>
      <c r="AB264" t="s">
        <v>341</v>
      </c>
      <c r="AC264" t="s">
        <v>1115</v>
      </c>
      <c r="AD264">
        <v>0</v>
      </c>
      <c r="AE264" s="88">
        <v>0</v>
      </c>
      <c r="AF264">
        <v>0</v>
      </c>
    </row>
    <row r="265" spans="1:32" x14ac:dyDescent="0.25">
      <c r="A265" t="s">
        <v>153</v>
      </c>
      <c r="B265" t="s">
        <v>1116</v>
      </c>
      <c r="C265" s="57">
        <v>123.4</v>
      </c>
      <c r="E265" t="s">
        <v>153</v>
      </c>
      <c r="F265" t="s">
        <v>1116</v>
      </c>
      <c r="G265">
        <v>8001</v>
      </c>
      <c r="H265" s="88">
        <v>9477</v>
      </c>
      <c r="I265" s="90">
        <f t="shared" si="8"/>
        <v>0.84425451092117754</v>
      </c>
      <c r="J265">
        <v>5346</v>
      </c>
      <c r="K265" s="90">
        <f t="shared" si="9"/>
        <v>0.66816647919010119</v>
      </c>
      <c r="L265" s="88">
        <v>138800623.27000001</v>
      </c>
      <c r="M265" s="88">
        <v>14646.050782948192</v>
      </c>
      <c r="N265" s="88">
        <v>120148055.25</v>
      </c>
      <c r="O265" s="88">
        <v>9508</v>
      </c>
      <c r="P265" s="88">
        <v>12636.522428481279</v>
      </c>
      <c r="R265" t="s">
        <v>153</v>
      </c>
      <c r="S265" t="s">
        <v>1116</v>
      </c>
      <c r="T265" t="s">
        <v>698</v>
      </c>
      <c r="V265" t="s">
        <v>342</v>
      </c>
      <c r="W265" t="s">
        <v>1118</v>
      </c>
      <c r="X265" s="89">
        <v>54371541</v>
      </c>
      <c r="Y265" s="89">
        <v>2313</v>
      </c>
      <c r="Z265" s="89">
        <v>23506.93514915694</v>
      </c>
      <c r="AB265" t="s">
        <v>153</v>
      </c>
      <c r="AC265" t="s">
        <v>1116</v>
      </c>
      <c r="AD265">
        <v>0</v>
      </c>
      <c r="AE265" s="88">
        <v>0</v>
      </c>
      <c r="AF265">
        <v>0</v>
      </c>
    </row>
    <row r="266" spans="1:32" x14ac:dyDescent="0.25">
      <c r="A266" t="s">
        <v>268</v>
      </c>
      <c r="B266" t="s">
        <v>1117</v>
      </c>
      <c r="C266" s="57">
        <v>200.9</v>
      </c>
      <c r="E266" t="s">
        <v>268</v>
      </c>
      <c r="F266" t="s">
        <v>1117</v>
      </c>
      <c r="G266">
        <v>87</v>
      </c>
      <c r="H266" s="88">
        <v>105</v>
      </c>
      <c r="I266" s="90">
        <f t="shared" si="8"/>
        <v>0.82857142857142863</v>
      </c>
      <c r="J266">
        <v>87</v>
      </c>
      <c r="K266" s="90">
        <f t="shared" si="9"/>
        <v>1</v>
      </c>
      <c r="L266" s="88">
        <v>1522884.0399999998</v>
      </c>
      <c r="M266" s="88">
        <v>14503.657523809521</v>
      </c>
      <c r="N266" s="88">
        <v>1346211.6800000002</v>
      </c>
      <c r="O266" s="88">
        <v>110</v>
      </c>
      <c r="P266" s="88">
        <v>12238.288000000002</v>
      </c>
      <c r="R266" t="s">
        <v>268</v>
      </c>
      <c r="S266" t="s">
        <v>1117</v>
      </c>
      <c r="T266" t="s">
        <v>899</v>
      </c>
      <c r="V266" t="s">
        <v>343</v>
      </c>
      <c r="W266" t="s">
        <v>1119</v>
      </c>
      <c r="X266" s="89">
        <v>1342466148</v>
      </c>
      <c r="Y266" s="89">
        <v>41338</v>
      </c>
      <c r="Z266" s="89">
        <v>32475.353137548987</v>
      </c>
      <c r="AB266" t="s">
        <v>268</v>
      </c>
      <c r="AC266" t="s">
        <v>1117</v>
      </c>
      <c r="AD266">
        <v>1</v>
      </c>
      <c r="AE266" s="88">
        <v>0</v>
      </c>
      <c r="AF266">
        <v>1</v>
      </c>
    </row>
    <row r="267" spans="1:32" x14ac:dyDescent="0.25">
      <c r="A267" t="s">
        <v>342</v>
      </c>
      <c r="B267" t="s">
        <v>1118</v>
      </c>
      <c r="C267" s="57">
        <v>212.9</v>
      </c>
      <c r="E267" t="s">
        <v>342</v>
      </c>
      <c r="F267" t="s">
        <v>1118</v>
      </c>
      <c r="G267">
        <v>45</v>
      </c>
      <c r="H267" s="88">
        <v>68</v>
      </c>
      <c r="I267" s="90">
        <f t="shared" si="8"/>
        <v>0.66176470588235292</v>
      </c>
      <c r="J267">
        <v>45</v>
      </c>
      <c r="K267" s="90">
        <f t="shared" si="9"/>
        <v>1</v>
      </c>
      <c r="L267" s="88">
        <v>970500.82999999984</v>
      </c>
      <c r="M267" s="88">
        <v>14272.071029411762</v>
      </c>
      <c r="N267" s="88">
        <v>703379.85</v>
      </c>
      <c r="O267" s="88">
        <v>69</v>
      </c>
      <c r="P267" s="88">
        <v>10193.910869565218</v>
      </c>
      <c r="R267" t="s">
        <v>342</v>
      </c>
      <c r="S267" t="s">
        <v>1118</v>
      </c>
      <c r="T267" t="s">
        <v>784</v>
      </c>
      <c r="V267" t="s">
        <v>344</v>
      </c>
      <c r="W267" t="s">
        <v>1120</v>
      </c>
      <c r="X267" s="89">
        <v>143136927</v>
      </c>
      <c r="Y267" s="89">
        <v>6525</v>
      </c>
      <c r="Z267" s="89">
        <v>21936.693793103448</v>
      </c>
      <c r="AB267" t="s">
        <v>342</v>
      </c>
      <c r="AC267" t="s">
        <v>1118</v>
      </c>
      <c r="AD267">
        <v>0</v>
      </c>
      <c r="AE267" s="88">
        <v>69394.98</v>
      </c>
      <c r="AF267">
        <v>1</v>
      </c>
    </row>
    <row r="268" spans="1:32" x14ac:dyDescent="0.25">
      <c r="A268" t="s">
        <v>343</v>
      </c>
      <c r="B268" t="s">
        <v>1119</v>
      </c>
      <c r="C268" s="57">
        <v>105.7</v>
      </c>
      <c r="E268" t="s">
        <v>343</v>
      </c>
      <c r="F268" t="s">
        <v>1119</v>
      </c>
      <c r="G268">
        <v>1956</v>
      </c>
      <c r="H268" s="88">
        <v>2474</v>
      </c>
      <c r="I268" s="90">
        <f t="shared" si="8"/>
        <v>0.79062247372675831</v>
      </c>
      <c r="J268">
        <v>1521</v>
      </c>
      <c r="K268" s="90">
        <f t="shared" si="9"/>
        <v>0.77760736196319014</v>
      </c>
      <c r="L268" s="88">
        <v>34256738.780000001</v>
      </c>
      <c r="M268" s="88">
        <v>13846.701204527082</v>
      </c>
      <c r="N268" s="88">
        <v>28891614.969999995</v>
      </c>
      <c r="O268" s="88">
        <v>2428</v>
      </c>
      <c r="P268" s="88">
        <v>11899.347186985171</v>
      </c>
      <c r="R268" t="s">
        <v>343</v>
      </c>
      <c r="S268" t="s">
        <v>1119</v>
      </c>
      <c r="T268" t="s">
        <v>764</v>
      </c>
      <c r="V268" t="s">
        <v>345</v>
      </c>
      <c r="W268" t="s">
        <v>1121</v>
      </c>
      <c r="X268" s="89">
        <v>339861676</v>
      </c>
      <c r="Y268" s="89">
        <v>12533</v>
      </c>
      <c r="Z268" s="89">
        <v>27117.344291071571</v>
      </c>
      <c r="AB268" t="s">
        <v>343</v>
      </c>
      <c r="AC268" t="s">
        <v>1119</v>
      </c>
      <c r="AD268">
        <v>1</v>
      </c>
      <c r="AE268" s="88">
        <v>0</v>
      </c>
      <c r="AF268">
        <v>1</v>
      </c>
    </row>
    <row r="269" spans="1:32" x14ac:dyDescent="0.25">
      <c r="A269" t="s">
        <v>344</v>
      </c>
      <c r="B269" t="s">
        <v>1120</v>
      </c>
      <c r="C269" s="57">
        <v>151.30000000000001</v>
      </c>
      <c r="E269" t="s">
        <v>344</v>
      </c>
      <c r="F269" t="s">
        <v>1120</v>
      </c>
      <c r="G269">
        <v>432</v>
      </c>
      <c r="H269" s="88">
        <v>629</v>
      </c>
      <c r="I269" s="90">
        <f t="shared" si="8"/>
        <v>0.68680445151033387</v>
      </c>
      <c r="J269">
        <v>327</v>
      </c>
      <c r="K269" s="90">
        <f t="shared" si="9"/>
        <v>0.75694444444444442</v>
      </c>
      <c r="L269" s="88">
        <v>5195202.12</v>
      </c>
      <c r="M269" s="88">
        <v>8259.4628298887128</v>
      </c>
      <c r="N269" s="88">
        <v>4692910.34</v>
      </c>
      <c r="O269" s="88">
        <v>649</v>
      </c>
      <c r="P269" s="88">
        <v>7230.9866563944524</v>
      </c>
      <c r="R269" t="s">
        <v>344</v>
      </c>
      <c r="S269" t="s">
        <v>1120</v>
      </c>
      <c r="T269" t="s">
        <v>756</v>
      </c>
      <c r="V269" t="s">
        <v>346</v>
      </c>
      <c r="W269" t="s">
        <v>1122</v>
      </c>
      <c r="X269" s="89">
        <v>108355242</v>
      </c>
      <c r="Y269" s="89">
        <v>4568</v>
      </c>
      <c r="Z269" s="89">
        <v>23720.49956217163</v>
      </c>
      <c r="AB269" t="s">
        <v>344</v>
      </c>
      <c r="AC269" t="s">
        <v>1120</v>
      </c>
      <c r="AD269">
        <v>0</v>
      </c>
      <c r="AE269" s="88">
        <v>0</v>
      </c>
      <c r="AF269">
        <v>0</v>
      </c>
    </row>
    <row r="270" spans="1:32" x14ac:dyDescent="0.25">
      <c r="A270" t="s">
        <v>345</v>
      </c>
      <c r="B270" t="s">
        <v>1121</v>
      </c>
      <c r="C270" s="57">
        <v>139.4</v>
      </c>
      <c r="E270" t="s">
        <v>345</v>
      </c>
      <c r="F270" t="s">
        <v>1121</v>
      </c>
      <c r="G270">
        <v>507</v>
      </c>
      <c r="H270" s="88">
        <v>670</v>
      </c>
      <c r="I270" s="90">
        <f t="shared" si="8"/>
        <v>0.75671641791044775</v>
      </c>
      <c r="J270">
        <v>387</v>
      </c>
      <c r="K270" s="90">
        <f t="shared" si="9"/>
        <v>0.76331360946745563</v>
      </c>
      <c r="L270" s="88">
        <v>7850705.0300000003</v>
      </c>
      <c r="M270" s="88">
        <v>11717.470194029851</v>
      </c>
      <c r="N270" s="88">
        <v>7350727.2599999988</v>
      </c>
      <c r="O270" s="88">
        <v>668</v>
      </c>
      <c r="P270" s="88">
        <v>11004.082724550897</v>
      </c>
      <c r="R270" t="s">
        <v>345</v>
      </c>
      <c r="S270" t="s">
        <v>1121</v>
      </c>
      <c r="T270" t="s">
        <v>900</v>
      </c>
      <c r="V270" t="s">
        <v>347</v>
      </c>
      <c r="W270" t="s">
        <v>1123</v>
      </c>
      <c r="X270" s="89">
        <v>57423924</v>
      </c>
      <c r="Y270" s="89">
        <v>2491</v>
      </c>
      <c r="Z270" s="89">
        <v>23052.5588117222</v>
      </c>
      <c r="AB270" t="s">
        <v>345</v>
      </c>
      <c r="AC270" t="s">
        <v>1121</v>
      </c>
      <c r="AD270">
        <v>0</v>
      </c>
      <c r="AE270" s="88">
        <v>321798.3</v>
      </c>
      <c r="AF270">
        <v>1</v>
      </c>
    </row>
    <row r="271" spans="1:32" x14ac:dyDescent="0.25">
      <c r="A271" t="s">
        <v>346</v>
      </c>
      <c r="B271" t="s">
        <v>1122</v>
      </c>
      <c r="C271" s="57">
        <v>167</v>
      </c>
      <c r="E271" t="s">
        <v>346</v>
      </c>
      <c r="F271" t="s">
        <v>1122</v>
      </c>
      <c r="G271">
        <v>132</v>
      </c>
      <c r="H271" s="88">
        <v>185</v>
      </c>
      <c r="I271" s="90">
        <f t="shared" si="8"/>
        <v>0.71351351351351355</v>
      </c>
      <c r="J271">
        <v>132</v>
      </c>
      <c r="K271" s="90">
        <f t="shared" si="9"/>
        <v>1</v>
      </c>
      <c r="L271" s="88">
        <v>2234668.7000000002</v>
      </c>
      <c r="M271" s="88">
        <v>12079.29027027027</v>
      </c>
      <c r="N271" s="88">
        <v>2018968.1900000002</v>
      </c>
      <c r="O271" s="88">
        <v>193</v>
      </c>
      <c r="P271" s="88">
        <v>10460.975077720208</v>
      </c>
      <c r="R271" t="s">
        <v>346</v>
      </c>
      <c r="S271" t="s">
        <v>1122</v>
      </c>
      <c r="T271" t="s">
        <v>901</v>
      </c>
      <c r="V271" t="s">
        <v>348</v>
      </c>
      <c r="W271" t="s">
        <v>1124</v>
      </c>
      <c r="X271" s="89">
        <v>30309062</v>
      </c>
      <c r="Y271" s="89">
        <v>1139</v>
      </c>
      <c r="Z271" s="89">
        <v>26610.238805970148</v>
      </c>
      <c r="AB271" t="s">
        <v>346</v>
      </c>
      <c r="AC271" t="s">
        <v>1122</v>
      </c>
      <c r="AD271">
        <v>0</v>
      </c>
      <c r="AE271" s="88">
        <v>0</v>
      </c>
      <c r="AF271">
        <v>0</v>
      </c>
    </row>
    <row r="272" spans="1:32" x14ac:dyDescent="0.25">
      <c r="A272" t="s">
        <v>347</v>
      </c>
      <c r="B272" t="s">
        <v>1123</v>
      </c>
      <c r="C272" s="57">
        <v>183.8</v>
      </c>
      <c r="E272" t="s">
        <v>347</v>
      </c>
      <c r="F272" t="s">
        <v>1123</v>
      </c>
      <c r="G272">
        <v>81</v>
      </c>
      <c r="H272" s="88">
        <v>104</v>
      </c>
      <c r="I272" s="90">
        <f t="shared" si="8"/>
        <v>0.77884615384615385</v>
      </c>
      <c r="J272">
        <v>81</v>
      </c>
      <c r="K272" s="90">
        <f t="shared" si="9"/>
        <v>1</v>
      </c>
      <c r="L272" s="88">
        <v>1790663.32</v>
      </c>
      <c r="M272" s="88">
        <v>17217.916538461541</v>
      </c>
      <c r="N272" s="88">
        <v>1683209.7800000003</v>
      </c>
      <c r="O272" s="88">
        <v>108</v>
      </c>
      <c r="P272" s="88">
        <v>15585.275740740743</v>
      </c>
      <c r="R272" t="s">
        <v>347</v>
      </c>
      <c r="S272" t="s">
        <v>1123</v>
      </c>
      <c r="T272" t="s">
        <v>867</v>
      </c>
      <c r="V272" t="s">
        <v>349</v>
      </c>
      <c r="W272" t="s">
        <v>1125</v>
      </c>
      <c r="X272" s="89">
        <v>81948006</v>
      </c>
      <c r="Y272" s="89">
        <v>3615</v>
      </c>
      <c r="Z272" s="89">
        <v>22668.881327800831</v>
      </c>
      <c r="AB272" t="s">
        <v>347</v>
      </c>
      <c r="AC272" t="s">
        <v>1123</v>
      </c>
      <c r="AD272">
        <v>1</v>
      </c>
      <c r="AE272" s="88">
        <v>0</v>
      </c>
      <c r="AF272">
        <v>1</v>
      </c>
    </row>
    <row r="273" spans="1:32" x14ac:dyDescent="0.25">
      <c r="A273" t="s">
        <v>348</v>
      </c>
      <c r="B273" t="s">
        <v>1124</v>
      </c>
      <c r="C273" s="57">
        <v>147.4</v>
      </c>
      <c r="E273" t="s">
        <v>348</v>
      </c>
      <c r="F273" t="s">
        <v>1124</v>
      </c>
      <c r="G273">
        <v>36</v>
      </c>
      <c r="H273" s="88">
        <v>44</v>
      </c>
      <c r="I273" s="90">
        <f t="shared" si="8"/>
        <v>0.81818181818181823</v>
      </c>
      <c r="J273">
        <v>36</v>
      </c>
      <c r="K273" s="90">
        <f t="shared" si="9"/>
        <v>1</v>
      </c>
      <c r="L273" s="88">
        <v>811726.40999999992</v>
      </c>
      <c r="M273" s="88">
        <v>18448.327499999999</v>
      </c>
      <c r="N273" s="88">
        <v>841178.52</v>
      </c>
      <c r="O273" s="88">
        <v>57</v>
      </c>
      <c r="P273" s="88">
        <v>14757.517894736842</v>
      </c>
      <c r="R273" t="s">
        <v>348</v>
      </c>
      <c r="S273" t="s">
        <v>1124</v>
      </c>
      <c r="T273" t="s">
        <v>902</v>
      </c>
      <c r="V273" t="s">
        <v>350</v>
      </c>
      <c r="W273" t="s">
        <v>1126</v>
      </c>
      <c r="X273" s="89">
        <v>180111346</v>
      </c>
      <c r="Y273" s="89">
        <v>7500</v>
      </c>
      <c r="Z273" s="89">
        <v>24014.846133333333</v>
      </c>
      <c r="AB273" t="s">
        <v>348</v>
      </c>
      <c r="AC273" t="s">
        <v>1124</v>
      </c>
      <c r="AD273">
        <v>0</v>
      </c>
      <c r="AE273" s="88">
        <v>0</v>
      </c>
      <c r="AF273">
        <v>0</v>
      </c>
    </row>
    <row r="274" spans="1:32" x14ac:dyDescent="0.25">
      <c r="A274" t="s">
        <v>349</v>
      </c>
      <c r="B274" t="s">
        <v>1125</v>
      </c>
      <c r="C274" s="57">
        <v>158.6</v>
      </c>
      <c r="E274" t="s">
        <v>349</v>
      </c>
      <c r="F274" t="s">
        <v>1125</v>
      </c>
      <c r="G274">
        <v>237</v>
      </c>
      <c r="H274" s="88">
        <v>286</v>
      </c>
      <c r="I274" s="90">
        <f t="shared" si="8"/>
        <v>0.82867132867132864</v>
      </c>
      <c r="J274">
        <v>237</v>
      </c>
      <c r="K274" s="90">
        <f t="shared" si="9"/>
        <v>1</v>
      </c>
      <c r="L274" s="88">
        <v>2995792.8999999994</v>
      </c>
      <c r="M274" s="88">
        <v>10474.800349650348</v>
      </c>
      <c r="N274" s="88">
        <v>2579911.4500000002</v>
      </c>
      <c r="O274" s="88">
        <v>312</v>
      </c>
      <c r="P274" s="88">
        <v>8268.9469551282054</v>
      </c>
      <c r="R274" t="s">
        <v>349</v>
      </c>
      <c r="S274" t="s">
        <v>1125</v>
      </c>
      <c r="T274" t="s">
        <v>831</v>
      </c>
      <c r="V274" t="s">
        <v>351</v>
      </c>
      <c r="W274" t="s">
        <v>1127</v>
      </c>
      <c r="X274" s="89">
        <v>409724468</v>
      </c>
      <c r="Y274" s="89">
        <v>14938</v>
      </c>
      <c r="Z274" s="89">
        <v>27428.334984603025</v>
      </c>
      <c r="AB274" t="s">
        <v>349</v>
      </c>
      <c r="AC274" t="s">
        <v>1125</v>
      </c>
      <c r="AD274">
        <v>0</v>
      </c>
      <c r="AE274" s="88">
        <v>0</v>
      </c>
      <c r="AF274">
        <v>0</v>
      </c>
    </row>
    <row r="275" spans="1:32" x14ac:dyDescent="0.25">
      <c r="A275" t="s">
        <v>350</v>
      </c>
      <c r="B275" t="s">
        <v>1126</v>
      </c>
      <c r="C275" s="57">
        <v>131</v>
      </c>
      <c r="E275" t="s">
        <v>350</v>
      </c>
      <c r="F275" t="s">
        <v>1126</v>
      </c>
      <c r="G275">
        <v>297</v>
      </c>
      <c r="H275" s="88">
        <v>444</v>
      </c>
      <c r="I275" s="90">
        <f t="shared" si="8"/>
        <v>0.66891891891891897</v>
      </c>
      <c r="J275">
        <v>297</v>
      </c>
      <c r="K275" s="90">
        <f t="shared" si="9"/>
        <v>1</v>
      </c>
      <c r="L275" s="88">
        <v>5689709.9300000006</v>
      </c>
      <c r="M275" s="88">
        <v>12814.662004504506</v>
      </c>
      <c r="N275" s="88">
        <v>5162303.2700000005</v>
      </c>
      <c r="O275" s="88">
        <v>459</v>
      </c>
      <c r="P275" s="88">
        <v>11246.848082788672</v>
      </c>
      <c r="R275" t="s">
        <v>350</v>
      </c>
      <c r="S275" t="s">
        <v>1126</v>
      </c>
      <c r="T275" t="s">
        <v>903</v>
      </c>
      <c r="V275" t="s">
        <v>352</v>
      </c>
      <c r="W275" t="s">
        <v>1103</v>
      </c>
      <c r="X275" s="89">
        <v>59847058</v>
      </c>
      <c r="Y275" s="89">
        <v>2589</v>
      </c>
      <c r="Z275" s="89">
        <v>23115.897257628429</v>
      </c>
      <c r="AB275" t="s">
        <v>350</v>
      </c>
      <c r="AC275" t="s">
        <v>1126</v>
      </c>
      <c r="AD275">
        <v>0</v>
      </c>
      <c r="AE275" s="88">
        <v>0</v>
      </c>
      <c r="AF275">
        <v>0</v>
      </c>
    </row>
    <row r="276" spans="1:32" x14ac:dyDescent="0.25">
      <c r="A276" t="s">
        <v>351</v>
      </c>
      <c r="B276" t="s">
        <v>1127</v>
      </c>
      <c r="C276" s="57">
        <v>143</v>
      </c>
      <c r="E276" t="s">
        <v>351</v>
      </c>
      <c r="F276" t="s">
        <v>1127</v>
      </c>
      <c r="G276">
        <v>501</v>
      </c>
      <c r="H276" s="88">
        <v>639</v>
      </c>
      <c r="I276" s="90">
        <f t="shared" si="8"/>
        <v>0.784037558685446</v>
      </c>
      <c r="J276">
        <v>465</v>
      </c>
      <c r="K276" s="90">
        <f t="shared" si="9"/>
        <v>0.92814371257485029</v>
      </c>
      <c r="L276" s="88">
        <v>10212795.6</v>
      </c>
      <c r="M276" s="88">
        <v>15982.465727699529</v>
      </c>
      <c r="N276" s="88">
        <v>9214034.9900000021</v>
      </c>
      <c r="O276" s="88">
        <v>665</v>
      </c>
      <c r="P276" s="88">
        <v>13855.691714285718</v>
      </c>
      <c r="R276" t="s">
        <v>351</v>
      </c>
      <c r="S276" t="s">
        <v>1127</v>
      </c>
      <c r="T276" t="s">
        <v>688</v>
      </c>
      <c r="V276" t="s">
        <v>192</v>
      </c>
      <c r="W276" t="s">
        <v>1128</v>
      </c>
      <c r="X276" s="89">
        <v>1896878492</v>
      </c>
      <c r="Y276" s="89">
        <v>68956</v>
      </c>
      <c r="Z276" s="89">
        <v>27508.53431173502</v>
      </c>
      <c r="AB276" t="s">
        <v>351</v>
      </c>
      <c r="AC276" t="s">
        <v>1127</v>
      </c>
      <c r="AD276">
        <v>0</v>
      </c>
      <c r="AE276" s="88">
        <v>0</v>
      </c>
      <c r="AF276">
        <v>0</v>
      </c>
    </row>
    <row r="277" spans="1:32" x14ac:dyDescent="0.25">
      <c r="A277" t="s">
        <v>192</v>
      </c>
      <c r="B277" t="s">
        <v>1128</v>
      </c>
      <c r="C277" s="57">
        <v>118.7</v>
      </c>
      <c r="E277" t="s">
        <v>192</v>
      </c>
      <c r="F277" t="s">
        <v>1128</v>
      </c>
      <c r="G277">
        <v>2958</v>
      </c>
      <c r="H277" s="88">
        <v>3436</v>
      </c>
      <c r="I277" s="90">
        <f t="shared" si="8"/>
        <v>0.86088474970896389</v>
      </c>
      <c r="J277">
        <v>2391</v>
      </c>
      <c r="K277" s="90">
        <f t="shared" si="9"/>
        <v>0.80831643002028397</v>
      </c>
      <c r="L277" s="88">
        <v>51380359.829999998</v>
      </c>
      <c r="M277" s="88">
        <v>14953.538949359719</v>
      </c>
      <c r="N277" s="88">
        <v>47296140.259999998</v>
      </c>
      <c r="O277" s="88">
        <v>3555</v>
      </c>
      <c r="P277" s="88">
        <v>13304.118216596342</v>
      </c>
      <c r="R277" t="s">
        <v>192</v>
      </c>
      <c r="S277" t="s">
        <v>1128</v>
      </c>
      <c r="T277" t="s">
        <v>904</v>
      </c>
      <c r="V277" t="s">
        <v>353</v>
      </c>
      <c r="W277" t="s">
        <v>1129</v>
      </c>
      <c r="X277" s="89">
        <v>568700649</v>
      </c>
      <c r="Y277" s="89">
        <v>20694</v>
      </c>
      <c r="Z277" s="89">
        <v>27481.426935343577</v>
      </c>
      <c r="AB277" t="s">
        <v>192</v>
      </c>
      <c r="AC277" t="s">
        <v>1128</v>
      </c>
      <c r="AD277">
        <v>0</v>
      </c>
      <c r="AE277" s="88">
        <v>0</v>
      </c>
      <c r="AF277">
        <v>0</v>
      </c>
    </row>
    <row r="278" spans="1:32" x14ac:dyDescent="0.25">
      <c r="A278" t="s">
        <v>353</v>
      </c>
      <c r="B278" t="s">
        <v>1129</v>
      </c>
      <c r="C278" s="57">
        <v>149.9</v>
      </c>
      <c r="E278" t="s">
        <v>353</v>
      </c>
      <c r="F278" t="s">
        <v>1129</v>
      </c>
      <c r="G278">
        <v>792</v>
      </c>
      <c r="H278" s="88">
        <v>973</v>
      </c>
      <c r="I278" s="90">
        <f t="shared" si="8"/>
        <v>0.81397738951695786</v>
      </c>
      <c r="J278">
        <v>780</v>
      </c>
      <c r="K278" s="90">
        <f t="shared" si="9"/>
        <v>0.98484848484848486</v>
      </c>
      <c r="L278" s="88">
        <v>14158832.93</v>
      </c>
      <c r="M278" s="88">
        <v>14551.729630010277</v>
      </c>
      <c r="N278" s="88">
        <v>12978949.899999999</v>
      </c>
      <c r="O278" s="88">
        <v>1016</v>
      </c>
      <c r="P278" s="88">
        <v>12774.556988188975</v>
      </c>
      <c r="R278" t="s">
        <v>353</v>
      </c>
      <c r="S278" t="s">
        <v>1129</v>
      </c>
      <c r="T278" t="s">
        <v>905</v>
      </c>
      <c r="V278" t="s">
        <v>354</v>
      </c>
      <c r="W278" t="s">
        <v>944</v>
      </c>
      <c r="X278" s="89">
        <v>7261502684</v>
      </c>
      <c r="Y278" s="89">
        <v>247443</v>
      </c>
      <c r="Z278" s="89">
        <v>29346.163294172798</v>
      </c>
      <c r="AB278" t="s">
        <v>353</v>
      </c>
      <c r="AC278" t="s">
        <v>1129</v>
      </c>
      <c r="AD278">
        <v>1</v>
      </c>
      <c r="AE278" s="88">
        <v>0</v>
      </c>
      <c r="AF278">
        <v>1</v>
      </c>
    </row>
    <row r="279" spans="1:32" x14ac:dyDescent="0.25">
      <c r="A279" t="s">
        <v>143</v>
      </c>
      <c r="B279" t="s">
        <v>1130</v>
      </c>
      <c r="C279" s="57">
        <v>175.7</v>
      </c>
      <c r="E279" t="s">
        <v>143</v>
      </c>
      <c r="F279" t="s">
        <v>1130</v>
      </c>
      <c r="G279">
        <v>633</v>
      </c>
      <c r="H279" s="88">
        <v>769</v>
      </c>
      <c r="I279" s="90">
        <f t="shared" si="8"/>
        <v>0.82314694408322497</v>
      </c>
      <c r="J279">
        <v>426</v>
      </c>
      <c r="K279" s="90">
        <f t="shared" si="9"/>
        <v>0.67298578199052128</v>
      </c>
      <c r="L279" s="88">
        <v>11175674.719999999</v>
      </c>
      <c r="M279" s="88">
        <v>14532.736957087125</v>
      </c>
      <c r="N279" s="88">
        <v>10140277.359999999</v>
      </c>
      <c r="O279" s="88">
        <v>749</v>
      </c>
      <c r="P279" s="88">
        <v>13538.421041388518</v>
      </c>
      <c r="R279" t="s">
        <v>143</v>
      </c>
      <c r="S279" t="s">
        <v>1130</v>
      </c>
      <c r="T279" t="s">
        <v>839</v>
      </c>
      <c r="V279" t="s">
        <v>143</v>
      </c>
      <c r="W279" t="s">
        <v>1130</v>
      </c>
      <c r="X279" s="89">
        <v>523892697</v>
      </c>
      <c r="Y279" s="89">
        <v>19727</v>
      </c>
      <c r="Z279" s="89">
        <v>26557.139808384447</v>
      </c>
      <c r="AB279" t="s">
        <v>143</v>
      </c>
      <c r="AC279" t="s">
        <v>1130</v>
      </c>
      <c r="AD279">
        <v>0</v>
      </c>
      <c r="AE279" s="88">
        <v>138198.39999999999</v>
      </c>
      <c r="AF279">
        <v>1</v>
      </c>
    </row>
    <row r="280" spans="1:32" x14ac:dyDescent="0.25">
      <c r="A280" t="s">
        <v>355</v>
      </c>
      <c r="B280" t="s">
        <v>1131</v>
      </c>
      <c r="C280" s="57">
        <v>140.9</v>
      </c>
      <c r="E280" t="s">
        <v>355</v>
      </c>
      <c r="F280" t="s">
        <v>1131</v>
      </c>
      <c r="G280">
        <v>78</v>
      </c>
      <c r="H280" s="88">
        <v>112</v>
      </c>
      <c r="I280" s="90">
        <f t="shared" si="8"/>
        <v>0.6964285714285714</v>
      </c>
      <c r="J280">
        <v>78</v>
      </c>
      <c r="K280" s="90">
        <f t="shared" si="9"/>
        <v>1</v>
      </c>
      <c r="L280" s="88">
        <v>1334528.9999999998</v>
      </c>
      <c r="M280" s="88">
        <v>11915.437499999998</v>
      </c>
      <c r="N280" s="88">
        <v>1285825.8</v>
      </c>
      <c r="O280" s="88">
        <v>109</v>
      </c>
      <c r="P280" s="88">
        <v>11796.566972477065</v>
      </c>
      <c r="R280" t="s">
        <v>355</v>
      </c>
      <c r="S280" t="s">
        <v>1131</v>
      </c>
      <c r="T280" t="s">
        <v>761</v>
      </c>
      <c r="V280" t="s">
        <v>355</v>
      </c>
      <c r="W280" t="s">
        <v>1131</v>
      </c>
      <c r="X280" s="89">
        <v>55429395</v>
      </c>
      <c r="Y280" s="89">
        <v>2245</v>
      </c>
      <c r="Z280" s="89">
        <v>24690.153674832964</v>
      </c>
      <c r="AB280" t="s">
        <v>355</v>
      </c>
      <c r="AC280" t="s">
        <v>1131</v>
      </c>
      <c r="AD280">
        <v>0</v>
      </c>
      <c r="AE280" s="88">
        <v>0</v>
      </c>
      <c r="AF280">
        <v>0</v>
      </c>
    </row>
    <row r="281" spans="1:32" x14ac:dyDescent="0.25">
      <c r="A281" t="s">
        <v>356</v>
      </c>
      <c r="B281" t="s">
        <v>1132</v>
      </c>
      <c r="C281" s="57">
        <v>205.5</v>
      </c>
      <c r="E281" t="s">
        <v>356</v>
      </c>
      <c r="F281" t="s">
        <v>1132</v>
      </c>
      <c r="G281">
        <v>42</v>
      </c>
      <c r="H281" s="88">
        <v>46</v>
      </c>
      <c r="I281" s="90">
        <f t="shared" si="8"/>
        <v>0.91304347826086951</v>
      </c>
      <c r="J281">
        <v>42</v>
      </c>
      <c r="K281" s="90">
        <f t="shared" si="9"/>
        <v>1</v>
      </c>
      <c r="L281" s="88">
        <v>727668.67</v>
      </c>
      <c r="M281" s="88">
        <v>15818.884130434784</v>
      </c>
      <c r="N281" s="88">
        <v>751496.51</v>
      </c>
      <c r="O281" s="88">
        <v>46</v>
      </c>
      <c r="P281" s="88">
        <v>16336.880652173913</v>
      </c>
      <c r="R281" t="s">
        <v>356</v>
      </c>
      <c r="S281" t="s">
        <v>1132</v>
      </c>
      <c r="T281" t="s">
        <v>906</v>
      </c>
      <c r="V281" t="s">
        <v>356</v>
      </c>
      <c r="W281" t="s">
        <v>1132</v>
      </c>
      <c r="X281" s="89">
        <v>42591810</v>
      </c>
      <c r="Y281" s="89">
        <v>1895</v>
      </c>
      <c r="Z281" s="89">
        <v>22475.889182058047</v>
      </c>
      <c r="AB281" t="s">
        <v>356</v>
      </c>
      <c r="AC281" t="s">
        <v>1132</v>
      </c>
      <c r="AD281">
        <v>0</v>
      </c>
      <c r="AE281" s="88">
        <v>0</v>
      </c>
      <c r="AF281">
        <v>0</v>
      </c>
    </row>
    <row r="282" spans="1:32" x14ac:dyDescent="0.25">
      <c r="A282" t="s">
        <v>357</v>
      </c>
      <c r="B282" t="s">
        <v>1133</v>
      </c>
      <c r="C282" s="57">
        <v>114.2</v>
      </c>
      <c r="E282" t="s">
        <v>357</v>
      </c>
      <c r="F282" t="s">
        <v>1133</v>
      </c>
      <c r="G282">
        <v>240</v>
      </c>
      <c r="H282" s="88">
        <v>276</v>
      </c>
      <c r="I282" s="90">
        <f t="shared" si="8"/>
        <v>0.86956521739130432</v>
      </c>
      <c r="J282">
        <v>234</v>
      </c>
      <c r="K282" s="90">
        <f t="shared" si="9"/>
        <v>0.97499999999999998</v>
      </c>
      <c r="L282" s="88">
        <v>4262844.59</v>
      </c>
      <c r="M282" s="88">
        <v>15445.089094202898</v>
      </c>
      <c r="N282" s="88">
        <v>2588209.58</v>
      </c>
      <c r="O282" s="88">
        <v>283</v>
      </c>
      <c r="P282" s="88">
        <v>9145.6168904593651</v>
      </c>
      <c r="R282" t="s">
        <v>357</v>
      </c>
      <c r="S282" t="s">
        <v>1133</v>
      </c>
      <c r="T282" t="s">
        <v>745</v>
      </c>
      <c r="V282" t="s">
        <v>357</v>
      </c>
      <c r="W282" t="s">
        <v>1133</v>
      </c>
      <c r="X282" s="89">
        <v>128478281</v>
      </c>
      <c r="Y282" s="89">
        <v>4469</v>
      </c>
      <c r="Z282" s="89">
        <v>28748.776236294474</v>
      </c>
      <c r="AB282" t="s">
        <v>357</v>
      </c>
      <c r="AC282" t="s">
        <v>1133</v>
      </c>
      <c r="AD282">
        <v>0</v>
      </c>
      <c r="AE282" s="88">
        <v>0</v>
      </c>
      <c r="AF282">
        <v>0</v>
      </c>
    </row>
    <row r="283" spans="1:32" x14ac:dyDescent="0.25">
      <c r="A283" t="s">
        <v>358</v>
      </c>
      <c r="B283" t="s">
        <v>1134</v>
      </c>
      <c r="C283" s="57">
        <v>155.1</v>
      </c>
      <c r="E283" t="s">
        <v>358</v>
      </c>
      <c r="F283" t="s">
        <v>1134</v>
      </c>
      <c r="G283">
        <v>87</v>
      </c>
      <c r="H283" s="88">
        <v>130</v>
      </c>
      <c r="I283" s="90">
        <f t="shared" si="8"/>
        <v>0.66923076923076918</v>
      </c>
      <c r="J283">
        <v>87</v>
      </c>
      <c r="K283" s="90">
        <f t="shared" si="9"/>
        <v>1</v>
      </c>
      <c r="L283" s="88">
        <v>1621822.2799999998</v>
      </c>
      <c r="M283" s="88">
        <v>12475.555999999999</v>
      </c>
      <c r="N283" s="88">
        <v>1491122.0100000002</v>
      </c>
      <c r="O283" s="88">
        <v>128</v>
      </c>
      <c r="P283" s="88">
        <v>11649.390703125002</v>
      </c>
      <c r="R283" t="s">
        <v>358</v>
      </c>
      <c r="S283" t="s">
        <v>1134</v>
      </c>
      <c r="T283" t="s">
        <v>907</v>
      </c>
      <c r="V283" t="s">
        <v>358</v>
      </c>
      <c r="W283" t="s">
        <v>1134</v>
      </c>
      <c r="X283" s="89">
        <v>68626126</v>
      </c>
      <c r="Y283" s="89">
        <v>2936</v>
      </c>
      <c r="Z283" s="89">
        <v>23374.021117166212</v>
      </c>
      <c r="AB283" t="s">
        <v>358</v>
      </c>
      <c r="AC283" t="s">
        <v>1134</v>
      </c>
      <c r="AD283">
        <v>0</v>
      </c>
      <c r="AE283" s="88">
        <v>0</v>
      </c>
      <c r="AF283">
        <v>0</v>
      </c>
    </row>
    <row r="284" spans="1:32" x14ac:dyDescent="0.25">
      <c r="A284" t="s">
        <v>359</v>
      </c>
      <c r="B284" t="s">
        <v>1135</v>
      </c>
      <c r="C284" s="57">
        <v>131.19999999999999</v>
      </c>
      <c r="E284" t="s">
        <v>359</v>
      </c>
      <c r="F284" t="s">
        <v>1135</v>
      </c>
      <c r="G284">
        <v>90</v>
      </c>
      <c r="H284" s="88">
        <v>137</v>
      </c>
      <c r="I284" s="90">
        <f t="shared" si="8"/>
        <v>0.65693430656934304</v>
      </c>
      <c r="J284">
        <v>90</v>
      </c>
      <c r="K284" s="90">
        <f t="shared" si="9"/>
        <v>1</v>
      </c>
      <c r="L284" s="88">
        <v>1874031.3799999997</v>
      </c>
      <c r="M284" s="88">
        <v>13679.061167883208</v>
      </c>
      <c r="N284" s="88">
        <v>1764548.4700000004</v>
      </c>
      <c r="O284" s="88">
        <v>158</v>
      </c>
      <c r="P284" s="88">
        <v>11168.028291139244</v>
      </c>
      <c r="R284" t="s">
        <v>359</v>
      </c>
      <c r="S284" t="s">
        <v>1135</v>
      </c>
      <c r="T284" t="s">
        <v>908</v>
      </c>
      <c r="V284" t="s">
        <v>359</v>
      </c>
      <c r="W284" t="s">
        <v>1135</v>
      </c>
      <c r="X284" s="89">
        <v>82731887</v>
      </c>
      <c r="Y284" s="89">
        <v>3387</v>
      </c>
      <c r="Z284" s="89">
        <v>24426.302627694124</v>
      </c>
      <c r="AB284" t="s">
        <v>359</v>
      </c>
      <c r="AC284" t="s">
        <v>1135</v>
      </c>
      <c r="AD284">
        <v>0</v>
      </c>
      <c r="AE284" s="88">
        <v>0</v>
      </c>
      <c r="AF284">
        <v>0</v>
      </c>
    </row>
    <row r="285" spans="1:32" x14ac:dyDescent="0.25">
      <c r="A285" t="s">
        <v>360</v>
      </c>
      <c r="B285" t="s">
        <v>1136</v>
      </c>
      <c r="C285" s="57">
        <v>113.6</v>
      </c>
      <c r="E285" t="s">
        <v>360</v>
      </c>
      <c r="F285" t="s">
        <v>1136</v>
      </c>
      <c r="G285">
        <v>1344</v>
      </c>
      <c r="H285" s="88">
        <v>1625</v>
      </c>
      <c r="I285" s="90">
        <f t="shared" si="8"/>
        <v>0.82707692307692304</v>
      </c>
      <c r="J285">
        <v>1209</v>
      </c>
      <c r="K285" s="90">
        <f t="shared" si="9"/>
        <v>0.8995535714285714</v>
      </c>
      <c r="L285" s="88">
        <v>21947190.670000002</v>
      </c>
      <c r="M285" s="88">
        <v>13505.963489230769</v>
      </c>
      <c r="N285" s="88">
        <v>20003482.400000002</v>
      </c>
      <c r="O285" s="88">
        <v>1683</v>
      </c>
      <c r="P285" s="88">
        <v>11885.610457516341</v>
      </c>
      <c r="R285" t="s">
        <v>360</v>
      </c>
      <c r="S285" t="s">
        <v>1136</v>
      </c>
      <c r="T285" t="s">
        <v>909</v>
      </c>
      <c r="V285" t="s">
        <v>360</v>
      </c>
      <c r="W285" t="s">
        <v>1136</v>
      </c>
      <c r="X285" s="89">
        <v>892302592</v>
      </c>
      <c r="Y285" s="89">
        <v>28811</v>
      </c>
      <c r="Z285" s="89">
        <v>30970.899725799172</v>
      </c>
      <c r="AB285" t="s">
        <v>360</v>
      </c>
      <c r="AC285" t="s">
        <v>1136</v>
      </c>
      <c r="AD285">
        <v>0</v>
      </c>
      <c r="AE285" s="88">
        <v>0</v>
      </c>
      <c r="AF285">
        <v>0</v>
      </c>
    </row>
    <row r="286" spans="1:32" x14ac:dyDescent="0.25">
      <c r="A286" t="s">
        <v>361</v>
      </c>
      <c r="B286" t="s">
        <v>1137</v>
      </c>
      <c r="C286" s="57">
        <v>182.6</v>
      </c>
      <c r="E286" t="s">
        <v>361</v>
      </c>
      <c r="F286" t="s">
        <v>1137</v>
      </c>
      <c r="G286">
        <v>147</v>
      </c>
      <c r="H286" s="88">
        <v>227</v>
      </c>
      <c r="I286" s="90">
        <f t="shared" si="8"/>
        <v>0.64757709251101325</v>
      </c>
      <c r="J286">
        <v>147</v>
      </c>
      <c r="K286" s="90">
        <f t="shared" si="9"/>
        <v>1</v>
      </c>
      <c r="L286" s="88">
        <v>3819618.18</v>
      </c>
      <c r="M286" s="88">
        <v>16826.5118061674</v>
      </c>
      <c r="N286" s="88">
        <v>2921525.86</v>
      </c>
      <c r="O286" s="88">
        <v>253</v>
      </c>
      <c r="P286" s="88">
        <v>11547.533043478261</v>
      </c>
      <c r="R286" t="s">
        <v>361</v>
      </c>
      <c r="S286" t="s">
        <v>1137</v>
      </c>
      <c r="T286" t="s">
        <v>910</v>
      </c>
      <c r="V286" t="s">
        <v>361</v>
      </c>
      <c r="W286" t="s">
        <v>1137</v>
      </c>
      <c r="X286" s="89">
        <v>140032588</v>
      </c>
      <c r="Y286" s="89">
        <v>5877</v>
      </c>
      <c r="Z286" s="89">
        <v>23827.222732686743</v>
      </c>
      <c r="AB286" t="s">
        <v>361</v>
      </c>
      <c r="AC286" t="s">
        <v>1137</v>
      </c>
      <c r="AD286">
        <v>1</v>
      </c>
      <c r="AE286" s="88">
        <v>0</v>
      </c>
      <c r="AF286">
        <v>1</v>
      </c>
    </row>
    <row r="287" spans="1:32" x14ac:dyDescent="0.25">
      <c r="A287" t="s">
        <v>362</v>
      </c>
      <c r="B287" t="s">
        <v>1138</v>
      </c>
      <c r="C287" s="57">
        <v>152.19999999999999</v>
      </c>
      <c r="E287" t="s">
        <v>362</v>
      </c>
      <c r="F287" t="s">
        <v>1138</v>
      </c>
      <c r="H287" s="88">
        <v>83</v>
      </c>
      <c r="I287" s="90"/>
      <c r="K287" s="90"/>
      <c r="L287" s="88">
        <v>866970.38</v>
      </c>
      <c r="M287" s="88">
        <v>10445.426265060241</v>
      </c>
      <c r="N287" s="88">
        <v>924218.45000000007</v>
      </c>
      <c r="O287" s="88">
        <v>95</v>
      </c>
      <c r="P287" s="88">
        <v>9728.6152631578952</v>
      </c>
      <c r="R287" t="s">
        <v>362</v>
      </c>
      <c r="S287" t="s">
        <v>1138</v>
      </c>
      <c r="T287" t="s">
        <v>698</v>
      </c>
      <c r="V287" t="s">
        <v>362</v>
      </c>
      <c r="W287" t="s">
        <v>1138</v>
      </c>
      <c r="X287" s="89">
        <v>64685472</v>
      </c>
      <c r="Y287" s="89">
        <v>2656</v>
      </c>
      <c r="Z287" s="89">
        <v>24354.469879518074</v>
      </c>
      <c r="AB287" t="s">
        <v>362</v>
      </c>
      <c r="AC287" t="s">
        <v>1138</v>
      </c>
      <c r="AD287">
        <v>0</v>
      </c>
      <c r="AE287" s="88">
        <v>0</v>
      </c>
      <c r="AF287">
        <v>0</v>
      </c>
    </row>
    <row r="288" spans="1:32" x14ac:dyDescent="0.25">
      <c r="A288" t="s">
        <v>363</v>
      </c>
      <c r="B288" t="s">
        <v>1139</v>
      </c>
      <c r="C288" s="57">
        <v>175.1</v>
      </c>
      <c r="E288" t="s">
        <v>363</v>
      </c>
      <c r="F288" t="s">
        <v>1139</v>
      </c>
      <c r="G288">
        <v>90</v>
      </c>
      <c r="H288" s="88">
        <v>92</v>
      </c>
      <c r="I288" s="90">
        <f t="shared" ref="I288:I296" si="10">G288/H288</f>
        <v>0.97826086956521741</v>
      </c>
      <c r="J288">
        <v>90</v>
      </c>
      <c r="K288" s="90">
        <f t="shared" si="9"/>
        <v>1</v>
      </c>
      <c r="L288" s="88">
        <v>1853640.9800000002</v>
      </c>
      <c r="M288" s="88">
        <v>20148.271521739134</v>
      </c>
      <c r="N288" s="88">
        <v>1625928.64</v>
      </c>
      <c r="O288" s="88">
        <v>99</v>
      </c>
      <c r="P288" s="88">
        <v>16423.521616161615</v>
      </c>
      <c r="R288" t="s">
        <v>363</v>
      </c>
      <c r="S288" t="s">
        <v>1139</v>
      </c>
      <c r="T288" t="s">
        <v>911</v>
      </c>
      <c r="V288" t="s">
        <v>363</v>
      </c>
      <c r="W288" t="s">
        <v>1139</v>
      </c>
      <c r="X288" s="89">
        <v>72375581</v>
      </c>
      <c r="Y288" s="89">
        <v>2927</v>
      </c>
      <c r="Z288" s="89">
        <v>24726.881106935431</v>
      </c>
      <c r="AB288" t="s">
        <v>363</v>
      </c>
      <c r="AC288" t="s">
        <v>1139</v>
      </c>
      <c r="AD288">
        <v>0</v>
      </c>
      <c r="AE288" s="88">
        <v>0</v>
      </c>
      <c r="AF288">
        <v>0</v>
      </c>
    </row>
    <row r="289" spans="1:32" x14ac:dyDescent="0.25">
      <c r="A289" t="s">
        <v>364</v>
      </c>
      <c r="B289" t="s">
        <v>786</v>
      </c>
      <c r="C289" s="57">
        <v>179.9</v>
      </c>
      <c r="E289" t="s">
        <v>364</v>
      </c>
      <c r="F289" t="s">
        <v>786</v>
      </c>
      <c r="G289">
        <v>195</v>
      </c>
      <c r="H289" s="88">
        <v>245</v>
      </c>
      <c r="I289" s="90">
        <f t="shared" si="10"/>
        <v>0.79591836734693877</v>
      </c>
      <c r="J289">
        <v>195</v>
      </c>
      <c r="K289" s="90">
        <f t="shared" si="9"/>
        <v>1</v>
      </c>
      <c r="L289" s="88">
        <v>3524979.7900000005</v>
      </c>
      <c r="M289" s="88">
        <v>14387.6726122449</v>
      </c>
      <c r="N289" s="88">
        <v>2935966.0299999993</v>
      </c>
      <c r="O289" s="88">
        <v>244</v>
      </c>
      <c r="P289" s="88">
        <v>12032.647663934424</v>
      </c>
      <c r="R289" t="s">
        <v>364</v>
      </c>
      <c r="S289" t="s">
        <v>786</v>
      </c>
      <c r="T289" t="s">
        <v>898</v>
      </c>
      <c r="V289" t="s">
        <v>364</v>
      </c>
      <c r="W289" t="s">
        <v>786</v>
      </c>
      <c r="X289" s="89">
        <v>151366211</v>
      </c>
      <c r="Y289" s="89">
        <v>6275</v>
      </c>
      <c r="Z289" s="89">
        <v>24122.105338645419</v>
      </c>
      <c r="AB289" t="s">
        <v>364</v>
      </c>
      <c r="AC289" t="s">
        <v>786</v>
      </c>
      <c r="AD289">
        <v>0</v>
      </c>
      <c r="AE289" s="88">
        <v>0</v>
      </c>
      <c r="AF289">
        <v>0</v>
      </c>
    </row>
    <row r="290" spans="1:32" x14ac:dyDescent="0.25">
      <c r="A290" t="s">
        <v>365</v>
      </c>
      <c r="B290" t="s">
        <v>1140</v>
      </c>
      <c r="C290" s="57">
        <v>132.19999999999999</v>
      </c>
      <c r="E290" t="s">
        <v>365</v>
      </c>
      <c r="F290" t="s">
        <v>1140</v>
      </c>
      <c r="G290">
        <v>282</v>
      </c>
      <c r="H290" s="88">
        <v>394</v>
      </c>
      <c r="I290" s="90">
        <f t="shared" si="10"/>
        <v>0.71573604060913709</v>
      </c>
      <c r="J290">
        <v>282</v>
      </c>
      <c r="K290" s="90">
        <f t="shared" si="9"/>
        <v>1</v>
      </c>
      <c r="L290" s="88">
        <v>5314928.2799999993</v>
      </c>
      <c r="M290" s="88">
        <v>13489.665685279186</v>
      </c>
      <c r="N290" s="88">
        <v>3888692.12</v>
      </c>
      <c r="O290" s="88">
        <v>389</v>
      </c>
      <c r="P290" s="88">
        <v>9996.6378406169661</v>
      </c>
      <c r="R290" t="s">
        <v>365</v>
      </c>
      <c r="S290" t="s">
        <v>1140</v>
      </c>
      <c r="T290" t="s">
        <v>912</v>
      </c>
      <c r="V290" t="s">
        <v>365</v>
      </c>
      <c r="W290" t="s">
        <v>1140</v>
      </c>
      <c r="X290" s="89">
        <v>156774208</v>
      </c>
      <c r="Y290" s="89">
        <v>6291</v>
      </c>
      <c r="Z290" s="89">
        <v>24920.395485614368</v>
      </c>
      <c r="AB290" t="s">
        <v>365</v>
      </c>
      <c r="AC290" t="s">
        <v>1140</v>
      </c>
      <c r="AD290">
        <v>0</v>
      </c>
      <c r="AE290" s="88">
        <v>0</v>
      </c>
      <c r="AF290">
        <v>0</v>
      </c>
    </row>
    <row r="291" spans="1:32" x14ac:dyDescent="0.25">
      <c r="A291" t="s">
        <v>366</v>
      </c>
      <c r="B291" t="s">
        <v>1141</v>
      </c>
      <c r="C291" s="57">
        <v>189.8</v>
      </c>
      <c r="E291" t="s">
        <v>366</v>
      </c>
      <c r="F291" t="s">
        <v>1141</v>
      </c>
      <c r="G291">
        <v>84</v>
      </c>
      <c r="H291" s="88">
        <v>118</v>
      </c>
      <c r="I291" s="90">
        <f t="shared" si="10"/>
        <v>0.71186440677966101</v>
      </c>
      <c r="J291">
        <v>84</v>
      </c>
      <c r="K291" s="90">
        <f t="shared" si="9"/>
        <v>1</v>
      </c>
      <c r="L291" s="88">
        <v>1734220.8</v>
      </c>
      <c r="M291" s="88">
        <v>14696.786440677966</v>
      </c>
      <c r="N291" s="88">
        <v>1631760.91</v>
      </c>
      <c r="O291" s="88">
        <v>109</v>
      </c>
      <c r="P291" s="88">
        <v>14970.283577981651</v>
      </c>
      <c r="R291" t="s">
        <v>366</v>
      </c>
      <c r="S291" t="s">
        <v>1141</v>
      </c>
      <c r="T291" t="s">
        <v>913</v>
      </c>
      <c r="V291" t="s">
        <v>366</v>
      </c>
      <c r="W291" t="s">
        <v>1141</v>
      </c>
      <c r="X291" s="89">
        <v>94218825</v>
      </c>
      <c r="Y291" s="89">
        <v>3765</v>
      </c>
      <c r="Z291" s="89">
        <v>25024.920318725101</v>
      </c>
      <c r="AB291" t="s">
        <v>366</v>
      </c>
      <c r="AC291" t="s">
        <v>1141</v>
      </c>
      <c r="AD291">
        <v>1</v>
      </c>
      <c r="AE291" s="88">
        <v>0</v>
      </c>
      <c r="AF291">
        <v>1</v>
      </c>
    </row>
    <row r="292" spans="1:32" x14ac:dyDescent="0.25">
      <c r="A292" t="s">
        <v>80</v>
      </c>
      <c r="B292" t="s">
        <v>1142</v>
      </c>
      <c r="C292" s="57">
        <v>140</v>
      </c>
      <c r="E292" t="s">
        <v>80</v>
      </c>
      <c r="F292" t="s">
        <v>1142</v>
      </c>
      <c r="G292">
        <v>828</v>
      </c>
      <c r="H292" s="88">
        <v>1033</v>
      </c>
      <c r="I292" s="90">
        <f t="shared" si="10"/>
        <v>0.80154888673765734</v>
      </c>
      <c r="J292">
        <v>486</v>
      </c>
      <c r="K292" s="90">
        <f t="shared" si="9"/>
        <v>0.58695652173913049</v>
      </c>
      <c r="L292" s="88">
        <v>13095827.839999998</v>
      </c>
      <c r="M292" s="88">
        <v>12677.471287512099</v>
      </c>
      <c r="N292" s="88">
        <v>12394255.460000001</v>
      </c>
      <c r="O292" s="88">
        <v>1101</v>
      </c>
      <c r="P292" s="88">
        <v>11257.271080835604</v>
      </c>
      <c r="R292" t="s">
        <v>80</v>
      </c>
      <c r="S292" t="s">
        <v>1142</v>
      </c>
      <c r="T292" t="s">
        <v>914</v>
      </c>
      <c r="V292" t="s">
        <v>80</v>
      </c>
      <c r="W292" t="s">
        <v>1142</v>
      </c>
      <c r="X292" s="89">
        <v>373296719</v>
      </c>
      <c r="Y292" s="89">
        <v>15369</v>
      </c>
      <c r="Z292" s="89">
        <v>24288.940009109247</v>
      </c>
      <c r="AB292" t="s">
        <v>80</v>
      </c>
      <c r="AC292" t="s">
        <v>1142</v>
      </c>
      <c r="AD292">
        <v>0</v>
      </c>
      <c r="AE292" s="88">
        <v>0</v>
      </c>
      <c r="AF292">
        <v>0</v>
      </c>
    </row>
    <row r="293" spans="1:32" x14ac:dyDescent="0.25">
      <c r="A293" t="s">
        <v>367</v>
      </c>
      <c r="B293" t="s">
        <v>1143</v>
      </c>
      <c r="C293" s="57">
        <v>117.5</v>
      </c>
      <c r="E293" t="s">
        <v>367</v>
      </c>
      <c r="F293" t="s">
        <v>1143</v>
      </c>
      <c r="G293">
        <v>1884</v>
      </c>
      <c r="H293" s="88">
        <v>2297</v>
      </c>
      <c r="I293" s="90">
        <f t="shared" si="10"/>
        <v>0.82020026121027423</v>
      </c>
      <c r="J293">
        <v>1539</v>
      </c>
      <c r="K293" s="90">
        <f t="shared" si="9"/>
        <v>0.81687898089171973</v>
      </c>
      <c r="L293" s="88">
        <v>30090727.610000003</v>
      </c>
      <c r="M293" s="88">
        <v>13100.012020026123</v>
      </c>
      <c r="N293" s="88">
        <v>27171456.419999998</v>
      </c>
      <c r="O293" s="88">
        <v>2367</v>
      </c>
      <c r="P293" s="88">
        <v>11479.280278833967</v>
      </c>
      <c r="R293" t="s">
        <v>367</v>
      </c>
      <c r="S293" t="s">
        <v>1143</v>
      </c>
      <c r="T293" t="s">
        <v>723</v>
      </c>
      <c r="V293" t="s">
        <v>367</v>
      </c>
      <c r="W293" t="s">
        <v>1143</v>
      </c>
      <c r="X293" s="89">
        <v>940434968</v>
      </c>
      <c r="Y293" s="89">
        <v>33677</v>
      </c>
      <c r="Z293" s="89">
        <v>27925.140837960626</v>
      </c>
      <c r="AB293" t="s">
        <v>367</v>
      </c>
      <c r="AC293" t="s">
        <v>1143</v>
      </c>
      <c r="AD293">
        <v>0</v>
      </c>
      <c r="AE293" s="88">
        <v>37516</v>
      </c>
      <c r="AF293">
        <v>1</v>
      </c>
    </row>
    <row r="294" spans="1:32" x14ac:dyDescent="0.25">
      <c r="A294" t="s">
        <v>368</v>
      </c>
      <c r="B294" t="s">
        <v>1144</v>
      </c>
      <c r="C294" s="57">
        <v>130.1</v>
      </c>
      <c r="E294" t="s">
        <v>368</v>
      </c>
      <c r="F294" t="s">
        <v>1144</v>
      </c>
      <c r="G294">
        <v>51</v>
      </c>
      <c r="H294" s="88">
        <v>76</v>
      </c>
      <c r="I294" s="90">
        <f t="shared" si="10"/>
        <v>0.67105263157894735</v>
      </c>
      <c r="J294">
        <v>51</v>
      </c>
      <c r="K294" s="90">
        <f t="shared" si="9"/>
        <v>1</v>
      </c>
      <c r="L294" s="88">
        <v>927020.79000000015</v>
      </c>
      <c r="M294" s="88">
        <v>12197.641973684213</v>
      </c>
      <c r="N294" s="88">
        <v>893635.79999999993</v>
      </c>
      <c r="O294" s="88">
        <v>80</v>
      </c>
      <c r="P294" s="88">
        <v>11170.447499999998</v>
      </c>
      <c r="R294" t="s">
        <v>368</v>
      </c>
      <c r="S294" t="s">
        <v>1144</v>
      </c>
      <c r="T294" t="s">
        <v>742</v>
      </c>
      <c r="V294" t="s">
        <v>368</v>
      </c>
      <c r="W294" t="s">
        <v>1144</v>
      </c>
      <c r="X294" s="89">
        <v>56479637</v>
      </c>
      <c r="Y294" s="89">
        <v>2207</v>
      </c>
      <c r="Z294" s="89">
        <v>25591.135931128229</v>
      </c>
      <c r="AB294" t="s">
        <v>368</v>
      </c>
      <c r="AC294" t="s">
        <v>1144</v>
      </c>
      <c r="AD294">
        <v>0</v>
      </c>
      <c r="AE294" s="88">
        <v>0</v>
      </c>
      <c r="AF294">
        <v>0</v>
      </c>
    </row>
    <row r="295" spans="1:32" x14ac:dyDescent="0.25">
      <c r="A295" t="s">
        <v>369</v>
      </c>
      <c r="B295" t="s">
        <v>1145</v>
      </c>
      <c r="C295" s="57">
        <v>175</v>
      </c>
      <c r="E295" t="s">
        <v>369</v>
      </c>
      <c r="F295" t="s">
        <v>1145</v>
      </c>
      <c r="G295">
        <v>183</v>
      </c>
      <c r="H295" s="88">
        <v>231</v>
      </c>
      <c r="I295" s="90">
        <f t="shared" si="10"/>
        <v>0.79220779220779225</v>
      </c>
      <c r="J295">
        <v>183</v>
      </c>
      <c r="K295" s="90">
        <f t="shared" si="9"/>
        <v>1</v>
      </c>
      <c r="L295" s="88">
        <v>2840222.2600000002</v>
      </c>
      <c r="M295" s="88">
        <v>12295.33445887446</v>
      </c>
      <c r="N295" s="88">
        <v>2521326.34</v>
      </c>
      <c r="O295" s="88">
        <v>240</v>
      </c>
      <c r="P295" s="88">
        <v>10505.526416666666</v>
      </c>
      <c r="R295" t="s">
        <v>369</v>
      </c>
      <c r="S295" t="s">
        <v>1145</v>
      </c>
      <c r="T295" t="s">
        <v>724</v>
      </c>
      <c r="V295" t="s">
        <v>369</v>
      </c>
      <c r="W295" t="s">
        <v>1145</v>
      </c>
      <c r="X295" s="89">
        <v>127756723</v>
      </c>
      <c r="Y295" s="89">
        <v>5316</v>
      </c>
      <c r="Z295" s="89">
        <v>24032.491158765988</v>
      </c>
      <c r="AB295" t="s">
        <v>369</v>
      </c>
      <c r="AC295" t="s">
        <v>1145</v>
      </c>
      <c r="AD295">
        <v>0</v>
      </c>
      <c r="AE295" s="88">
        <v>0</v>
      </c>
      <c r="AF295">
        <v>0</v>
      </c>
    </row>
    <row r="296" spans="1:32" x14ac:dyDescent="0.25">
      <c r="A296" t="s">
        <v>189</v>
      </c>
      <c r="B296" t="s">
        <v>1146</v>
      </c>
      <c r="C296" s="57">
        <v>168.1</v>
      </c>
      <c r="E296" t="s">
        <v>189</v>
      </c>
      <c r="F296" t="s">
        <v>1146</v>
      </c>
      <c r="G296">
        <v>582</v>
      </c>
      <c r="H296" s="88">
        <v>828</v>
      </c>
      <c r="I296" s="90">
        <f t="shared" si="10"/>
        <v>0.70289855072463769</v>
      </c>
      <c r="J296">
        <v>582</v>
      </c>
      <c r="K296" s="90">
        <f t="shared" si="9"/>
        <v>1</v>
      </c>
      <c r="L296" s="88">
        <v>11625938.940000001</v>
      </c>
      <c r="M296" s="88">
        <v>14040.989057971015</v>
      </c>
      <c r="N296" s="88">
        <v>10620663.57</v>
      </c>
      <c r="O296" s="88">
        <v>859</v>
      </c>
      <c r="P296" s="88">
        <v>12363.985529685682</v>
      </c>
      <c r="R296" t="s">
        <v>189</v>
      </c>
      <c r="S296" t="s">
        <v>1146</v>
      </c>
      <c r="T296" t="s">
        <v>915</v>
      </c>
      <c r="V296" t="s">
        <v>189</v>
      </c>
      <c r="W296" t="s">
        <v>1146</v>
      </c>
      <c r="X296" s="89">
        <v>457926733</v>
      </c>
      <c r="Y296" s="89">
        <v>17971</v>
      </c>
      <c r="Z296" s="89">
        <v>25481.427466473764</v>
      </c>
      <c r="AB296" t="s">
        <v>189</v>
      </c>
      <c r="AC296" t="s">
        <v>1146</v>
      </c>
      <c r="AD296">
        <v>0</v>
      </c>
      <c r="AE296" s="88">
        <v>0</v>
      </c>
      <c r="AF296">
        <v>0</v>
      </c>
    </row>
  </sheetData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6000AE223E22E49AE9A6766EBE498ED" ma:contentTypeVersion="18" ma:contentTypeDescription="Luo uusi asiakirja." ma:contentTypeScope="" ma:versionID="8c6aa38dd807d579fe07fd73f549615a">
  <xsd:schema xmlns:xsd="http://www.w3.org/2001/XMLSchema" xmlns:xs="http://www.w3.org/2001/XMLSchema" xmlns:p="http://schemas.microsoft.com/office/2006/metadata/properties" xmlns:ns2="0778ba95-7023-46b8-8863-14b2a5814243" xmlns:ns3="c40c7b59-5744-49aa-9631-c4247212e49d" targetNamespace="http://schemas.microsoft.com/office/2006/metadata/properties" ma:root="true" ma:fieldsID="699c27a0848e8273b59c499d7225f8d7" ns2:_="" ns3:_="">
    <xsd:import namespace="0778ba95-7023-46b8-8863-14b2a5814243"/>
    <xsd:import namespace="c40c7b59-5744-49aa-9631-c4247212e4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ba95-7023-46b8-8863-14b2a5814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ecfe813c-4066-4bef-b87d-398c4f4d9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c7b59-5744-49aa-9631-c4247212e49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e14ed75-3691-450a-af16-cae415c2fdc8}" ma:internalName="TaxCatchAll" ma:showField="CatchAllData" ma:web="c40c7b59-5744-49aa-9631-c4247212e4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78ba95-7023-46b8-8863-14b2a5814243">
      <Terms xmlns="http://schemas.microsoft.com/office/infopath/2007/PartnerControls"/>
    </lcf76f155ced4ddcb4097134ff3c332f>
    <TaxCatchAll xmlns="c40c7b59-5744-49aa-9631-c4247212e49d" xsi:nil="true"/>
  </documentManagement>
</p:properties>
</file>

<file path=customXml/item4.xml>��< ? x m l   v e r s i o n = " 1 . 0 "   e n c o d i n g = " U T F - 1 6 "   s t a n d a l o n e = " n o " ? > < D a t a M a s h u p   x m l n s = " h t t p : / / s c h e m a s . m i c r o s o f t . c o m / D a t a M a s h u p " > A A A A A L c N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B P 2 o V 6 w A A A D 3 A A A A E g A A A E N v b m Z p Z y 9 Q Y W N r Y W d l L n h t b I S P v Q r C M B z E d 8 F 3 K N m b L 7 f y b z o I g m B B E M Q 1 t N E G 2 0 S a 1 P T d H H w k X 8 E W r b o 5 3 t 0 P 7 u 5 x u 0 P W N 3 V 0 V a 3 T 1 q S I Y Y o i 5 6 U p Z W 2 N S p G x K B P z G W x l c Z Y n F Q 2 0 c U n v y h R V 3 l 8 S Q k I I O C y w b U + E U 8 r I I d / s i k o 1 E n 1 g / R + O t R l r C 4 U E 7 F 9 r B M e M U c w 5 x x T I Z E K u z R f g w + A x / T F h 2 d W + a 5 U 4 6 n i 1 B j J J I O 8 P 4 g k A A P / / A w B Q S w M E F A A C A A g A A A A h A I h H 1 W j H C A A A p B 8 A A B M A A A B G b 3 J t d W x h c y 9 T Z W N 0 a W 9 u M S 5 t 1 F n r c t u 4 F f 5 t z / g d U O Q P l T K 0 q O 7 6 R 7 b u T O L L N r H j u L G b b a v R a G A J j m B R h B Y E H W u 8 f h s / w 7 6 A X 6 z n A A R 4 E e X b u j 8 q e S w K l 3 O + c z + A M j 7 S Q q b k x H 7 G P 6 2 v Z x O m + J g c L D K e L G K y T T Z f k 9 e V 1 9 r a x v q x / M 4 V + U f O 1 Y J k I y X m m p x L R e b 5 W S J G 5 E Q z L T I t R i w h u 0 y z C L f s K M 4 0 0 P 0 u 9 I S c K 8 7 J N 5 5 y x T T s O 1 d y 9 p Z M t J 5 n b z c 3 M 9 g e / Z r P h I x G c r a x v r H + s 1 8 5 k v O F E t 8 m m n z l G S O n Y j p l K U 9 x 0 a 4 k e s K J n d U T k X 7 7 E z l O O M s 4 m X I + x 6 E M 9 s 9 m P N V E p G Q h c + U w A C 4 r R o S U y C a J I 3 K Q p 1 r w l C g 2 l 0 p L M W N A l i U y B 8 n 4 W G r S 6 8 Y / v u l 1 e 1 2 z f g t 2 3 N 0 u t L 7 7 3 a 7 i S m g N K t T F d I X k t H W h 0 H e 3 s P Y R i 5 D p x n r V K O T 1 J i o 5 4 d o I A K 9 j m W l U f r x N q B 3 B 1 / X G O q W / o t 0 o f U v 6 M H F N N t b X i h e l I z n m O E P p u y S H p 9 B O E h g A d 7 B O g v P X 5 S b Y d S 4 S z Z X d x 5 L E b y u m L x n Q y g x D S l 9 T O r C z N + Y D / o c r Q e y p u 9 v n g B C a z + 5 B U W W W s E z z d D i V W k y k G M t 0 q P O p G E 7 B C i w R G a O g v d A v W 0 w z 8 N + W J Y + X 6 W s u M / E / F g o d p A 0 V G Y S l L 1 C q e D a X a c Y L v q T y A t Z S g c t b 1 h c Z g i t X 3 N j H G 3 Q 2 R G T f 5 A R C a s S n f J F B 2 v g I e 6 J d O c o x 4 I J f + F m 0 I 1 P Q o c 4 C 6 k J 9 f j X G / G A i / l x s H v 8 L l m 2 y u d i 8 j D f h e x E K Q x s C w w s 2 x D g U o H a c S p n e 3 I q G B w z C R D Z i D i b i o d s + b V 3 R 7 W 4 N p 5 o N 4 6 0 h q i u a X 9 F O p 1 D P J V O C n S U c 5 S i F 6 v t h p 8 Z X F G S 6 5 A o T i J b k F C c p 7 D E P 0 T 6 k t U N I h I H f F 5 K T e Y I A V G Q e 3 i + O p E l V Q S c k a Z 4 k 7 v / e l V b s q z F u t K e U V A 7 Z 3 t W c p e M D v o D J z H O y o 1 / 4 S K r x j k z y W R q 0 Q g s J t d M x P F 5 b p 4 Q x z a 8 0 f h b e 5 J 5 O Y T i j N 7 i y 2 B W 5 H e 6 7 2 + m + l x R q I w U l J 8 S 7 M a C c n Y m U F 5 J 4 Q c y M w V 8 T F O l B 3 p U z o M z Z a E J Q r d F / x D y 4 7 t d Z D 8 L + M u f B T a d N f w 3 1 I c 2 C + R L A E k D H m 9 7 Y a I T 6 t Y Y q D X + q W J p h / F h y W U 0 Y o 8 6 a M I g x K v g F R j J P I B i G d h p 9 C X y E / g Y A i F 7 M O U H V 3 5 R o j D 8 R y 5 C c L c g u T y B U M H l 4 W G a J d 4 8 l + K G H V X d S 5 P 9 + 4 e k F g C G E 2 i 8 1 P 9 E L I L u T X X Z C J 1 M U U 6 + r q E c r A H c m L P 0 G 3 E 4 B / E p V 4 W Q W 3 C d N e F 1 j V a q i 1 C v w r U 5 U M H z h K Z s B h s I u J Q w 7 4 c z V A N t g S S E X 0 C Y 7 j B h a Z z W T l + 2 s c K J k 1 c Q U X j 8 x m l 7 R D 5 D D T a B / 4 u q b J 0 V b o m o Z F x A H v 4 R v r d 5 Y h h d G / i D 0 v h j 0 Q Q s D 2 H w u 3 u x / o J 2 b J d 9 0 8 C x 1 A w Q A r Q T r q 0 j 9 b b M v t q H / F x U E s 4 + B u G 0 0 d S r f i 5 S p R e C 7 s c 6 g Y r Y Z d p a g g o 8 n n 4 9 i u l Q z C 9 n D r R + 7 3 d h t K z r Y L L b K r J P w a 4 x t c Y l f 3 i 8 G X e k q 7 H 8 q j W X i 5 a L l i L x U z X I M 6 + x a K l c D 2 Q M 1 C / 3 t a T X K 7 n D g o D W y I X E I H d 4 X + T 2 u x y m O H g U t E o T G I s X e z 3 D y U K e Q M 0 6 F r k p 3 Y j o 7 F + t 1 P p U 4 N w g N I u j h 1 y C w d F 1 J J k n O Z c a D V n Y V U e A P T 1 / o a t Y S 8 X b p A R g p p f l N c 7 D a / A 0 y L 9 i 5 v E v H Z v 4 B J 6 j h a z g B Z u C y X 6 l Z v 5 h q p N C b E o W p e g A j f k S 5 9 l C X O b x U 5 S 4 A N T T S A s n j r m L x F e K l 4 B j j A p e i 4 M e t z U M N c 1 h X z P N 6 B 2 f b 4 q n n n / 5 C S R 2 b Y X o v u q Y I 4 Z K 2 / g D G H 4 o 4 P e H 6 C P w 9 i 4 e s U t n n C R t x g z B Y B h v S i I Y m S I q F q r b j H h Z n K 1 i U G I D 2 c 4 m P H i J + F t I 3 z 6 P 9 E O U R w n 4 y b n D w G Y P y c C x F U Q f v Y 2 K 0 j u 8 m f T R 7 k z x 6 G W Z J n 3 + X 2 Z k + Z c 3 8 4 e o 8 h X O 7 L p o b i 8 P 3 T s R n 8 r B C 1 T P a F 8 p U g n f Z 3 z k b c 4 W R + U 8 k d 1 o j d w z D 4 I t 2 T R a U D F 2 9 u J + O l Y + p F a 3 u / Z t N 5 1 s o C H K G U W 3 R 5 a 4 5 w r 4 4 e c D i U u r g c a h C e 5 L b x e v C d P T Q r v 6 r 4 v Z k g B n M P n p Y T h 1 r O 7 n q 7 k P b 5 X v O J a T m D g W M 4 O 7 K y t W x 7 V Z b O u c 6 V d 8 1 7 7 e 3 z f b 6 r N o u v 7 J D j 2 q Z K 3 g 8 k o / g f s E S 0 L C E U e m z 3 a g / r N q 2 o b I b J r M V J 5 L K q v D h p q o o t + 4 I 4 e F 4 L w e 9 x T V r t H l h K z 5 0 P q t G Y j 4 / 7 E K l v z Y H r W L E H b i W 7 d i 7 z 4 7 x E + x o b i D r d j R D T 7 R j b 5 U d e 3 / I j r 1 H 2 b H 3 Q n b s P d m O P W d H q 0 Z i P u t 2 N D P W j v g u k v M n z r J c 8 S O g n Q 2 7 G M M 1 9 i 7 U i 1 f b p n g l x B Y G C N H c m Q I g 8 1 n k O P c y W d Y x 3 2 5 l 5 0 9 1 n / J c c 6 1 z c I f F f C 4 e u O q o y F S 4 O 6 g n J B 9 S v f V D h E u q d w o n u Y Q 6 w n W u i R K X Q t P G Q Q M S J 9 4 o N B E U n h 3 0 L f k B + e v f T L N O o M k l 1 U F K O 2 Y s 6 F s 7 D Y D + w x f k n R L g v y d j y O R c L z S Z m t + P K h C P O M y M j f u 3 S I J N r Q 9 y 2 J E n + X Q q e 6 b Z T y W O U T 8 I i 5 H M g U j H 0 S E / 1 5 9 B X F W C O G T s g q e p 0 U C 5 p 3 H Y q F S h o B V 3 g 2 H h H + a o 4 c c j O 1 a y P p D q k i F f p i 4 l b e 9 M V g G 0 X V B 3 Z R + 0 m i u U 0 L t b r R e E T 8 Y y S S B x p S R j i k 1 5 + x V Q H S U I + i m f M u s y z l f E O e k j G + M B X Y q / r K W k S 3 i S c R I / h n P c z v o e q D U c 5 q L N I 6 m L j p i 6 D y K a l T I 9 E U n c g N J z U P r l 4 O D P / S r Y w Q o X i F f 7 Q A v O s B f G K 8 1 f A 1 T N C Y h 5 y s U Y 8 F / c 3 a o L C L N F h r 8 S z v K m / F 8 4 H L C 5 K u 8 e G 2 D D a 5 e g X R 5 0 h d Y l 6 m p U R G 5 F z X 2 a R i x z W l O E j X W R P k G K 8 q d p j w A E M 7 9 4 I o 3 D u 9 v J G O v S 3 t W I J x H U C 8 V T / Y t U 0 z M p p 0 H n u o + J e r s S 1 I M b d 1 k 3 e G b y t j w x c Z t s u H Q d j Z m r l s t 9 H m l k + K o q m h B + + i 8 A A A D / / w M A U E s B A i 0 A F A A G A A g A A A A h A C r d q k D S A A A A N w E A A B M A A A A A A A A A A A A A A A A A A A A A A F t D b 2 5 0 Z W 5 0 X 1 R 5 c G V z X S 5 4 b W x Q S w E C L Q A U A A I A C A A A A C E A B P 2 o V 6 w A A A D 3 A A A A E g A A A A A A A A A A A A A A A A A L A w A A Q 2 9 u Z m l n L 1 B h Y 2 t h Z 2 U u e G 1 s U E s B A i 0 A F A A C A A g A A A A h A I h H 1 W j H C A A A p B 8 A A B M A A A A A A A A A A A A A A A A A 5 w M A A E Z v c m 1 1 b G F z L 1 N l Y 3 R p b 2 4 x L m 1 Q S w U G A A A A A A M A A w D C A A A A 3 w w A A A A A P g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+ U H V i b G l j P C 9 X b 3 J r Y m 9 v a 0 d y b 3 V w V H l w Z T 4 8 L 1 B l c m 1 p c 3 N p b 2 5 M a X N 0 P k s 1 A A A A A A A A K T U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L e X N l b H k x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y 0 w M S 0 w O V Q x M D o z N z o 1 M y 4 1 N D Q 2 O T Q 5 W i I v P j x F b n R y e S B U e X B l P S J G a W x s Q 2 9 s d W 1 u V H l w Z X M i I F Z h b H V l P S J z Q U F Z R 0 J n V U F B Q U 1 B I i 8 + P E V u d H J 5 I F R 5 c G U 9 I k Z p b G x D b 2 x 1 b W 5 O Y W 1 l c y I g V m F s d W U 9 I n N b J n F 1 b 3 Q 7 R X L D p E l E J n F 1 b 3 Q 7 L C Z x d W 9 0 O z I w M j A m c X V v d D s s J n F 1 b 3 Q 7 Q W x 1 Z S Z x d W 9 0 O y w m c X V v d D t F c s O k J n F 1 b 3 Q 7 L C Z x d W 9 0 O 1 R h d W x 1 a 2 t v M i 4 y M D I w J n F 1 b 3 Q 7 L C Z x d W 9 0 O 0 1 1 a 2 F 1 d G V 0 d H U m c X V v d D s s J n F 1 b 3 Q 7 T X V r Y X V 0 Z X R 0 d S 4 x J n F 1 b 3 Q 7 L C Z x d W 9 0 O 0 F s d W V J R C Z x d W 9 0 O y w m c X V v d D t N d W t h d X R l d H R 1 L j I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2 Q z N z B h Y z Z h L T c x Z j M t N G R i O S 0 5 Z m V k L W V j N j R j N j M 2 N 2 I 1 N S I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L e X N l b H k x L 0 F 1 d G 9 S Z W 1 v d m V k Q 2 9 s d W 1 u c z E u e 0 V y w 6 R J R C w w f S Z x d W 9 0 O y w m c X V v d D t T Z W N 0 a W 9 u M S 9 L e X N l b H k x L 0 F 1 d G 9 S Z W 1 v d m V k Q 2 9 s d W 1 u c z E u e z I w M j A s M X 0 m c X V v d D s s J n F 1 b 3 Q 7 U 2 V j d G l v b j E v S 3 l z Z W x 5 M S 9 B d X R v U m V t b 3 Z l Z E N v b H V t b n M x L n t B b H V l L D J 9 J n F 1 b 3 Q 7 L C Z x d W 9 0 O 1 N l Y 3 R p b 2 4 x L 0 t 5 c 2 V s e T E v Q X V 0 b 1 J l b W 9 2 Z W R D b 2 x 1 b W 5 z M S 5 7 R X L D p C w z f S Z x d W 9 0 O y w m c X V v d D t T Z W N 0 a W 9 u M S 9 L e X N l b H k x L 0 F 1 d G 9 S Z W 1 v d m V k Q 2 9 s d W 1 u c z E u e 1 R h d W x 1 a 2 t v M i 4 y M D I w L D R 9 J n F 1 b 3 Q 7 L C Z x d W 9 0 O 1 N l Y 3 R p b 2 4 x L 0 t 5 c 2 V s e T E v Q X V 0 b 1 J l b W 9 2 Z W R D b 2 x 1 b W 5 z M S 5 7 T X V r Y X V 0 Z X R 0 d S w 1 f S Z x d W 9 0 O y w m c X V v d D t T Z W N 0 a W 9 u M S 9 L e X N l b H k x L 0 F 1 d G 9 S Z W 1 v d m V k Q 2 9 s d W 1 u c z E u e 0 1 1 a 2 F 1 d G V 0 d H U u M S w 2 f S Z x d W 9 0 O y w m c X V v d D t T Z W N 0 a W 9 u M S 9 L e X N l b H k x L 0 F 1 d G 9 S Z W 1 v d m V k Q 2 9 s d W 1 u c z E u e 0 F s d W V J R C w 3 f S Z x d W 9 0 O y w m c X V v d D t T Z W N 0 a W 9 u M S 9 L e X N l b H k x L 0 F 1 d G 9 S Z W 1 v d m V k Q 2 9 s d W 1 u c z E u e 0 1 1 a 2 F 1 d G V 0 d H U u M i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L e X N l b H k x L 0 F 1 d G 9 S Z W 1 v d m V k Q 2 9 s d W 1 u c z E u e 0 V y w 6 R J R C w w f S Z x d W 9 0 O y w m c X V v d D t T Z W N 0 a W 9 u M S 9 L e X N l b H k x L 0 F 1 d G 9 S Z W 1 v d m V k Q 2 9 s d W 1 u c z E u e z I w M j A s M X 0 m c X V v d D s s J n F 1 b 3 Q 7 U 2 V j d G l v b j E v S 3 l z Z W x 5 M S 9 B d X R v U m V t b 3 Z l Z E N v b H V t b n M x L n t B b H V l L D J 9 J n F 1 b 3 Q 7 L C Z x d W 9 0 O 1 N l Y 3 R p b 2 4 x L 0 t 5 c 2 V s e T E v Q X V 0 b 1 J l b W 9 2 Z W R D b 2 x 1 b W 5 z M S 5 7 R X L D p C w z f S Z x d W 9 0 O y w m c X V v d D t T Z W N 0 a W 9 u M S 9 L e X N l b H k x L 0 F 1 d G 9 S Z W 1 v d m V k Q 2 9 s d W 1 u c z E u e 1 R h d W x 1 a 2 t v M i 4 y M D I w L D R 9 J n F 1 b 3 Q 7 L C Z x d W 9 0 O 1 N l Y 3 R p b 2 4 x L 0 t 5 c 2 V s e T E v Q X V 0 b 1 J l b W 9 2 Z W R D b 2 x 1 b W 5 z M S 5 7 T X V r Y X V 0 Z X R 0 d S w 1 f S Z x d W 9 0 O y w m c X V v d D t T Z W N 0 a W 9 u M S 9 L e X N l b H k x L 0 F 1 d G 9 S Z W 1 v d m V k Q 2 9 s d W 1 u c z E u e 0 1 1 a 2 F 1 d G V 0 d H U u M S w 2 f S Z x d W 9 0 O y w m c X V v d D t T Z W N 0 a W 9 u M S 9 L e X N l b H k x L 0 F 1 d G 9 S Z W 1 v d m V k Q 2 9 s d W 1 u c z E u e 0 F s d W V J R C w 3 f S Z x d W 9 0 O y w m c X V v d D t T Z W N 0 a W 9 u M S 9 L e X N l b H k x L 0 F 1 d G 9 S Z W 1 v d m V k Q 2 9 s d W 1 u c z E u e 0 1 1 a 2 F 1 d G V 0 d H U u M i w 4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U 2 l p c n R 5 b W l u Z W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d W x 1 a 2 t v M j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D E t M D l U M T A 6 M z U 6 M z c u M D Y y M j g 3 N V o i L z 4 8 R W 5 0 c n k g V H l w Z T 0 i R m l s b E N v b H V t b l R 5 c G V z I i B W Y W x 1 Z T 0 i c 0 J n T U Q i L z 4 8 R W 5 0 c n k g V H l w Z T 0 i R m l s b E N v b H V t b k 5 h b W V z I i B W Y W x 1 Z T 0 i c 1 s m c X V v d D t r d W 5 0 Y S Z x d W 9 0 O y w m c X V v d D t r b m 8 m c X V v d D s s J n F 1 b 3 Q 7 M j A y M C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d W x 1 a 2 t v M i 9 B d X R v U m V t b 3 Z l Z E N v b H V t b n M x L n t r d W 5 0 Y S w w f S Z x d W 9 0 O y w m c X V v d D t T Z W N 0 a W 9 u M S 9 U Y X V s d W t r b z I v Q X V 0 b 1 J l b W 9 2 Z W R D b 2 x 1 b W 5 z M S 5 7 a 2 5 v L D F 9 J n F 1 b 3 Q 7 L C Z x d W 9 0 O 1 N l Y 3 R p b 2 4 x L 1 R h d W x 1 a 2 t v M i 9 B d X R v U m V t b 3 Z l Z E N v b H V t b n M x L n s y M D I w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d W x 1 a 2 t v M i 9 B d X R v U m V t b 3 Z l Z E N v b H V t b n M x L n t r d W 5 0 Y S w w f S Z x d W 9 0 O y w m c X V v d D t T Z W N 0 a W 9 u M S 9 U Y X V s d W t r b z I v Q X V 0 b 1 J l b W 9 2 Z W R D b 2 x 1 b W 5 z M S 5 7 a 2 5 v L D F 9 J n F 1 b 3 Q 7 L C Z x d W 9 0 O 1 N l Y 3 R p b 2 4 x L 1 R h d W x 1 a 2 t v M i 9 B d X R v U m V t b 3 Z l Z E N v b H V t b n M x L n s y M D I w L D J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T a W l y d H l t a W 5 l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S 3 l z Z W x 5 M S 9 Q b 3 N 0 R G F 0 Y T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5 c 2 V s e T E v U 2 9 1 c m N l a 2 V 5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3 l z Z W x 5 M S 9 2 Y X J p Y W J s Z X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5 c 2 V s e T E v Q 2 9 u d m V y d G V k J T I w d G 8 l M j B U Y W J s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3 l z Z W x 5 M S 9 F e H B h b m R L Z X l W Y W x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e X N l b H k x L 0 F k Z E N v b W J p b m V k S 2 V 5 V m F s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e X N l b H k x L 0 V 4 c G F u Z E t l e V Z h b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3 l z Z W x 5 M S 9 F e H R y Y W N 0 Z W Q l M j B W Y W x 1 Z X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5 c 2 V s e T E v U 3 B s a X Q l M j B D b 2 x 1 b W 4 l M j B i e S U y M E R l b G l t a X R l c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3 l z Z W x 5 M S 9 D a G F u Z 2 V k J T I w V H l w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3 l z Z W x 5 M S 9 S Z W 5 h b W V k J T I w Q 2 9 s d W 1 u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3 l z Z W x 5 M S 9 S Z W 1 v d m V k J T I w Q 2 9 s d W 1 u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3 l z Z W x 5 M S 9 J b n N l c n R l Z C U y M E 1 l c m d l Z C U y M E N v b H V t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3 l z Z W x 5 M S 9 L Z X l D b 2 x U Y W J s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3 l z Z W x 5 M S 9 T b 3 V y Y 2 U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e X N l b H k x L 0 l t c G 9 y d G V k J T I w S l N P T j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5 c 2 V s e T E v Y 2 9 t b W V u d H M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e X N l b H k x L 2 N v b H V t b n M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e X N l b H k x L 0 N v b H V t b n N U b 1 R h Y m x l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3 l z Z W x 5 M S 9 F e H B h b m R D b 2 x 1 b W 5 z V G F i b G U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e X N l b H k x L 1 J l b W 9 2 Z U x h c 3 R S b 3 c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e X N l b H k x L 1 J l b W 9 2 Z U 9 0 a G V y V G h h b l R p d G x l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3 l z Z W x 5 M S 9 r Z X l 0 Y W J s Z T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5 c 2 V s e T E v U 3 R h d E R h d G F W Y W x 1 Z X M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e X N l b H k x L 0 N v b n Z l c n R U b 1 R h Y m x l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3 l z Z W x 5 M S 9 F e H B h b m R L Z X l B b m R W Y W x 1 Z T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5 c 2 V s e T E v R X h 0 c m F j d E t l e T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5 c 2 V s e T E v R X h 0 c m F j d F Z h b H V l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3 l z Z W x 5 M S 9 T c G x p d E t l e U J 5 R G V s a W 0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e X N l b H k x L 1 N w b G l 0 V m F s d W V C e U R l b G l t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3 l z Z W x 5 M S 9 T Z X R O d W x s c z F f Y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3 l z Z W x 5 M S 9 T Z X R O d W x s c z F f Y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3 l z Z W x 5 M S 9 T Z X R O d W x s c z F f Y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3 l z Z W x 5 M S 9 T Z X R O d W x s c z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5 c 2 V s e T E v U 2 V 0 Q 2 9 t b W F z V G 9 Q b 2 l u d H M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e X N l b H k x L 2 R h d G F 0 Y W J s Z T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5 c 2 V s e T E v d W 5 p b 2 5 0 Y W J s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3 l z Z W x 5 M S 9 G a X J z d F J v d 0 F z S G V h Z G V y R n J v b V V u a W 9 u V G F i b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5 c 2 V s e T E v R m l y c 3 R S b 3 d B c 0 h l Y W R l c k Z y b 2 1 V b m l v b l R h Y m x l Q 2 9 s d W 1 u Y X I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5 c 2 V s e T E v Q 2 9 s d W 1 u Y X J U c m F u c 3 B v c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5 c 2 V s e T E v Q 3 V y M E Z p b m F s V G F i b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5 c 2 V s e T E v R m l u Y W x U Y W J s Z T F L Z X l D b 2 w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5 c 2 V s e T E v R m l u Y W x U Y W J s Z T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5 c 2 V s e T E v U m V t b 3 Z l R m l u Y W x U Y W J s Z T F D b 2 x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e X N l b H k x L 0 N 1 c j F G a W 5 h b F R h Y m x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e X N l b H k x L 0 Z p b m F s V G F i b G U y S 2 V 5 Q 2 9 s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e X N l b H k x L 0 Z p b m F s V G F i b G U y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e X N l b H k x L 1 J l b W 9 2 Z U Z p b m F s V G F i b G U y Q 2 9 s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3 l z Z W x 5 M S 9 D d X I y R m l u Y W x U Y W J s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3 l z Z W x 5 M S 9 S Z X B s Y W N l T W V h c 3 V y Z U 5 h b W V z X z A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5 c 2 V s e T E v U m V w b G F j Z U 1 l Y X N 1 c m V O Y W 1 l c 1 8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e X N l b H k x L 0 Z p b m F s V G F i b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d W x 1 a 2 t v M i 9 M J U M z J U E 0 a G R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X V s d W t r b z I v T X V 1 d G V 0 d H U l M j B 0 e X l w c G k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5 c 2 V s e T E v T X V 1 d G V 0 d H U l M j B 0 e X l w c G k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5 c 2 V s e T E v U 3 V v Z G F 0 Z X R 1 d C U y M H J p d m l 0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e X N l b H k x L 1 l o Z G l z d G V 0 e X Q l M j B r e X N l b H l 0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e X N l b H k x L 0 x h Y W p l b m 5 l d H R 1 J T I w V G F 1 b H V r a 2 8 y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e X N l b H k x L 0 t v c n Z h d H R 1 J T I w Y X J 2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3 l z Z W x 5 M S 9 M a X M l Q z M l Q T R 0 d H k l M j B l a G R v b G x p b m V u J T I w c 2 F y Y W t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e X N l b H k x L 0 x p c y V D M y V B N H R 0 e S U y M G V o Z G 9 s b G l u Z W 4 l M j B z Y X J h a 2 U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e X N l b H k x L 0 x p c y V D M y V B N H R 0 e S U y M G 1 1 a 2 F 1 d G V 0 d H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5 c 2 V s e T E v S 2 9 y d m F 0 d H U l M j B h c n Z v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3 l z Z W x 5 M S 9 T Y X J h a 2 t l a W R l b i U y M G o l Q z M l Q T R y a m V z d H l z d C V D M y V B N C U y M G 1 1 d X R l d H R 1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T + a c g A O m m S Z H Y K E U G 0 0 n N A A A A A A I A A A A A A A N m A A D A A A A A E A A A A N s V u D F Z a Q 9 W e B t d M w x T Y l c A A A A A B I A A A K A A A A A Q A A A A z F x i A 6 + d n p 9 K W W r Q k b V a D F A A A A A R k v b 5 9 H M A n y t H a 8 q 6 y 1 4 g K / Q / N e N b T C x 6 8 5 v G D 6 g k w d q P r s A Y l N d G m 9 G I 7 0 s E 0 a k o 2 0 a h b m X H U z 5 J I c j m C D 5 i K 6 5 K U 2 9 l x 3 c k d O O x i / C g D R Q A A A A b F d r M L y Z w F 3 q H 3 o K T Z s r F 6 A 0 I Z g = = < / D a t a M a s h u p > 
</file>

<file path=customXml/itemProps1.xml><?xml version="1.0" encoding="utf-8"?>
<ds:datastoreItem xmlns:ds="http://schemas.openxmlformats.org/officeDocument/2006/customXml" ds:itemID="{C1A31D02-F26C-463A-9A1E-7D83081D1E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8ba95-7023-46b8-8863-14b2a5814243"/>
    <ds:schemaRef ds:uri="c40c7b59-5744-49aa-9631-c4247212e4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7C0BFC-3CD0-4980-8221-DCD2947378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90C879-01B5-48A4-9092-FED77E992A3A}">
  <ds:schemaRefs>
    <ds:schemaRef ds:uri="http://schemas.microsoft.com/office/2006/metadata/properties"/>
    <ds:schemaRef ds:uri="http://schemas.microsoft.com/office/infopath/2007/PartnerControls"/>
    <ds:schemaRef ds:uri="0778ba95-7023-46b8-8863-14b2a5814243"/>
    <ds:schemaRef ds:uri="c40c7b59-5744-49aa-9631-c4247212e49d"/>
  </ds:schemaRefs>
</ds:datastoreItem>
</file>

<file path=customXml/itemProps4.xml><?xml version="1.0" encoding="utf-8"?>
<ds:datastoreItem xmlns:ds="http://schemas.openxmlformats.org/officeDocument/2006/customXml" ds:itemID="{506F31E8-EBE1-494E-B3DF-BC2F5A7804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5</vt:i4>
      </vt:variant>
      <vt:variant>
        <vt:lpstr>Nimetyt alueet</vt:lpstr>
      </vt:variant>
      <vt:variant>
        <vt:i4>9</vt:i4>
      </vt:variant>
    </vt:vector>
  </HeadingPairs>
  <TitlesOfParts>
    <vt:vector size="14" baseType="lpstr">
      <vt:lpstr>VK_valitsin</vt:lpstr>
      <vt:lpstr>VK</vt:lpstr>
      <vt:lpstr>Vertailutiedot</vt:lpstr>
      <vt:lpstr>Laskenta</vt:lpstr>
      <vt:lpstr>2023 data</vt:lpstr>
      <vt:lpstr>aste</vt:lpstr>
      <vt:lpstr>huolto</vt:lpstr>
      <vt:lpstr>id</vt:lpstr>
      <vt:lpstr>kulut</vt:lpstr>
      <vt:lpstr>lapset</vt:lpstr>
      <vt:lpstr>osuus</vt:lpstr>
      <vt:lpstr>tiedot</vt:lpstr>
      <vt:lpstr>tiet</vt:lpstr>
      <vt:lpstr>vertailutiedot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Mehtonen Mikko</dc:creator>
  <cp:lastModifiedBy>Tolonen Anniina</cp:lastModifiedBy>
  <dcterms:created xsi:type="dcterms:W3CDTF">2021-08-31T11:17:26Z</dcterms:created>
  <dcterms:modified xsi:type="dcterms:W3CDTF">2024-12-20T12:35:49Z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0x01010066000AE223E22E49AE9A6766EBE498ED</vt:lpwstr>
  </property>
  <property fmtid="{D5CDD505-2E9C-101B-9397-08002B2CF9AE}" pid="3" name="MediaServiceImageTags">
    <vt:lpwstr/>
  </property>
</Properties>
</file>