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AULT 111/SAKU/"/>
    </mc:Choice>
  </mc:AlternateContent>
  <xr:revisionPtr revIDLastSave="475" documentId="13_ncr:1_{8D4057F4-6AEC-445E-AFA8-4822F8EC4A90}" xr6:coauthVersionLast="47" xr6:coauthVersionMax="47" xr10:uidLastSave="{99D7AF04-EF76-46B8-B939-FCD7A6A29C4A}"/>
  <workbookProtection workbookAlgorithmName="SHA-512" workbookHashValue="yi2QI2/Zc/CV7BThpLtwLEWqX1n7dpbcXZWWBD7VH9u4ZtiThiqaEw3I0r580yQgDHaiRoxyDnmA7eiazag7hA==" workbookSaltValue="/0rRdczQjmw5KECzCxsvLw==" workbookSpinCount="100000" lockStructure="1"/>
  <bookViews>
    <workbookView xWindow="-23148" yWindow="-108" windowWidth="23256" windowHeight="12456" tabRatio="503" xr2:uid="{86AB508F-AC09-4343-A05F-B5175DE8055D}"/>
  </bookViews>
  <sheets>
    <sheet name="PO_valitsin" sheetId="20" r:id="rId1"/>
    <sheet name="mallin data" sheetId="19" state="hidden" r:id="rId2"/>
    <sheet name="vertailutiedot" sheetId="22" state="hidden" r:id="rId3"/>
  </sheets>
  <definedNames>
    <definedName name="_xlnm._FilterDatabase" localSheetId="1" hidden="1">'mallin data'!$A$2:$BQ$295</definedName>
    <definedName name="data">#REF!</definedName>
    <definedName name="data2">#REF!</definedName>
    <definedName name="data3">#REF!</definedName>
    <definedName name="data4">#REF!</definedName>
    <definedName name="hallinto">vertailutiedot!$F$3:$F$292</definedName>
    <definedName name="kiinteistöt">vertailutiedot!$G$3:$G$292</definedName>
    <definedName name="koulukoko">vertailutiedot!$Q$2:$R$310</definedName>
    <definedName name="kuljetus">vertailutiedot!$C$3:$C$292</definedName>
    <definedName name="kuljetusoppilaidenosuus">vertailutiedot!$U$3:$V$295</definedName>
    <definedName name="kulut">vertailutiedot!$J$3:$L$310</definedName>
    <definedName name="opetus">vertailutiedot!$B$3:$B$292</definedName>
    <definedName name="oppilashuolto">vertailutiedot!$E$3:$E$292</definedName>
    <definedName name="pokulut">vertailutiedot!$H$3:$H$292</definedName>
    <definedName name="ruokailu">vertailutiedot!$D$3:$D$292</definedName>
    <definedName name="ryhmäkoko">vertailutiedot!$N$2:$O$295</definedName>
    <definedName name="taul41">vertailutiedot!$A$1:$H$300</definedName>
    <definedName name="tiedot">'mallin data'!$B$2:$CJ$295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0" l="1"/>
  <c r="V306" i="20"/>
  <c r="V305" i="20"/>
  <c r="V304" i="20"/>
  <c r="V8" i="20"/>
  <c r="BT297" i="19" l="1"/>
  <c r="BT298" i="19"/>
  <c r="U8" i="20"/>
  <c r="W8" i="20" l="1"/>
  <c r="Y8" i="20"/>
  <c r="X8" i="20"/>
  <c r="M8" i="20" l="1"/>
  <c r="M306" i="20"/>
  <c r="M305" i="20"/>
  <c r="M304" i="20"/>
  <c r="O306" i="20"/>
  <c r="O305" i="20"/>
  <c r="O304" i="20"/>
  <c r="O8" i="20"/>
  <c r="N306" i="20"/>
  <c r="N305" i="20"/>
  <c r="N304" i="20"/>
  <c r="N8" i="20"/>
  <c r="BE297" i="19"/>
  <c r="BF297" i="19"/>
  <c r="BG297" i="19"/>
  <c r="BH297" i="19"/>
  <c r="BI297" i="19"/>
  <c r="BJ297" i="19"/>
  <c r="BK297" i="19"/>
  <c r="BL297" i="19"/>
  <c r="BM297" i="19"/>
  <c r="BN297" i="19"/>
  <c r="BE298" i="19"/>
  <c r="BF298" i="19"/>
  <c r="BG298" i="19"/>
  <c r="BH298" i="19"/>
  <c r="BI298" i="19"/>
  <c r="BJ298" i="19"/>
  <c r="BK298" i="19"/>
  <c r="BL298" i="19"/>
  <c r="BM298" i="19"/>
  <c r="BN298" i="19"/>
  <c r="BQ297" i="19"/>
  <c r="BS297" i="19"/>
  <c r="BQ298" i="19"/>
  <c r="BS298" i="19"/>
  <c r="BU297" i="19"/>
  <c r="BV297" i="19"/>
  <c r="BW297" i="19"/>
  <c r="BZ297" i="19"/>
  <c r="CA297" i="19"/>
  <c r="CB297" i="19"/>
  <c r="CC297" i="19"/>
  <c r="CD297" i="19"/>
  <c r="CE297" i="19"/>
  <c r="CF297" i="19"/>
  <c r="CG297" i="19"/>
  <c r="CH297" i="19"/>
  <c r="CI297" i="19"/>
  <c r="BU298" i="19"/>
  <c r="BV298" i="19"/>
  <c r="BW298" i="19"/>
  <c r="BX298" i="19"/>
  <c r="BY298" i="19"/>
  <c r="BZ298" i="19"/>
  <c r="CA298" i="19"/>
  <c r="CB298" i="19"/>
  <c r="CC298" i="19"/>
  <c r="CD298" i="19"/>
  <c r="CE298" i="19"/>
  <c r="CF298" i="19"/>
  <c r="CG298" i="19"/>
  <c r="CH298" i="19"/>
  <c r="CI298" i="19"/>
  <c r="I8" i="20" l="1"/>
  <c r="U306" i="20"/>
  <c r="U305" i="20"/>
  <c r="U304" i="20"/>
  <c r="T306" i="20"/>
  <c r="T305" i="20"/>
  <c r="T304" i="20"/>
  <c r="S306" i="20"/>
  <c r="S305" i="20"/>
  <c r="S304" i="20"/>
  <c r="R306" i="20"/>
  <c r="R305" i="20"/>
  <c r="R304" i="20"/>
  <c r="Q306" i="20"/>
  <c r="Q305" i="20"/>
  <c r="Q304" i="20"/>
  <c r="P306" i="20"/>
  <c r="P305" i="20"/>
  <c r="P304" i="20"/>
  <c r="P8" i="20"/>
  <c r="T8" i="20"/>
  <c r="S8" i="20"/>
  <c r="R8" i="20"/>
  <c r="Q8" i="20" l="1"/>
  <c r="IL4" i="19"/>
  <c r="IL5" i="19"/>
  <c r="IL6" i="19"/>
  <c r="IL7" i="19"/>
  <c r="IL8" i="19"/>
  <c r="IL9" i="19"/>
  <c r="IL10" i="19"/>
  <c r="IL11" i="19"/>
  <c r="IL12" i="19"/>
  <c r="IL13" i="19"/>
  <c r="IL14" i="19"/>
  <c r="IL15" i="19"/>
  <c r="IL16" i="19"/>
  <c r="IL17" i="19"/>
  <c r="IL18" i="19"/>
  <c r="IL19" i="19"/>
  <c r="IL20" i="19"/>
  <c r="IL21" i="19"/>
  <c r="IL22" i="19"/>
  <c r="IL23" i="19"/>
  <c r="IL24" i="19"/>
  <c r="IL25" i="19"/>
  <c r="IL26" i="19"/>
  <c r="IL27" i="19"/>
  <c r="IL28" i="19"/>
  <c r="IL29" i="19"/>
  <c r="IL30" i="19"/>
  <c r="IL31" i="19"/>
  <c r="IL32" i="19"/>
  <c r="IL33" i="19"/>
  <c r="IL34" i="19"/>
  <c r="IL35" i="19"/>
  <c r="IL36" i="19"/>
  <c r="IL37" i="19"/>
  <c r="IL38" i="19"/>
  <c r="IL39" i="19"/>
  <c r="IL40" i="19"/>
  <c r="IL41" i="19"/>
  <c r="IL42" i="19"/>
  <c r="IL43" i="19"/>
  <c r="IL44" i="19"/>
  <c r="IL45" i="19"/>
  <c r="IL46" i="19"/>
  <c r="IL47" i="19"/>
  <c r="IL48" i="19"/>
  <c r="IL49" i="19"/>
  <c r="IL50" i="19"/>
  <c r="IL51" i="19"/>
  <c r="IL52" i="19"/>
  <c r="IL53" i="19"/>
  <c r="IL54" i="19"/>
  <c r="IL55" i="19"/>
  <c r="IL56" i="19"/>
  <c r="IL57" i="19"/>
  <c r="IL58" i="19"/>
  <c r="IL59" i="19"/>
  <c r="IL60" i="19"/>
  <c r="IL61" i="19"/>
  <c r="IL62" i="19"/>
  <c r="IL63" i="19"/>
  <c r="IL64" i="19"/>
  <c r="IL65" i="19"/>
  <c r="IL66" i="19"/>
  <c r="IL67" i="19"/>
  <c r="IL68" i="19"/>
  <c r="IL69" i="19"/>
  <c r="IL70" i="19"/>
  <c r="IL71" i="19"/>
  <c r="IL72" i="19"/>
  <c r="IL73" i="19"/>
  <c r="IL74" i="19"/>
  <c r="IL75" i="19"/>
  <c r="IL76" i="19"/>
  <c r="IL77" i="19"/>
  <c r="IL78" i="19"/>
  <c r="IL79" i="19"/>
  <c r="IL80" i="19"/>
  <c r="IL81" i="19"/>
  <c r="IL82" i="19"/>
  <c r="IL83" i="19"/>
  <c r="IL84" i="19"/>
  <c r="IL85" i="19"/>
  <c r="IL86" i="19"/>
  <c r="IL87" i="19"/>
  <c r="IL88" i="19"/>
  <c r="IL89" i="19"/>
  <c r="IL90" i="19"/>
  <c r="IL91" i="19"/>
  <c r="IL92" i="19"/>
  <c r="IL93" i="19"/>
  <c r="IL94" i="19"/>
  <c r="IL95" i="19"/>
  <c r="IL96" i="19"/>
  <c r="IL97" i="19"/>
  <c r="IL98" i="19"/>
  <c r="IL99" i="19"/>
  <c r="IL100" i="19"/>
  <c r="IL101" i="19"/>
  <c r="IL102" i="19"/>
  <c r="IL103" i="19"/>
  <c r="IL104" i="19"/>
  <c r="IL105" i="19"/>
  <c r="IL106" i="19"/>
  <c r="IL107" i="19"/>
  <c r="IL108" i="19"/>
  <c r="IL109" i="19"/>
  <c r="IL110" i="19"/>
  <c r="IL111" i="19"/>
  <c r="IL112" i="19"/>
  <c r="IL113" i="19"/>
  <c r="IL114" i="19"/>
  <c r="IL115" i="19"/>
  <c r="IL116" i="19"/>
  <c r="IL117" i="19"/>
  <c r="IL118" i="19"/>
  <c r="IL119" i="19"/>
  <c r="IL120" i="19"/>
  <c r="IL121" i="19"/>
  <c r="IL122" i="19"/>
  <c r="IL123" i="19"/>
  <c r="IL124" i="19"/>
  <c r="IL125" i="19"/>
  <c r="IL126" i="19"/>
  <c r="IL127" i="19"/>
  <c r="IL128" i="19"/>
  <c r="IL129" i="19"/>
  <c r="IL130" i="19"/>
  <c r="IL131" i="19"/>
  <c r="IL132" i="19"/>
  <c r="IL133" i="19"/>
  <c r="IL134" i="19"/>
  <c r="IL135" i="19"/>
  <c r="IL136" i="19"/>
  <c r="IL137" i="19"/>
  <c r="IL138" i="19"/>
  <c r="IL139" i="19"/>
  <c r="IL140" i="19"/>
  <c r="IL141" i="19"/>
  <c r="IL142" i="19"/>
  <c r="IL143" i="19"/>
  <c r="IL144" i="19"/>
  <c r="IL145" i="19"/>
  <c r="IL146" i="19"/>
  <c r="IL147" i="19"/>
  <c r="IL148" i="19"/>
  <c r="IL149" i="19"/>
  <c r="IL150" i="19"/>
  <c r="IL151" i="19"/>
  <c r="IL152" i="19"/>
  <c r="IL153" i="19"/>
  <c r="IL154" i="19"/>
  <c r="IL155" i="19"/>
  <c r="IL156" i="19"/>
  <c r="IL157" i="19"/>
  <c r="IL158" i="19"/>
  <c r="IL159" i="19"/>
  <c r="IL160" i="19"/>
  <c r="IL161" i="19"/>
  <c r="IL162" i="19"/>
  <c r="IL163" i="19"/>
  <c r="IL164" i="19"/>
  <c r="IL165" i="19"/>
  <c r="IL166" i="19"/>
  <c r="IL167" i="19"/>
  <c r="IL168" i="19"/>
  <c r="IL169" i="19"/>
  <c r="IL170" i="19"/>
  <c r="IL171" i="19"/>
  <c r="IL172" i="19"/>
  <c r="IL173" i="19"/>
  <c r="IL174" i="19"/>
  <c r="IL175" i="19"/>
  <c r="IL176" i="19"/>
  <c r="IL177" i="19"/>
  <c r="IL178" i="19"/>
  <c r="IL179" i="19"/>
  <c r="IL180" i="19"/>
  <c r="IL181" i="19"/>
  <c r="IL182" i="19"/>
  <c r="IL183" i="19"/>
  <c r="IL184" i="19"/>
  <c r="IL185" i="19"/>
  <c r="IL186" i="19"/>
  <c r="IL187" i="19"/>
  <c r="IL188" i="19"/>
  <c r="IL189" i="19"/>
  <c r="IL190" i="19"/>
  <c r="IL191" i="19"/>
  <c r="IL192" i="19"/>
  <c r="IL193" i="19"/>
  <c r="IL194" i="19"/>
  <c r="IL195" i="19"/>
  <c r="IL196" i="19"/>
  <c r="IL197" i="19"/>
  <c r="IL198" i="19"/>
  <c r="IL199" i="19"/>
  <c r="IL200" i="19"/>
  <c r="IL201" i="19"/>
  <c r="IL202" i="19"/>
  <c r="IL203" i="19"/>
  <c r="IL204" i="19"/>
  <c r="IL205" i="19"/>
  <c r="IL206" i="19"/>
  <c r="IL207" i="19"/>
  <c r="IL208" i="19"/>
  <c r="IL209" i="19"/>
  <c r="IL210" i="19"/>
  <c r="IL211" i="19"/>
  <c r="IL212" i="19"/>
  <c r="IL213" i="19"/>
  <c r="IL214" i="19"/>
  <c r="IL215" i="19"/>
  <c r="IL216" i="19"/>
  <c r="IL217" i="19"/>
  <c r="IL218" i="19"/>
  <c r="IL219" i="19"/>
  <c r="IL220" i="19"/>
  <c r="IL221" i="19"/>
  <c r="IL222" i="19"/>
  <c r="IL223" i="19"/>
  <c r="IL224" i="19"/>
  <c r="IL225" i="19"/>
  <c r="IL226" i="19"/>
  <c r="IL227" i="19"/>
  <c r="IL228" i="19"/>
  <c r="IL229" i="19"/>
  <c r="IL230" i="19"/>
  <c r="IL231" i="19"/>
  <c r="IL232" i="19"/>
  <c r="IL233" i="19"/>
  <c r="IL234" i="19"/>
  <c r="IL235" i="19"/>
  <c r="IL236" i="19"/>
  <c r="IL237" i="19"/>
  <c r="IL238" i="19"/>
  <c r="IL239" i="19"/>
  <c r="IL240" i="19"/>
  <c r="IL241" i="19"/>
  <c r="IL242" i="19"/>
  <c r="IL243" i="19"/>
  <c r="IL244" i="19"/>
  <c r="IL245" i="19"/>
  <c r="IL246" i="19"/>
  <c r="IL247" i="19"/>
  <c r="IL248" i="19"/>
  <c r="IL249" i="19"/>
  <c r="IL250" i="19"/>
  <c r="IL251" i="19"/>
  <c r="IL252" i="19"/>
  <c r="IL253" i="19"/>
  <c r="IL254" i="19"/>
  <c r="IL255" i="19"/>
  <c r="IL256" i="19"/>
  <c r="IL257" i="19"/>
  <c r="IL258" i="19"/>
  <c r="IL259" i="19"/>
  <c r="IL260" i="19"/>
  <c r="IL261" i="19"/>
  <c r="IL262" i="19"/>
  <c r="IL263" i="19"/>
  <c r="IL264" i="19"/>
  <c r="IL265" i="19"/>
  <c r="IL266" i="19"/>
  <c r="IL267" i="19"/>
  <c r="IL268" i="19"/>
  <c r="IL269" i="19"/>
  <c r="IL270" i="19"/>
  <c r="IL271" i="19"/>
  <c r="IL272" i="19"/>
  <c r="IL273" i="19"/>
  <c r="IL274" i="19"/>
  <c r="IL275" i="19"/>
  <c r="IL276" i="19"/>
  <c r="IL277" i="19"/>
  <c r="IL278" i="19"/>
  <c r="IL279" i="19"/>
  <c r="IL280" i="19"/>
  <c r="IL281" i="19"/>
  <c r="IL282" i="19"/>
  <c r="IL283" i="19"/>
  <c r="IL284" i="19"/>
  <c r="IL285" i="19"/>
  <c r="IL286" i="19"/>
  <c r="IL287" i="19"/>
  <c r="IL288" i="19"/>
  <c r="IL289" i="19"/>
  <c r="IL290" i="19"/>
  <c r="IL291" i="19"/>
  <c r="IL292" i="19"/>
  <c r="IL293" i="19"/>
  <c r="IL294" i="19"/>
  <c r="IL295" i="19"/>
  <c r="IL3" i="19"/>
  <c r="J20" i="20"/>
  <c r="J19" i="20"/>
  <c r="J18" i="20"/>
  <c r="J17" i="20"/>
  <c r="J16" i="20"/>
  <c r="J15" i="20"/>
  <c r="J14" i="20"/>
  <c r="J13" i="20"/>
  <c r="J12" i="20"/>
  <c r="J11" i="20"/>
  <c r="G8" i="20"/>
  <c r="J8" i="20"/>
  <c r="ES84" i="19"/>
  <c r="H8" i="20"/>
  <c r="EO108" i="19" s="1"/>
  <c r="E8" i="20"/>
  <c r="EN63" i="19" s="1"/>
  <c r="CR10" i="19"/>
  <c r="D8" i="20"/>
  <c r="CK9" i="19" l="1"/>
  <c r="CK3" i="19"/>
  <c r="CK72" i="19"/>
  <c r="CR214" i="19"/>
  <c r="EN262" i="19"/>
  <c r="EN23" i="19"/>
  <c r="CR197" i="19"/>
  <c r="EN257" i="19"/>
  <c r="EN15" i="19"/>
  <c r="CR178" i="19"/>
  <c r="EN226" i="19"/>
  <c r="EO263" i="19"/>
  <c r="CR161" i="19"/>
  <c r="EN221" i="19"/>
  <c r="EO254" i="19"/>
  <c r="CR141" i="19"/>
  <c r="EN190" i="19"/>
  <c r="EO200" i="19"/>
  <c r="CR117" i="19"/>
  <c r="EN185" i="19"/>
  <c r="EO192" i="19"/>
  <c r="CR93" i="19"/>
  <c r="EN154" i="19"/>
  <c r="EO128" i="19"/>
  <c r="CR69" i="19"/>
  <c r="EN149" i="19"/>
  <c r="EO127" i="19"/>
  <c r="CR286" i="19"/>
  <c r="CR45" i="19"/>
  <c r="EN112" i="19"/>
  <c r="ES288" i="19"/>
  <c r="CR269" i="19"/>
  <c r="CR21" i="19"/>
  <c r="EN107" i="19"/>
  <c r="ES286" i="19"/>
  <c r="CR250" i="19"/>
  <c r="EN290" i="19"/>
  <c r="EN69" i="19"/>
  <c r="ES115" i="19"/>
  <c r="CR233" i="19"/>
  <c r="EN286" i="19"/>
  <c r="ES112" i="19"/>
  <c r="CK5" i="19"/>
  <c r="CK213" i="19"/>
  <c r="CK153" i="19"/>
  <c r="CK50" i="19"/>
  <c r="CK200" i="19"/>
  <c r="CK13" i="19"/>
  <c r="CR160" i="19"/>
  <c r="EN4" i="19"/>
  <c r="EN16" i="19"/>
  <c r="EN28" i="19"/>
  <c r="EN40" i="19"/>
  <c r="EN52" i="19"/>
  <c r="EN5" i="19"/>
  <c r="EN17" i="19"/>
  <c r="EN29" i="19"/>
  <c r="EN41" i="19"/>
  <c r="EN53" i="19"/>
  <c r="EN65" i="19"/>
  <c r="EN77" i="19"/>
  <c r="EN89" i="19"/>
  <c r="EN101" i="19"/>
  <c r="EN113" i="19"/>
  <c r="EN125" i="19"/>
  <c r="EN137" i="19"/>
  <c r="EN10" i="19"/>
  <c r="EN22" i="19"/>
  <c r="EN34" i="19"/>
  <c r="EN46" i="19"/>
  <c r="EN58" i="19"/>
  <c r="EN70" i="19"/>
  <c r="EN82" i="19"/>
  <c r="EN94" i="19"/>
  <c r="EN106" i="19"/>
  <c r="EN118" i="19"/>
  <c r="EN130" i="19"/>
  <c r="EN142" i="19"/>
  <c r="EN18" i="19"/>
  <c r="EN33" i="19"/>
  <c r="EN49" i="19"/>
  <c r="EN64" i="19"/>
  <c r="EN79" i="19"/>
  <c r="EN93" i="19"/>
  <c r="EN108" i="19"/>
  <c r="EN122" i="19"/>
  <c r="EN136" i="19"/>
  <c r="EN150" i="19"/>
  <c r="EN162" i="19"/>
  <c r="EN174" i="19"/>
  <c r="EN186" i="19"/>
  <c r="EN198" i="19"/>
  <c r="EN210" i="19"/>
  <c r="EN222" i="19"/>
  <c r="EN234" i="19"/>
  <c r="EN246" i="19"/>
  <c r="EN258" i="19"/>
  <c r="EN270" i="19"/>
  <c r="EN282" i="19"/>
  <c r="EN294" i="19"/>
  <c r="EN19" i="19"/>
  <c r="EN35" i="19"/>
  <c r="EN50" i="19"/>
  <c r="EN66" i="19"/>
  <c r="EN80" i="19"/>
  <c r="EN95" i="19"/>
  <c r="EN109" i="19"/>
  <c r="EN123" i="19"/>
  <c r="EN138" i="19"/>
  <c r="EN151" i="19"/>
  <c r="EN163" i="19"/>
  <c r="EN175" i="19"/>
  <c r="EN187" i="19"/>
  <c r="EN199" i="19"/>
  <c r="EN211" i="19"/>
  <c r="EN223" i="19"/>
  <c r="EN235" i="19"/>
  <c r="EN247" i="19"/>
  <c r="EN259" i="19"/>
  <c r="EN271" i="19"/>
  <c r="EN283" i="19"/>
  <c r="EN295" i="19"/>
  <c r="EN20" i="19"/>
  <c r="EN36" i="19"/>
  <c r="EN51" i="19"/>
  <c r="EN67" i="19"/>
  <c r="EN81" i="19"/>
  <c r="EN96" i="19"/>
  <c r="EN110" i="19"/>
  <c r="EN124" i="19"/>
  <c r="EN139" i="19"/>
  <c r="EN152" i="19"/>
  <c r="EN164" i="19"/>
  <c r="EN176" i="19"/>
  <c r="EN188" i="19"/>
  <c r="EN200" i="19"/>
  <c r="EN212" i="19"/>
  <c r="EN224" i="19"/>
  <c r="EN236" i="19"/>
  <c r="EN248" i="19"/>
  <c r="EN260" i="19"/>
  <c r="EN272" i="19"/>
  <c r="EN284" i="19"/>
  <c r="EN3" i="19"/>
  <c r="EN6" i="19"/>
  <c r="EN21" i="19"/>
  <c r="EN37" i="19"/>
  <c r="EN54" i="19"/>
  <c r="EN68" i="19"/>
  <c r="EN83" i="19"/>
  <c r="EN97" i="19"/>
  <c r="EN111" i="19"/>
  <c r="EN126" i="19"/>
  <c r="EN140" i="19"/>
  <c r="EN153" i="19"/>
  <c r="EN165" i="19"/>
  <c r="EN177" i="19"/>
  <c r="EN189" i="19"/>
  <c r="EN201" i="19"/>
  <c r="EN213" i="19"/>
  <c r="EN225" i="19"/>
  <c r="EN237" i="19"/>
  <c r="EN249" i="19"/>
  <c r="EN261" i="19"/>
  <c r="EN273" i="19"/>
  <c r="EN8" i="19"/>
  <c r="EN24" i="19"/>
  <c r="EN39" i="19"/>
  <c r="EN56" i="19"/>
  <c r="EN71" i="19"/>
  <c r="EN85" i="19"/>
  <c r="EN99" i="19"/>
  <c r="EN114" i="19"/>
  <c r="EN128" i="19"/>
  <c r="EN143" i="19"/>
  <c r="EN155" i="19"/>
  <c r="EN167" i="19"/>
  <c r="EN179" i="19"/>
  <c r="EN191" i="19"/>
  <c r="EN203" i="19"/>
  <c r="EN215" i="19"/>
  <c r="EN227" i="19"/>
  <c r="EN239" i="19"/>
  <c r="EN251" i="19"/>
  <c r="EN263" i="19"/>
  <c r="EN275" i="19"/>
  <c r="EN287" i="19"/>
  <c r="EN9" i="19"/>
  <c r="EN25" i="19"/>
  <c r="EN42" i="19"/>
  <c r="EN57" i="19"/>
  <c r="EN72" i="19"/>
  <c r="EN86" i="19"/>
  <c r="EN100" i="19"/>
  <c r="EN115" i="19"/>
  <c r="EN129" i="19"/>
  <c r="EN144" i="19"/>
  <c r="EN156" i="19"/>
  <c r="EN168" i="19"/>
  <c r="EN180" i="19"/>
  <c r="EN192" i="19"/>
  <c r="EN204" i="19"/>
  <c r="EN216" i="19"/>
  <c r="EN228" i="19"/>
  <c r="EN240" i="19"/>
  <c r="EN252" i="19"/>
  <c r="EN264" i="19"/>
  <c r="EN276" i="19"/>
  <c r="EN288" i="19"/>
  <c r="EN11" i="19"/>
  <c r="EN26" i="19"/>
  <c r="EN43" i="19"/>
  <c r="EN59" i="19"/>
  <c r="EN73" i="19"/>
  <c r="EN87" i="19"/>
  <c r="EN102" i="19"/>
  <c r="EN116" i="19"/>
  <c r="EN131" i="19"/>
  <c r="EN145" i="19"/>
  <c r="EN157" i="19"/>
  <c r="EN169" i="19"/>
  <c r="EN181" i="19"/>
  <c r="EN193" i="19"/>
  <c r="EN205" i="19"/>
  <c r="EN217" i="19"/>
  <c r="EN229" i="19"/>
  <c r="EN241" i="19"/>
  <c r="EN253" i="19"/>
  <c r="EN265" i="19"/>
  <c r="EN277" i="19"/>
  <c r="EN289" i="19"/>
  <c r="EN12" i="19"/>
  <c r="EN27" i="19"/>
  <c r="EN44" i="19"/>
  <c r="EN60" i="19"/>
  <c r="EN74" i="19"/>
  <c r="EN88" i="19"/>
  <c r="EN103" i="19"/>
  <c r="EN117" i="19"/>
  <c r="EN132" i="19"/>
  <c r="EN146" i="19"/>
  <c r="EN158" i="19"/>
  <c r="EN170" i="19"/>
  <c r="EN182" i="19"/>
  <c r="EN194" i="19"/>
  <c r="EN206" i="19"/>
  <c r="EN218" i="19"/>
  <c r="EN230" i="19"/>
  <c r="EN242" i="19"/>
  <c r="EN254" i="19"/>
  <c r="CK295" i="19"/>
  <c r="CK283" i="19"/>
  <c r="CK271" i="19"/>
  <c r="CK259" i="19"/>
  <c r="CK247" i="19"/>
  <c r="CK235" i="19"/>
  <c r="CK223" i="19"/>
  <c r="CK211" i="19"/>
  <c r="CK199" i="19"/>
  <c r="CK187" i="19"/>
  <c r="CK175" i="19"/>
  <c r="CK163" i="19"/>
  <c r="CK151" i="19"/>
  <c r="CK138" i="19"/>
  <c r="CK125" i="19"/>
  <c r="CK112" i="19"/>
  <c r="CK98" i="19"/>
  <c r="CK81" i="19"/>
  <c r="CK65" i="19"/>
  <c r="CK45" i="19"/>
  <c r="CK29" i="19"/>
  <c r="CR284" i="19"/>
  <c r="CR264" i="19"/>
  <c r="CR248" i="19"/>
  <c r="CR228" i="19"/>
  <c r="CR212" i="19"/>
  <c r="CR192" i="19"/>
  <c r="CR176" i="19"/>
  <c r="CR156" i="19"/>
  <c r="CR136" i="19"/>
  <c r="CR112" i="19"/>
  <c r="CR88" i="19"/>
  <c r="CR64" i="19"/>
  <c r="CR40" i="19"/>
  <c r="CR16" i="19"/>
  <c r="EN285" i="19"/>
  <c r="EN256" i="19"/>
  <c r="EN220" i="19"/>
  <c r="EN184" i="19"/>
  <c r="EN148" i="19"/>
  <c r="EN105" i="19"/>
  <c r="EN62" i="19"/>
  <c r="EN14" i="19"/>
  <c r="EO252" i="19"/>
  <c r="EO191" i="19"/>
  <c r="ES259" i="19"/>
  <c r="ES85" i="19"/>
  <c r="CK10" i="19"/>
  <c r="CK22" i="19"/>
  <c r="CK34" i="19"/>
  <c r="CK46" i="19"/>
  <c r="CK58" i="19"/>
  <c r="CK70" i="19"/>
  <c r="CK82" i="19"/>
  <c r="CK94" i="19"/>
  <c r="CK106" i="19"/>
  <c r="CK118" i="19"/>
  <c r="CK130" i="19"/>
  <c r="CK142" i="19"/>
  <c r="CK11" i="19"/>
  <c r="CK23" i="19"/>
  <c r="CK35" i="19"/>
  <c r="CK47" i="19"/>
  <c r="CK59" i="19"/>
  <c r="CK71" i="19"/>
  <c r="CK83" i="19"/>
  <c r="CK12" i="19"/>
  <c r="CK24" i="19"/>
  <c r="CK36" i="19"/>
  <c r="CK48" i="19"/>
  <c r="CK60" i="19"/>
  <c r="CK84" i="19"/>
  <c r="CK96" i="19"/>
  <c r="CK108" i="19"/>
  <c r="CK16" i="19"/>
  <c r="CK28" i="19"/>
  <c r="CK40" i="19"/>
  <c r="CK52" i="19"/>
  <c r="CK64" i="19"/>
  <c r="CK76" i="19"/>
  <c r="CK177" i="19"/>
  <c r="CK4" i="19"/>
  <c r="CK164" i="19"/>
  <c r="CK30" i="19"/>
  <c r="CR196" i="19"/>
  <c r="EO6" i="19"/>
  <c r="EO18" i="19"/>
  <c r="EO30" i="19"/>
  <c r="EO9" i="19"/>
  <c r="EO21" i="19"/>
  <c r="EO33" i="19"/>
  <c r="EO45" i="19"/>
  <c r="EO57" i="19"/>
  <c r="EO69" i="19"/>
  <c r="EO81" i="19"/>
  <c r="EO93" i="19"/>
  <c r="EO105" i="19"/>
  <c r="EO117" i="19"/>
  <c r="EO129" i="19"/>
  <c r="EO141" i="19"/>
  <c r="EO153" i="19"/>
  <c r="EO165" i="19"/>
  <c r="EO177" i="19"/>
  <c r="EO189" i="19"/>
  <c r="EO201" i="19"/>
  <c r="EO213" i="19"/>
  <c r="EO225" i="19"/>
  <c r="EO237" i="19"/>
  <c r="EO249" i="19"/>
  <c r="EO261" i="19"/>
  <c r="EO273" i="19"/>
  <c r="EO285" i="19"/>
  <c r="EO10" i="19"/>
  <c r="EO22" i="19"/>
  <c r="EO34" i="19"/>
  <c r="EO46" i="19"/>
  <c r="EO58" i="19"/>
  <c r="EO70" i="19"/>
  <c r="EO82" i="19"/>
  <c r="EO94" i="19"/>
  <c r="EO106" i="19"/>
  <c r="EO118" i="19"/>
  <c r="EO130" i="19"/>
  <c r="EO142" i="19"/>
  <c r="EO154" i="19"/>
  <c r="EO166" i="19"/>
  <c r="EO178" i="19"/>
  <c r="EO190" i="19"/>
  <c r="EO202" i="19"/>
  <c r="EO214" i="19"/>
  <c r="EO226" i="19"/>
  <c r="EO238" i="19"/>
  <c r="EO250" i="19"/>
  <c r="EO262" i="19"/>
  <c r="EO274" i="19"/>
  <c r="EO286" i="19"/>
  <c r="EO12" i="19"/>
  <c r="EO24" i="19"/>
  <c r="EO13" i="19"/>
  <c r="EO25" i="19"/>
  <c r="EO37" i="19"/>
  <c r="EO49" i="19"/>
  <c r="EO61" i="19"/>
  <c r="EO73" i="19"/>
  <c r="EO85" i="19"/>
  <c r="EO97" i="19"/>
  <c r="EO109" i="19"/>
  <c r="EO121" i="19"/>
  <c r="EO133" i="19"/>
  <c r="EO145" i="19"/>
  <c r="EO157" i="19"/>
  <c r="EO169" i="19"/>
  <c r="EO181" i="19"/>
  <c r="EO193" i="19"/>
  <c r="EO205" i="19"/>
  <c r="EO217" i="19"/>
  <c r="EO229" i="19"/>
  <c r="EO241" i="19"/>
  <c r="EO253" i="19"/>
  <c r="EO265" i="19"/>
  <c r="EO277" i="19"/>
  <c r="EO289" i="19"/>
  <c r="EO15" i="19"/>
  <c r="EO27" i="19"/>
  <c r="EO39" i="19"/>
  <c r="EO51" i="19"/>
  <c r="EO63" i="19"/>
  <c r="EO75" i="19"/>
  <c r="EO87" i="19"/>
  <c r="EO99" i="19"/>
  <c r="EO111" i="19"/>
  <c r="EO123" i="19"/>
  <c r="EO135" i="19"/>
  <c r="EO147" i="19"/>
  <c r="EO159" i="19"/>
  <c r="EO171" i="19"/>
  <c r="EO183" i="19"/>
  <c r="EO195" i="19"/>
  <c r="EO207" i="19"/>
  <c r="EO219" i="19"/>
  <c r="EO231" i="19"/>
  <c r="EO243" i="19"/>
  <c r="EO255" i="19"/>
  <c r="EO267" i="19"/>
  <c r="EO279" i="19"/>
  <c r="EO291" i="19"/>
  <c r="EO4" i="19"/>
  <c r="EO16" i="19"/>
  <c r="EO28" i="19"/>
  <c r="EO40" i="19"/>
  <c r="EO52" i="19"/>
  <c r="EO64" i="19"/>
  <c r="EO76" i="19"/>
  <c r="EO88" i="19"/>
  <c r="EO100" i="19"/>
  <c r="EO112" i="19"/>
  <c r="EO124" i="19"/>
  <c r="EO136" i="19"/>
  <c r="EO148" i="19"/>
  <c r="EO160" i="19"/>
  <c r="EO172" i="19"/>
  <c r="EO184" i="19"/>
  <c r="EO196" i="19"/>
  <c r="EO208" i="19"/>
  <c r="EO220" i="19"/>
  <c r="EO232" i="19"/>
  <c r="EO244" i="19"/>
  <c r="EO256" i="19"/>
  <c r="EO268" i="19"/>
  <c r="EO26" i="19"/>
  <c r="EO48" i="19"/>
  <c r="EO68" i="19"/>
  <c r="EO90" i="19"/>
  <c r="EO110" i="19"/>
  <c r="EO131" i="19"/>
  <c r="EO29" i="19"/>
  <c r="EO50" i="19"/>
  <c r="EO71" i="19"/>
  <c r="EO91" i="19"/>
  <c r="EO113" i="19"/>
  <c r="EO132" i="19"/>
  <c r="EO152" i="19"/>
  <c r="EO174" i="19"/>
  <c r="EO194" i="19"/>
  <c r="EO215" i="19"/>
  <c r="EO235" i="19"/>
  <c r="EO257" i="19"/>
  <c r="EO276" i="19"/>
  <c r="EO294" i="19"/>
  <c r="EO31" i="19"/>
  <c r="EO53" i="19"/>
  <c r="EO72" i="19"/>
  <c r="EO92" i="19"/>
  <c r="EO114" i="19"/>
  <c r="EO134" i="19"/>
  <c r="EO155" i="19"/>
  <c r="EO175" i="19"/>
  <c r="EO197" i="19"/>
  <c r="EO216" i="19"/>
  <c r="EO236" i="19"/>
  <c r="EO258" i="19"/>
  <c r="EO278" i="19"/>
  <c r="EO295" i="19"/>
  <c r="EO5" i="19"/>
  <c r="EO32" i="19"/>
  <c r="EO54" i="19"/>
  <c r="EO74" i="19"/>
  <c r="EO95" i="19"/>
  <c r="EO115" i="19"/>
  <c r="EO137" i="19"/>
  <c r="EO156" i="19"/>
  <c r="EO176" i="19"/>
  <c r="EO198" i="19"/>
  <c r="EO218" i="19"/>
  <c r="EO239" i="19"/>
  <c r="EO259" i="19"/>
  <c r="EO280" i="19"/>
  <c r="EO3" i="19"/>
  <c r="EO7" i="19"/>
  <c r="EO35" i="19"/>
  <c r="EO55" i="19"/>
  <c r="EO77" i="19"/>
  <c r="EO96" i="19"/>
  <c r="EO116" i="19"/>
  <c r="EO138" i="19"/>
  <c r="EO158" i="19"/>
  <c r="EO179" i="19"/>
  <c r="EO199" i="19"/>
  <c r="EO221" i="19"/>
  <c r="EO240" i="19"/>
  <c r="EO260" i="19"/>
  <c r="EO281" i="19"/>
  <c r="EO8" i="19"/>
  <c r="EO36" i="19"/>
  <c r="EO56" i="19"/>
  <c r="EO78" i="19"/>
  <c r="EO98" i="19"/>
  <c r="EO119" i="19"/>
  <c r="EO139" i="19"/>
  <c r="EO11" i="19"/>
  <c r="EO38" i="19"/>
  <c r="EO59" i="19"/>
  <c r="EO79" i="19"/>
  <c r="EO101" i="19"/>
  <c r="EO120" i="19"/>
  <c r="EO140" i="19"/>
  <c r="EO162" i="19"/>
  <c r="EO182" i="19"/>
  <c r="EO203" i="19"/>
  <c r="EO223" i="19"/>
  <c r="EO245" i="19"/>
  <c r="EO264" i="19"/>
  <c r="EO283" i="19"/>
  <c r="EO14" i="19"/>
  <c r="EO41" i="19"/>
  <c r="EO60" i="19"/>
  <c r="EO80" i="19"/>
  <c r="EO102" i="19"/>
  <c r="EO122" i="19"/>
  <c r="EO143" i="19"/>
  <c r="EO163" i="19"/>
  <c r="EO185" i="19"/>
  <c r="EO204" i="19"/>
  <c r="EO224" i="19"/>
  <c r="EO246" i="19"/>
  <c r="EO266" i="19"/>
  <c r="EO284" i="19"/>
  <c r="EO17" i="19"/>
  <c r="EO42" i="19"/>
  <c r="EO62" i="19"/>
  <c r="EO83" i="19"/>
  <c r="EO103" i="19"/>
  <c r="EO125" i="19"/>
  <c r="EO144" i="19"/>
  <c r="EO164" i="19"/>
  <c r="EO186" i="19"/>
  <c r="EO206" i="19"/>
  <c r="EO227" i="19"/>
  <c r="EO247" i="19"/>
  <c r="EO269" i="19"/>
  <c r="EO287" i="19"/>
  <c r="EO19" i="19"/>
  <c r="EO43" i="19"/>
  <c r="EO65" i="19"/>
  <c r="EO84" i="19"/>
  <c r="EO104" i="19"/>
  <c r="EO126" i="19"/>
  <c r="EO146" i="19"/>
  <c r="EO167" i="19"/>
  <c r="EO187" i="19"/>
  <c r="EO209" i="19"/>
  <c r="EO228" i="19"/>
  <c r="EO248" i="19"/>
  <c r="EO270" i="19"/>
  <c r="EO288" i="19"/>
  <c r="CK294" i="19"/>
  <c r="CK282" i="19"/>
  <c r="CK270" i="19"/>
  <c r="CK258" i="19"/>
  <c r="CK246" i="19"/>
  <c r="CK234" i="19"/>
  <c r="CK222" i="19"/>
  <c r="CK210" i="19"/>
  <c r="CK198" i="19"/>
  <c r="CK186" i="19"/>
  <c r="CK174" i="19"/>
  <c r="CK162" i="19"/>
  <c r="CK150" i="19"/>
  <c r="CK137" i="19"/>
  <c r="CK124" i="19"/>
  <c r="CK111" i="19"/>
  <c r="CK97" i="19"/>
  <c r="CK80" i="19"/>
  <c r="CK63" i="19"/>
  <c r="CK44" i="19"/>
  <c r="CK27" i="19"/>
  <c r="CK8" i="19"/>
  <c r="CR282" i="19"/>
  <c r="CR263" i="19"/>
  <c r="CR246" i="19"/>
  <c r="CR227" i="19"/>
  <c r="CR210" i="19"/>
  <c r="CR191" i="19"/>
  <c r="CR174" i="19"/>
  <c r="CR155" i="19"/>
  <c r="CR132" i="19"/>
  <c r="CR108" i="19"/>
  <c r="CR84" i="19"/>
  <c r="CR60" i="19"/>
  <c r="CR36" i="19"/>
  <c r="CR12" i="19"/>
  <c r="EN281" i="19"/>
  <c r="EN255" i="19"/>
  <c r="EN219" i="19"/>
  <c r="EN183" i="19"/>
  <c r="EN147" i="19"/>
  <c r="EN104" i="19"/>
  <c r="EN61" i="19"/>
  <c r="EN13" i="19"/>
  <c r="EO251" i="19"/>
  <c r="EO188" i="19"/>
  <c r="EO107" i="19"/>
  <c r="ES256" i="19"/>
  <c r="CK189" i="19"/>
  <c r="CK152" i="19"/>
  <c r="ES11" i="19"/>
  <c r="ES23" i="19"/>
  <c r="ES35" i="19"/>
  <c r="ES47" i="19"/>
  <c r="ES59" i="19"/>
  <c r="ES71" i="19"/>
  <c r="ES83" i="19"/>
  <c r="ES95" i="19"/>
  <c r="ES107" i="19"/>
  <c r="ES119" i="19"/>
  <c r="ES131" i="19"/>
  <c r="ES143" i="19"/>
  <c r="ES155" i="19"/>
  <c r="ES167" i="19"/>
  <c r="ES179" i="19"/>
  <c r="ES191" i="19"/>
  <c r="ES203" i="19"/>
  <c r="ES215" i="19"/>
  <c r="ES227" i="19"/>
  <c r="ES239" i="19"/>
  <c r="ES251" i="19"/>
  <c r="ES263" i="19"/>
  <c r="ES275" i="19"/>
  <c r="ES287" i="19"/>
  <c r="ES12" i="19"/>
  <c r="ES14" i="19"/>
  <c r="ES26" i="19"/>
  <c r="ES38" i="19"/>
  <c r="ES50" i="19"/>
  <c r="ES62" i="19"/>
  <c r="ES74" i="19"/>
  <c r="ES86" i="19"/>
  <c r="ES98" i="19"/>
  <c r="ES110" i="19"/>
  <c r="ES122" i="19"/>
  <c r="ES134" i="19"/>
  <c r="ES146" i="19"/>
  <c r="ES158" i="19"/>
  <c r="ES170" i="19"/>
  <c r="ES182" i="19"/>
  <c r="ES194" i="19"/>
  <c r="ES206" i="19"/>
  <c r="ES218" i="19"/>
  <c r="ES230" i="19"/>
  <c r="ES242" i="19"/>
  <c r="ES254" i="19"/>
  <c r="ES266" i="19"/>
  <c r="ES278" i="19"/>
  <c r="ES290" i="19"/>
  <c r="ES15" i="19"/>
  <c r="ES27" i="19"/>
  <c r="ES39" i="19"/>
  <c r="ES51" i="19"/>
  <c r="ES63" i="19"/>
  <c r="ES75" i="19"/>
  <c r="ES87" i="19"/>
  <c r="ES99" i="19"/>
  <c r="ES111" i="19"/>
  <c r="ES123" i="19"/>
  <c r="ES135" i="19"/>
  <c r="ES147" i="19"/>
  <c r="ES159" i="19"/>
  <c r="ES171" i="19"/>
  <c r="ES183" i="19"/>
  <c r="ES195" i="19"/>
  <c r="ES207" i="19"/>
  <c r="ES219" i="19"/>
  <c r="ES231" i="19"/>
  <c r="ES243" i="19"/>
  <c r="ES255" i="19"/>
  <c r="ES267" i="19"/>
  <c r="ES279" i="19"/>
  <c r="ES291" i="19"/>
  <c r="ES4" i="19"/>
  <c r="ES5" i="19"/>
  <c r="ES17" i="19"/>
  <c r="ES29" i="19"/>
  <c r="ES41" i="19"/>
  <c r="ES53" i="19"/>
  <c r="ES65" i="19"/>
  <c r="ES77" i="19"/>
  <c r="ES89" i="19"/>
  <c r="ES101" i="19"/>
  <c r="ES113" i="19"/>
  <c r="ES125" i="19"/>
  <c r="ES137" i="19"/>
  <c r="ES149" i="19"/>
  <c r="ES161" i="19"/>
  <c r="ES173" i="19"/>
  <c r="ES185" i="19"/>
  <c r="ES197" i="19"/>
  <c r="ES209" i="19"/>
  <c r="ES221" i="19"/>
  <c r="ES233" i="19"/>
  <c r="ES245" i="19"/>
  <c r="ES257" i="19"/>
  <c r="ES269" i="19"/>
  <c r="ES281" i="19"/>
  <c r="ES293" i="19"/>
  <c r="ES6" i="19"/>
  <c r="ES18" i="19"/>
  <c r="ES30" i="19"/>
  <c r="ES42" i="19"/>
  <c r="ES54" i="19"/>
  <c r="ES66" i="19"/>
  <c r="ES78" i="19"/>
  <c r="ES90" i="19"/>
  <c r="ES102" i="19"/>
  <c r="ES114" i="19"/>
  <c r="ES126" i="19"/>
  <c r="ES138" i="19"/>
  <c r="ES150" i="19"/>
  <c r="ES162" i="19"/>
  <c r="ES174" i="19"/>
  <c r="ES186" i="19"/>
  <c r="ES198" i="19"/>
  <c r="ES210" i="19"/>
  <c r="ES222" i="19"/>
  <c r="ES234" i="19"/>
  <c r="ES246" i="19"/>
  <c r="ES258" i="19"/>
  <c r="ES270" i="19"/>
  <c r="ES282" i="19"/>
  <c r="ES294" i="19"/>
  <c r="ES8" i="19"/>
  <c r="ES20" i="19"/>
  <c r="ES32" i="19"/>
  <c r="ES44" i="19"/>
  <c r="ES56" i="19"/>
  <c r="ES68" i="19"/>
  <c r="ES80" i="19"/>
  <c r="ES92" i="19"/>
  <c r="ES104" i="19"/>
  <c r="ES116" i="19"/>
  <c r="ES128" i="19"/>
  <c r="ES140" i="19"/>
  <c r="ES152" i="19"/>
  <c r="ES164" i="19"/>
  <c r="ES176" i="19"/>
  <c r="ES188" i="19"/>
  <c r="ES200" i="19"/>
  <c r="ES212" i="19"/>
  <c r="ES224" i="19"/>
  <c r="ES236" i="19"/>
  <c r="ES248" i="19"/>
  <c r="ES260" i="19"/>
  <c r="ES272" i="19"/>
  <c r="ES284" i="19"/>
  <c r="ES3" i="19"/>
  <c r="ES9" i="19"/>
  <c r="ES21" i="19"/>
  <c r="ES33" i="19"/>
  <c r="ES45" i="19"/>
  <c r="ES57" i="19"/>
  <c r="ES69" i="19"/>
  <c r="ES81" i="19"/>
  <c r="ES93" i="19"/>
  <c r="ES105" i="19"/>
  <c r="ES117" i="19"/>
  <c r="ES129" i="19"/>
  <c r="ES141" i="19"/>
  <c r="ES153" i="19"/>
  <c r="ES165" i="19"/>
  <c r="ES177" i="19"/>
  <c r="ES189" i="19"/>
  <c r="ES201" i="19"/>
  <c r="ES213" i="19"/>
  <c r="ES225" i="19"/>
  <c r="ES237" i="19"/>
  <c r="ES249" i="19"/>
  <c r="ES261" i="19"/>
  <c r="ES273" i="19"/>
  <c r="ES285" i="19"/>
  <c r="ES31" i="19"/>
  <c r="ES60" i="19"/>
  <c r="ES88" i="19"/>
  <c r="ES118" i="19"/>
  <c r="ES145" i="19"/>
  <c r="ES175" i="19"/>
  <c r="ES204" i="19"/>
  <c r="ES232" i="19"/>
  <c r="ES262" i="19"/>
  <c r="ES289" i="19"/>
  <c r="ES34" i="19"/>
  <c r="ES61" i="19"/>
  <c r="ES91" i="19"/>
  <c r="ES120" i="19"/>
  <c r="ES148" i="19"/>
  <c r="ES178" i="19"/>
  <c r="ES205" i="19"/>
  <c r="ES235" i="19"/>
  <c r="ES264" i="19"/>
  <c r="ES292" i="19"/>
  <c r="ES36" i="19"/>
  <c r="ES64" i="19"/>
  <c r="ES94" i="19"/>
  <c r="ES121" i="19"/>
  <c r="ES151" i="19"/>
  <c r="ES180" i="19"/>
  <c r="ES208" i="19"/>
  <c r="ES238" i="19"/>
  <c r="ES265" i="19"/>
  <c r="ES295" i="19"/>
  <c r="ES7" i="19"/>
  <c r="ES37" i="19"/>
  <c r="ES67" i="19"/>
  <c r="ES96" i="19"/>
  <c r="ES124" i="19"/>
  <c r="ES154" i="19"/>
  <c r="ES181" i="19"/>
  <c r="ES211" i="19"/>
  <c r="ES240" i="19"/>
  <c r="ES268" i="19"/>
  <c r="ES10" i="19"/>
  <c r="ES40" i="19"/>
  <c r="ES70" i="19"/>
  <c r="ES97" i="19"/>
  <c r="ES127" i="19"/>
  <c r="ES156" i="19"/>
  <c r="ES184" i="19"/>
  <c r="ES214" i="19"/>
  <c r="ES241" i="19"/>
  <c r="ES271" i="19"/>
  <c r="ES13" i="19"/>
  <c r="ES43" i="19"/>
  <c r="ES72" i="19"/>
  <c r="ES100" i="19"/>
  <c r="ES130" i="19"/>
  <c r="ES157" i="19"/>
  <c r="ES187" i="19"/>
  <c r="ES216" i="19"/>
  <c r="ES244" i="19"/>
  <c r="ES274" i="19"/>
  <c r="ES16" i="19"/>
  <c r="ES46" i="19"/>
  <c r="ES73" i="19"/>
  <c r="ES103" i="19"/>
  <c r="ES132" i="19"/>
  <c r="ES160" i="19"/>
  <c r="ES190" i="19"/>
  <c r="ES217" i="19"/>
  <c r="ES247" i="19"/>
  <c r="ES276" i="19"/>
  <c r="ES19" i="19"/>
  <c r="ES48" i="19"/>
  <c r="ES76" i="19"/>
  <c r="ES106" i="19"/>
  <c r="ES133" i="19"/>
  <c r="ES163" i="19"/>
  <c r="ES192" i="19"/>
  <c r="ES220" i="19"/>
  <c r="ES250" i="19"/>
  <c r="ES277" i="19"/>
  <c r="ES22" i="19"/>
  <c r="ES49" i="19"/>
  <c r="ES79" i="19"/>
  <c r="ES108" i="19"/>
  <c r="ES136" i="19"/>
  <c r="ES166" i="19"/>
  <c r="ES193" i="19"/>
  <c r="ES223" i="19"/>
  <c r="ES252" i="19"/>
  <c r="ES280" i="19"/>
  <c r="ES24" i="19"/>
  <c r="ES52" i="19"/>
  <c r="ES82" i="19"/>
  <c r="ES109" i="19"/>
  <c r="ES139" i="19"/>
  <c r="ES168" i="19"/>
  <c r="ES196" i="19"/>
  <c r="ES226" i="19"/>
  <c r="ES253" i="19"/>
  <c r="ES283" i="19"/>
  <c r="CK293" i="19"/>
  <c r="CK281" i="19"/>
  <c r="CK269" i="19"/>
  <c r="CK257" i="19"/>
  <c r="CK245" i="19"/>
  <c r="CK233" i="19"/>
  <c r="CK221" i="19"/>
  <c r="CK209" i="19"/>
  <c r="CK197" i="19"/>
  <c r="CK185" i="19"/>
  <c r="CK173" i="19"/>
  <c r="CK161" i="19"/>
  <c r="CK149" i="19"/>
  <c r="CK136" i="19"/>
  <c r="CK123" i="19"/>
  <c r="CK110" i="19"/>
  <c r="CK95" i="19"/>
  <c r="CK79" i="19"/>
  <c r="CK62" i="19"/>
  <c r="CK43" i="19"/>
  <c r="CK26" i="19"/>
  <c r="CK7" i="19"/>
  <c r="CR281" i="19"/>
  <c r="CR262" i="19"/>
  <c r="CR245" i="19"/>
  <c r="CR226" i="19"/>
  <c r="CR209" i="19"/>
  <c r="CR190" i="19"/>
  <c r="CR173" i="19"/>
  <c r="CR154" i="19"/>
  <c r="CR131" i="19"/>
  <c r="CR107" i="19"/>
  <c r="CR83" i="19"/>
  <c r="CR59" i="19"/>
  <c r="CR35" i="19"/>
  <c r="CR11" i="19"/>
  <c r="EN280" i="19"/>
  <c r="EN250" i="19"/>
  <c r="EN214" i="19"/>
  <c r="EN178" i="19"/>
  <c r="EN141" i="19"/>
  <c r="EN98" i="19"/>
  <c r="EN55" i="19"/>
  <c r="EN7" i="19"/>
  <c r="EO242" i="19"/>
  <c r="EO180" i="19"/>
  <c r="EO89" i="19"/>
  <c r="ES229" i="19"/>
  <c r="ES58" i="19"/>
  <c r="CK261" i="19"/>
  <c r="CK67" i="19"/>
  <c r="CK224" i="19"/>
  <c r="CK49" i="19"/>
  <c r="CR137" i="19"/>
  <c r="CK292" i="19"/>
  <c r="CK280" i="19"/>
  <c r="CK268" i="19"/>
  <c r="CK256" i="19"/>
  <c r="CK244" i="19"/>
  <c r="CK232" i="19"/>
  <c r="CK220" i="19"/>
  <c r="CK208" i="19"/>
  <c r="CK196" i="19"/>
  <c r="CK184" i="19"/>
  <c r="CK172" i="19"/>
  <c r="CK160" i="19"/>
  <c r="CK148" i="19"/>
  <c r="CK135" i="19"/>
  <c r="CK122" i="19"/>
  <c r="CK109" i="19"/>
  <c r="CK93" i="19"/>
  <c r="CK78" i="19"/>
  <c r="CK61" i="19"/>
  <c r="CK42" i="19"/>
  <c r="CK25" i="19"/>
  <c r="CK6" i="19"/>
  <c r="CR280" i="19"/>
  <c r="CR261" i="19"/>
  <c r="CR244" i="19"/>
  <c r="CR225" i="19"/>
  <c r="CR208" i="19"/>
  <c r="CR189" i="19"/>
  <c r="CR172" i="19"/>
  <c r="CR153" i="19"/>
  <c r="CR130" i="19"/>
  <c r="CR106" i="19"/>
  <c r="CR82" i="19"/>
  <c r="CR58" i="19"/>
  <c r="CR34" i="19"/>
  <c r="EN279" i="19"/>
  <c r="EN245" i="19"/>
  <c r="EN209" i="19"/>
  <c r="EN173" i="19"/>
  <c r="EN135" i="19"/>
  <c r="EN92" i="19"/>
  <c r="EN48" i="19"/>
  <c r="EO293" i="19"/>
  <c r="EO234" i="19"/>
  <c r="EO173" i="19"/>
  <c r="EO86" i="19"/>
  <c r="ES228" i="19"/>
  <c r="ES55" i="19"/>
  <c r="CK225" i="19"/>
  <c r="CK86" i="19"/>
  <c r="CR13" i="19"/>
  <c r="CR25" i="19"/>
  <c r="CR37" i="19"/>
  <c r="CR49" i="19"/>
  <c r="CR61" i="19"/>
  <c r="CR73" i="19"/>
  <c r="CR85" i="19"/>
  <c r="CR97" i="19"/>
  <c r="CR109" i="19"/>
  <c r="CR121" i="19"/>
  <c r="CR133" i="19"/>
  <c r="CR145" i="19"/>
  <c r="CR157" i="19"/>
  <c r="CR169" i="19"/>
  <c r="CR181" i="19"/>
  <c r="CR193" i="19"/>
  <c r="CR205" i="19"/>
  <c r="CR217" i="19"/>
  <c r="CR229" i="19"/>
  <c r="CR241" i="19"/>
  <c r="CR253" i="19"/>
  <c r="CR265" i="19"/>
  <c r="CR277" i="19"/>
  <c r="CR289" i="19"/>
  <c r="CR14" i="19"/>
  <c r="CR26" i="19"/>
  <c r="CR38" i="19"/>
  <c r="CR50" i="19"/>
  <c r="CR62" i="19"/>
  <c r="CR74" i="19"/>
  <c r="CR86" i="19"/>
  <c r="CR98" i="19"/>
  <c r="CR110" i="19"/>
  <c r="CR122" i="19"/>
  <c r="CR134" i="19"/>
  <c r="CR146" i="19"/>
  <c r="CR158" i="19"/>
  <c r="CR170" i="19"/>
  <c r="CR182" i="19"/>
  <c r="CR194" i="19"/>
  <c r="CR206" i="19"/>
  <c r="CR218" i="19"/>
  <c r="CR230" i="19"/>
  <c r="CR242" i="19"/>
  <c r="CR254" i="19"/>
  <c r="CR266" i="19"/>
  <c r="CR278" i="19"/>
  <c r="CR290" i="19"/>
  <c r="CR15" i="19"/>
  <c r="CR27" i="19"/>
  <c r="CR39" i="19"/>
  <c r="CR51" i="19"/>
  <c r="CR63" i="19"/>
  <c r="CR75" i="19"/>
  <c r="CR87" i="19"/>
  <c r="CR99" i="19"/>
  <c r="CR111" i="19"/>
  <c r="CR123" i="19"/>
  <c r="CR135" i="19"/>
  <c r="CR147" i="19"/>
  <c r="CR159" i="19"/>
  <c r="CR171" i="19"/>
  <c r="CR183" i="19"/>
  <c r="CR195" i="19"/>
  <c r="CR207" i="19"/>
  <c r="CR219" i="19"/>
  <c r="CR231" i="19"/>
  <c r="CR243" i="19"/>
  <c r="CR255" i="19"/>
  <c r="CR267" i="19"/>
  <c r="CR279" i="19"/>
  <c r="CR291" i="19"/>
  <c r="CR6" i="19"/>
  <c r="CR18" i="19"/>
  <c r="CR30" i="19"/>
  <c r="CR42" i="19"/>
  <c r="CR54" i="19"/>
  <c r="CR66" i="19"/>
  <c r="CR78" i="19"/>
  <c r="CR90" i="19"/>
  <c r="CR102" i="19"/>
  <c r="CR114" i="19"/>
  <c r="CR126" i="19"/>
  <c r="CR138" i="19"/>
  <c r="CR7" i="19"/>
  <c r="CR19" i="19"/>
  <c r="CR31" i="19"/>
  <c r="CR43" i="19"/>
  <c r="CR55" i="19"/>
  <c r="CR67" i="19"/>
  <c r="CR79" i="19"/>
  <c r="CR91" i="19"/>
  <c r="CR103" i="19"/>
  <c r="CR115" i="19"/>
  <c r="CR127" i="19"/>
  <c r="CR139" i="19"/>
  <c r="CR151" i="19"/>
  <c r="CR163" i="19"/>
  <c r="CR175" i="19"/>
  <c r="CR187" i="19"/>
  <c r="CR199" i="19"/>
  <c r="CR211" i="19"/>
  <c r="CR223" i="19"/>
  <c r="CR235" i="19"/>
  <c r="CR247" i="19"/>
  <c r="CR259" i="19"/>
  <c r="CR271" i="19"/>
  <c r="CR283" i="19"/>
  <c r="CR295" i="19"/>
  <c r="CR8" i="19"/>
  <c r="CR20" i="19"/>
  <c r="CR32" i="19"/>
  <c r="CR44" i="19"/>
  <c r="CR56" i="19"/>
  <c r="CR68" i="19"/>
  <c r="CR80" i="19"/>
  <c r="CR92" i="19"/>
  <c r="CR104" i="19"/>
  <c r="CR116" i="19"/>
  <c r="CR128" i="19"/>
  <c r="CR140" i="19"/>
  <c r="CR152" i="19"/>
  <c r="CK260" i="19"/>
  <c r="CK176" i="19"/>
  <c r="CK113" i="19"/>
  <c r="CR285" i="19"/>
  <c r="CR113" i="19"/>
  <c r="FI4" i="19"/>
  <c r="FI16" i="19"/>
  <c r="FI28" i="19"/>
  <c r="FI40" i="19"/>
  <c r="FI52" i="19"/>
  <c r="FI64" i="19"/>
  <c r="FI76" i="19"/>
  <c r="FI88" i="19"/>
  <c r="FI100" i="19"/>
  <c r="FI112" i="19"/>
  <c r="FI124" i="19"/>
  <c r="FI136" i="19"/>
  <c r="FI148" i="19"/>
  <c r="FI160" i="19"/>
  <c r="FI172" i="19"/>
  <c r="FI184" i="19"/>
  <c r="FI196" i="19"/>
  <c r="FI208" i="19"/>
  <c r="FI220" i="19"/>
  <c r="FI232" i="19"/>
  <c r="FI244" i="19"/>
  <c r="FI256" i="19"/>
  <c r="FI268" i="19"/>
  <c r="FI280" i="19"/>
  <c r="FI292" i="19"/>
  <c r="FI5" i="19"/>
  <c r="FI17" i="19"/>
  <c r="FI29" i="19"/>
  <c r="FI41" i="19"/>
  <c r="FI53" i="19"/>
  <c r="FI65" i="19"/>
  <c r="FI77" i="19"/>
  <c r="FI89" i="19"/>
  <c r="FI101" i="19"/>
  <c r="FI113" i="19"/>
  <c r="FI125" i="19"/>
  <c r="FI137" i="19"/>
  <c r="FI149" i="19"/>
  <c r="FI161" i="19"/>
  <c r="FI173" i="19"/>
  <c r="FI185" i="19"/>
  <c r="FI197" i="19"/>
  <c r="FI209" i="19"/>
  <c r="FI221" i="19"/>
  <c r="FI233" i="19"/>
  <c r="FI245" i="19"/>
  <c r="FI257" i="19"/>
  <c r="FI269" i="19"/>
  <c r="FI281" i="19"/>
  <c r="FI293" i="19"/>
  <c r="FI6" i="19"/>
  <c r="FI18" i="19"/>
  <c r="FI30" i="19"/>
  <c r="FI42" i="19"/>
  <c r="FI54" i="19"/>
  <c r="FI66" i="19"/>
  <c r="FI78" i="19"/>
  <c r="FI90" i="19"/>
  <c r="FI102" i="19"/>
  <c r="FI114" i="19"/>
  <c r="FI126" i="19"/>
  <c r="FI138" i="19"/>
  <c r="FI150" i="19"/>
  <c r="FI162" i="19"/>
  <c r="FI174" i="19"/>
  <c r="FI186" i="19"/>
  <c r="FI198" i="19"/>
  <c r="FI210" i="19"/>
  <c r="FI222" i="19"/>
  <c r="FI234" i="19"/>
  <c r="FI246" i="19"/>
  <c r="FI258" i="19"/>
  <c r="FI270" i="19"/>
  <c r="FI282" i="19"/>
  <c r="FI7" i="19"/>
  <c r="FI19" i="19"/>
  <c r="FI31" i="19"/>
  <c r="FI43" i="19"/>
  <c r="FI55" i="19"/>
  <c r="FI67" i="19"/>
  <c r="FI79" i="19"/>
  <c r="FI91" i="19"/>
  <c r="FI103" i="19"/>
  <c r="FI115" i="19"/>
  <c r="FI127" i="19"/>
  <c r="FI139" i="19"/>
  <c r="FI151" i="19"/>
  <c r="FI163" i="19"/>
  <c r="FI175" i="19"/>
  <c r="FI187" i="19"/>
  <c r="FI199" i="19"/>
  <c r="FI211" i="19"/>
  <c r="FI223" i="19"/>
  <c r="FI235" i="19"/>
  <c r="FI247" i="19"/>
  <c r="FI259" i="19"/>
  <c r="FI271" i="19"/>
  <c r="FI283" i="19"/>
  <c r="FI295" i="19"/>
  <c r="FI8" i="19"/>
  <c r="FI20" i="19"/>
  <c r="FI32" i="19"/>
  <c r="FI44" i="19"/>
  <c r="FI56" i="19"/>
  <c r="FI68" i="19"/>
  <c r="FI80" i="19"/>
  <c r="FI92" i="19"/>
  <c r="FI104" i="19"/>
  <c r="FI116" i="19"/>
  <c r="FI128" i="19"/>
  <c r="FI140" i="19"/>
  <c r="FI152" i="19"/>
  <c r="FI164" i="19"/>
  <c r="FI176" i="19"/>
  <c r="FI188" i="19"/>
  <c r="FI200" i="19"/>
  <c r="FI212" i="19"/>
  <c r="FI224" i="19"/>
  <c r="FI236" i="19"/>
  <c r="FI248" i="19"/>
  <c r="FI260" i="19"/>
  <c r="FI272" i="19"/>
  <c r="FI284" i="19"/>
  <c r="FI3" i="19"/>
  <c r="FI9" i="19"/>
  <c r="FI21" i="19"/>
  <c r="FI33" i="19"/>
  <c r="FI45" i="19"/>
  <c r="FI57" i="19"/>
  <c r="FI69" i="19"/>
  <c r="FI81" i="19"/>
  <c r="FI93" i="19"/>
  <c r="FI105" i="19"/>
  <c r="FI117" i="19"/>
  <c r="FI129" i="19"/>
  <c r="FI141" i="19"/>
  <c r="FI153" i="19"/>
  <c r="FI165" i="19"/>
  <c r="FI177" i="19"/>
  <c r="FI189" i="19"/>
  <c r="FI201" i="19"/>
  <c r="FI213" i="19"/>
  <c r="FI225" i="19"/>
  <c r="FI237" i="19"/>
  <c r="FI249" i="19"/>
  <c r="FI261" i="19"/>
  <c r="FI273" i="19"/>
  <c r="FI285" i="19"/>
  <c r="FI10" i="19"/>
  <c r="FI22" i="19"/>
  <c r="FI34" i="19"/>
  <c r="FI46" i="19"/>
  <c r="FI58" i="19"/>
  <c r="FI70" i="19"/>
  <c r="FI82" i="19"/>
  <c r="FI94" i="19"/>
  <c r="FI106" i="19"/>
  <c r="FI118" i="19"/>
  <c r="FI130" i="19"/>
  <c r="FI142" i="19"/>
  <c r="FI154" i="19"/>
  <c r="FI166" i="19"/>
  <c r="FI178" i="19"/>
  <c r="FI190" i="19"/>
  <c r="FI202" i="19"/>
  <c r="FI214" i="19"/>
  <c r="FI226" i="19"/>
  <c r="FI238" i="19"/>
  <c r="FI250" i="19"/>
  <c r="FI262" i="19"/>
  <c r="FI274" i="19"/>
  <c r="FI286" i="19"/>
  <c r="FI11" i="19"/>
  <c r="FI23" i="19"/>
  <c r="FI35" i="19"/>
  <c r="FI47" i="19"/>
  <c r="FI59" i="19"/>
  <c r="FI71" i="19"/>
  <c r="FI83" i="19"/>
  <c r="FI95" i="19"/>
  <c r="FI107" i="19"/>
  <c r="FI119" i="19"/>
  <c r="FI131" i="19"/>
  <c r="FI143" i="19"/>
  <c r="FI155" i="19"/>
  <c r="FI167" i="19"/>
  <c r="FI179" i="19"/>
  <c r="FI191" i="19"/>
  <c r="FI203" i="19"/>
  <c r="FI215" i="19"/>
  <c r="FI227" i="19"/>
  <c r="FI239" i="19"/>
  <c r="FI251" i="19"/>
  <c r="FI263" i="19"/>
  <c r="FI275" i="19"/>
  <c r="FI287" i="19"/>
  <c r="FI12" i="19"/>
  <c r="FI24" i="19"/>
  <c r="FI36" i="19"/>
  <c r="FI48" i="19"/>
  <c r="FI60" i="19"/>
  <c r="FI72" i="19"/>
  <c r="FI84" i="19"/>
  <c r="FI96" i="19"/>
  <c r="FI108" i="19"/>
  <c r="FI120" i="19"/>
  <c r="FI132" i="19"/>
  <c r="FI144" i="19"/>
  <c r="FI156" i="19"/>
  <c r="FI168" i="19"/>
  <c r="FI180" i="19"/>
  <c r="FI192" i="19"/>
  <c r="FI204" i="19"/>
  <c r="FI216" i="19"/>
  <c r="FI228" i="19"/>
  <c r="FI240" i="19"/>
  <c r="FI252" i="19"/>
  <c r="FI264" i="19"/>
  <c r="FI13" i="19"/>
  <c r="FI25" i="19"/>
  <c r="FI37" i="19"/>
  <c r="FI49" i="19"/>
  <c r="FI61" i="19"/>
  <c r="FI73" i="19"/>
  <c r="FI85" i="19"/>
  <c r="FI97" i="19"/>
  <c r="FI109" i="19"/>
  <c r="FI121" i="19"/>
  <c r="FI133" i="19"/>
  <c r="FI145" i="19"/>
  <c r="FI157" i="19"/>
  <c r="FI169" i="19"/>
  <c r="FI181" i="19"/>
  <c r="FI193" i="19"/>
  <c r="FI205" i="19"/>
  <c r="FI217" i="19"/>
  <c r="FI229" i="19"/>
  <c r="FI241" i="19"/>
  <c r="FI253" i="19"/>
  <c r="FI265" i="19"/>
  <c r="FI277" i="19"/>
  <c r="FI289" i="19"/>
  <c r="FI14" i="19"/>
  <c r="FI26" i="19"/>
  <c r="FI38" i="19"/>
  <c r="FI50" i="19"/>
  <c r="FI62" i="19"/>
  <c r="FI74" i="19"/>
  <c r="FI86" i="19"/>
  <c r="FI98" i="19"/>
  <c r="FI110" i="19"/>
  <c r="FI122" i="19"/>
  <c r="FI134" i="19"/>
  <c r="FI146" i="19"/>
  <c r="FI158" i="19"/>
  <c r="FI170" i="19"/>
  <c r="FI182" i="19"/>
  <c r="FI194" i="19"/>
  <c r="FI206" i="19"/>
  <c r="FI218" i="19"/>
  <c r="FI230" i="19"/>
  <c r="FI242" i="19"/>
  <c r="FI254" i="19"/>
  <c r="FI266" i="19"/>
  <c r="FI278" i="19"/>
  <c r="FI290" i="19"/>
  <c r="FI15" i="19"/>
  <c r="FI159" i="19"/>
  <c r="FI288" i="19"/>
  <c r="FI27" i="19"/>
  <c r="FI171" i="19"/>
  <c r="FI291" i="19"/>
  <c r="FI39" i="19"/>
  <c r="FI183" i="19"/>
  <c r="FI294" i="19"/>
  <c r="FI51" i="19"/>
  <c r="FI195" i="19"/>
  <c r="FI63" i="19"/>
  <c r="FI207" i="19"/>
  <c r="FI75" i="19"/>
  <c r="FI219" i="19"/>
  <c r="FI87" i="19"/>
  <c r="FI231" i="19"/>
  <c r="FI99" i="19"/>
  <c r="FI243" i="19"/>
  <c r="FI111" i="19"/>
  <c r="FI255" i="19"/>
  <c r="FI123" i="19"/>
  <c r="FI267" i="19"/>
  <c r="CK291" i="19"/>
  <c r="CK279" i="19"/>
  <c r="CK267" i="19"/>
  <c r="CK255" i="19"/>
  <c r="CK243" i="19"/>
  <c r="CK231" i="19"/>
  <c r="CK219" i="19"/>
  <c r="CK207" i="19"/>
  <c r="CK195" i="19"/>
  <c r="CK183" i="19"/>
  <c r="CK171" i="19"/>
  <c r="CK159" i="19"/>
  <c r="CK147" i="19"/>
  <c r="CK134" i="19"/>
  <c r="CK121" i="19"/>
  <c r="CK107" i="19"/>
  <c r="CK92" i="19"/>
  <c r="CK77" i="19"/>
  <c r="CK57" i="19"/>
  <c r="CK41" i="19"/>
  <c r="CK21" i="19"/>
  <c r="CR3" i="19"/>
  <c r="CR276" i="19"/>
  <c r="CR260" i="19"/>
  <c r="CR240" i="19"/>
  <c r="CR224" i="19"/>
  <c r="CR204" i="19"/>
  <c r="CR188" i="19"/>
  <c r="CR168" i="19"/>
  <c r="CR150" i="19"/>
  <c r="CR129" i="19"/>
  <c r="CR105" i="19"/>
  <c r="CR81" i="19"/>
  <c r="CR57" i="19"/>
  <c r="CR33" i="19"/>
  <c r="CR9" i="19"/>
  <c r="EN278" i="19"/>
  <c r="EN244" i="19"/>
  <c r="EN208" i="19"/>
  <c r="EN172" i="19"/>
  <c r="EN134" i="19"/>
  <c r="EN91" i="19"/>
  <c r="EN47" i="19"/>
  <c r="EO292" i="19"/>
  <c r="EO233" i="19"/>
  <c r="EO170" i="19"/>
  <c r="EO67" i="19"/>
  <c r="ES202" i="19"/>
  <c r="ES28" i="19"/>
  <c r="CK249" i="19"/>
  <c r="CK127" i="19"/>
  <c r="CK236" i="19"/>
  <c r="CK85" i="19"/>
  <c r="CR177" i="19"/>
  <c r="CK290" i="19"/>
  <c r="CK278" i="19"/>
  <c r="CK266" i="19"/>
  <c r="CK254" i="19"/>
  <c r="CK242" i="19"/>
  <c r="CK230" i="19"/>
  <c r="CK218" i="19"/>
  <c r="CK206" i="19"/>
  <c r="CK194" i="19"/>
  <c r="CK182" i="19"/>
  <c r="CK170" i="19"/>
  <c r="CK158" i="19"/>
  <c r="CK146" i="19"/>
  <c r="CK133" i="19"/>
  <c r="CK120" i="19"/>
  <c r="CK105" i="19"/>
  <c r="CK91" i="19"/>
  <c r="CK75" i="19"/>
  <c r="CK56" i="19"/>
  <c r="CK39" i="19"/>
  <c r="CK20" i="19"/>
  <c r="CR294" i="19"/>
  <c r="CR275" i="19"/>
  <c r="CR258" i="19"/>
  <c r="CR239" i="19"/>
  <c r="CR222" i="19"/>
  <c r="CR203" i="19"/>
  <c r="CR186" i="19"/>
  <c r="CR167" i="19"/>
  <c r="CR149" i="19"/>
  <c r="CR125" i="19"/>
  <c r="CR101" i="19"/>
  <c r="CR77" i="19"/>
  <c r="CR53" i="19"/>
  <c r="CR29" i="19"/>
  <c r="CR5" i="19"/>
  <c r="EN274" i="19"/>
  <c r="EN243" i="19"/>
  <c r="EN207" i="19"/>
  <c r="EN171" i="19"/>
  <c r="EN133" i="19"/>
  <c r="EN90" i="19"/>
  <c r="EN45" i="19"/>
  <c r="EO290" i="19"/>
  <c r="EO230" i="19"/>
  <c r="EO168" i="19"/>
  <c r="EO66" i="19"/>
  <c r="ES199" i="19"/>
  <c r="ES25" i="19"/>
  <c r="CK285" i="19"/>
  <c r="CK201" i="19"/>
  <c r="CK114" i="19"/>
  <c r="CK31" i="19"/>
  <c r="CK272" i="19"/>
  <c r="CK139" i="19"/>
  <c r="CR249" i="19"/>
  <c r="CR65" i="19"/>
  <c r="CK289" i="19"/>
  <c r="CK277" i="19"/>
  <c r="CK265" i="19"/>
  <c r="CK253" i="19"/>
  <c r="CK241" i="19"/>
  <c r="CK229" i="19"/>
  <c r="CK217" i="19"/>
  <c r="CK205" i="19"/>
  <c r="CK193" i="19"/>
  <c r="CK181" i="19"/>
  <c r="CK169" i="19"/>
  <c r="CK157" i="19"/>
  <c r="CK145" i="19"/>
  <c r="CK132" i="19"/>
  <c r="CK119" i="19"/>
  <c r="CK104" i="19"/>
  <c r="CK90" i="19"/>
  <c r="CK74" i="19"/>
  <c r="CK55" i="19"/>
  <c r="CK38" i="19"/>
  <c r="CK19" i="19"/>
  <c r="CR293" i="19"/>
  <c r="CR274" i="19"/>
  <c r="CR257" i="19"/>
  <c r="CR238" i="19"/>
  <c r="CR221" i="19"/>
  <c r="CR202" i="19"/>
  <c r="CR185" i="19"/>
  <c r="CR166" i="19"/>
  <c r="CR148" i="19"/>
  <c r="CR124" i="19"/>
  <c r="CR100" i="19"/>
  <c r="CR76" i="19"/>
  <c r="CR52" i="19"/>
  <c r="CR28" i="19"/>
  <c r="CR4" i="19"/>
  <c r="EN269" i="19"/>
  <c r="EN238" i="19"/>
  <c r="EN202" i="19"/>
  <c r="EN166" i="19"/>
  <c r="EN127" i="19"/>
  <c r="EN84" i="19"/>
  <c r="EN38" i="19"/>
  <c r="EO282" i="19"/>
  <c r="EO222" i="19"/>
  <c r="EO161" i="19"/>
  <c r="EO47" i="19"/>
  <c r="ES172" i="19"/>
  <c r="FI279" i="19"/>
  <c r="CK165" i="19"/>
  <c r="CK14" i="19"/>
  <c r="CK212" i="19"/>
  <c r="CK66" i="19"/>
  <c r="CR213" i="19"/>
  <c r="CR41" i="19"/>
  <c r="CK288" i="19"/>
  <c r="CK276" i="19"/>
  <c r="CK264" i="19"/>
  <c r="CK252" i="19"/>
  <c r="CK240" i="19"/>
  <c r="CK228" i="19"/>
  <c r="CK216" i="19"/>
  <c r="CK204" i="19"/>
  <c r="CK192" i="19"/>
  <c r="CK180" i="19"/>
  <c r="CK168" i="19"/>
  <c r="CK156" i="19"/>
  <c r="CK144" i="19"/>
  <c r="CK131" i="19"/>
  <c r="CK117" i="19"/>
  <c r="CK103" i="19"/>
  <c r="CK89" i="19"/>
  <c r="CK73" i="19"/>
  <c r="CK54" i="19"/>
  <c r="CK37" i="19"/>
  <c r="CK18" i="19"/>
  <c r="CR292" i="19"/>
  <c r="CR273" i="19"/>
  <c r="CR256" i="19"/>
  <c r="CR237" i="19"/>
  <c r="CR220" i="19"/>
  <c r="CR201" i="19"/>
  <c r="CR184" i="19"/>
  <c r="CR165" i="19"/>
  <c r="CR144" i="19"/>
  <c r="CR120" i="19"/>
  <c r="CR96" i="19"/>
  <c r="CR72" i="19"/>
  <c r="CR48" i="19"/>
  <c r="CR24" i="19"/>
  <c r="EN293" i="19"/>
  <c r="EN268" i="19"/>
  <c r="EN233" i="19"/>
  <c r="EN197" i="19"/>
  <c r="EN161" i="19"/>
  <c r="EN121" i="19"/>
  <c r="EN78" i="19"/>
  <c r="EN32" i="19"/>
  <c r="EO275" i="19"/>
  <c r="EO212" i="19"/>
  <c r="EO151" i="19"/>
  <c r="EO44" i="19"/>
  <c r="ES169" i="19"/>
  <c r="FI276" i="19"/>
  <c r="CK237" i="19"/>
  <c r="CK100" i="19"/>
  <c r="CK284" i="19"/>
  <c r="CK188" i="19"/>
  <c r="CK99" i="19"/>
  <c r="CR268" i="19"/>
  <c r="CR89" i="19"/>
  <c r="CK287" i="19"/>
  <c r="CK275" i="19"/>
  <c r="CK263" i="19"/>
  <c r="CK251" i="19"/>
  <c r="CK239" i="19"/>
  <c r="CK227" i="19"/>
  <c r="CK215" i="19"/>
  <c r="CK203" i="19"/>
  <c r="CK191" i="19"/>
  <c r="CK179" i="19"/>
  <c r="CK167" i="19"/>
  <c r="CK155" i="19"/>
  <c r="CK143" i="19"/>
  <c r="CK129" i="19"/>
  <c r="CK116" i="19"/>
  <c r="CK102" i="19"/>
  <c r="CK88" i="19"/>
  <c r="CK69" i="19"/>
  <c r="CK53" i="19"/>
  <c r="CK33" i="19"/>
  <c r="CK17" i="19"/>
  <c r="CR288" i="19"/>
  <c r="CR272" i="19"/>
  <c r="CR252" i="19"/>
  <c r="CR236" i="19"/>
  <c r="CR216" i="19"/>
  <c r="CR200" i="19"/>
  <c r="CR180" i="19"/>
  <c r="CR164" i="19"/>
  <c r="CR143" i="19"/>
  <c r="CR119" i="19"/>
  <c r="CR95" i="19"/>
  <c r="CR71" i="19"/>
  <c r="CR47" i="19"/>
  <c r="CR23" i="19"/>
  <c r="EN292" i="19"/>
  <c r="EN267" i="19"/>
  <c r="EN232" i="19"/>
  <c r="EN196" i="19"/>
  <c r="EN160" i="19"/>
  <c r="EN120" i="19"/>
  <c r="EN76" i="19"/>
  <c r="EN31" i="19"/>
  <c r="EO272" i="19"/>
  <c r="EO211" i="19"/>
  <c r="EO150" i="19"/>
  <c r="EO23" i="19"/>
  <c r="ES144" i="19"/>
  <c r="FI147" i="19"/>
  <c r="CK273" i="19"/>
  <c r="CK140" i="19"/>
  <c r="CK248" i="19"/>
  <c r="CK126" i="19"/>
  <c r="CR232" i="19"/>
  <c r="CR17" i="19"/>
  <c r="CK286" i="19"/>
  <c r="CK274" i="19"/>
  <c r="CK262" i="19"/>
  <c r="CK250" i="19"/>
  <c r="CK238" i="19"/>
  <c r="CK226" i="19"/>
  <c r="CK214" i="19"/>
  <c r="CK202" i="19"/>
  <c r="CK190" i="19"/>
  <c r="CK178" i="19"/>
  <c r="CK166" i="19"/>
  <c r="CK154" i="19"/>
  <c r="CK141" i="19"/>
  <c r="CK128" i="19"/>
  <c r="CK115" i="19"/>
  <c r="CK101" i="19"/>
  <c r="CK87" i="19"/>
  <c r="CK68" i="19"/>
  <c r="CK51" i="19"/>
  <c r="CK32" i="19"/>
  <c r="CK15" i="19"/>
  <c r="CR287" i="19"/>
  <c r="CR270" i="19"/>
  <c r="CR251" i="19"/>
  <c r="CR234" i="19"/>
  <c r="CR215" i="19"/>
  <c r="CR198" i="19"/>
  <c r="CR179" i="19"/>
  <c r="CR162" i="19"/>
  <c r="CR142" i="19"/>
  <c r="CR118" i="19"/>
  <c r="CR94" i="19"/>
  <c r="CR70" i="19"/>
  <c r="CR46" i="19"/>
  <c r="CR22" i="19"/>
  <c r="EN291" i="19"/>
  <c r="EN266" i="19"/>
  <c r="EN231" i="19"/>
  <c r="EN195" i="19"/>
  <c r="EN159" i="19"/>
  <c r="EN119" i="19"/>
  <c r="EN75" i="19"/>
  <c r="EN30" i="19"/>
  <c r="EO271" i="19"/>
  <c r="EO210" i="19"/>
  <c r="EO149" i="19"/>
  <c r="EO20" i="19"/>
  <c r="ES142" i="19"/>
  <c r="FI135" i="19"/>
  <c r="IH242" i="19" l="1"/>
  <c r="IH11" i="19"/>
  <c r="IH29" i="19"/>
  <c r="IH173" i="19"/>
  <c r="IH128" i="19"/>
  <c r="IH90" i="19"/>
  <c r="IH83" i="19"/>
  <c r="IH55" i="19"/>
  <c r="IH199" i="19"/>
  <c r="IH261" i="19"/>
  <c r="IH57" i="19"/>
  <c r="IH61" i="19"/>
  <c r="IH4" i="19"/>
  <c r="IH158" i="19"/>
  <c r="IH253" i="19"/>
  <c r="IH46" i="19"/>
  <c r="IH267" i="19"/>
  <c r="IH224" i="19"/>
  <c r="IH212" i="19"/>
  <c r="IH169" i="19"/>
  <c r="IH22" i="19"/>
  <c r="IH70" i="19"/>
  <c r="IH231" i="19"/>
  <c r="IH284" i="19"/>
  <c r="IH246" i="19"/>
  <c r="IH3" i="19"/>
  <c r="IH79" i="19"/>
  <c r="IH81" i="19"/>
  <c r="IH107" i="19"/>
  <c r="IH287" i="19"/>
  <c r="IH82" i="19"/>
  <c r="IH49" i="19"/>
  <c r="IH108" i="19"/>
  <c r="IH192" i="19"/>
  <c r="IH255" i="19"/>
  <c r="IH177" i="19"/>
  <c r="IH279" i="19"/>
  <c r="IH237" i="19"/>
  <c r="IH281" i="19"/>
  <c r="IH76" i="19"/>
  <c r="IH35" i="19"/>
  <c r="IH65" i="19"/>
  <c r="IH209" i="19"/>
  <c r="IH225" i="19"/>
  <c r="IH126" i="19"/>
  <c r="IH176" i="19"/>
  <c r="IH91" i="19"/>
  <c r="IH235" i="19"/>
  <c r="IH85" i="19"/>
  <c r="IH93" i="19"/>
  <c r="IH290" i="19"/>
  <c r="IH191" i="19"/>
  <c r="IH119" i="19"/>
  <c r="IH205" i="19"/>
  <c r="IH202" i="19"/>
  <c r="IH40" i="19"/>
  <c r="IH195" i="19"/>
  <c r="IH185" i="19"/>
  <c r="IH69" i="19"/>
  <c r="IH194" i="19"/>
  <c r="IH96" i="19"/>
  <c r="IH248" i="19"/>
  <c r="IH64" i="19"/>
  <c r="IH92" i="19"/>
  <c r="IH94" i="19"/>
  <c r="IH97" i="19"/>
  <c r="IH120" i="19"/>
  <c r="IH228" i="19"/>
  <c r="IH291" i="19"/>
  <c r="IH273" i="19"/>
  <c r="IH172" i="19"/>
  <c r="IH226" i="19"/>
  <c r="IH282" i="19"/>
  <c r="IH88" i="19"/>
  <c r="IH20" i="19"/>
  <c r="IH77" i="19"/>
  <c r="IH221" i="19"/>
  <c r="IH238" i="19"/>
  <c r="IH138" i="19"/>
  <c r="IH260" i="19"/>
  <c r="IH103" i="19"/>
  <c r="IH247" i="19"/>
  <c r="IH133" i="19"/>
  <c r="IH105" i="19"/>
  <c r="IH50" i="19"/>
  <c r="IH263" i="19"/>
  <c r="IH203" i="19"/>
  <c r="IH12" i="19"/>
  <c r="IH52" i="19"/>
  <c r="IH102" i="19"/>
  <c r="IH274" i="19"/>
  <c r="IH59" i="19"/>
  <c r="IH23" i="19"/>
  <c r="IH156" i="19"/>
  <c r="IH243" i="19"/>
  <c r="IH256" i="19"/>
  <c r="IH53" i="19"/>
  <c r="IH197" i="19"/>
  <c r="IH114" i="19"/>
  <c r="IH223" i="19"/>
  <c r="IH37" i="19"/>
  <c r="IH170" i="19"/>
  <c r="IH71" i="19"/>
  <c r="IH38" i="19"/>
  <c r="IH106" i="19"/>
  <c r="IH145" i="19"/>
  <c r="IH132" i="19"/>
  <c r="IH252" i="19"/>
  <c r="IH196" i="19"/>
  <c r="IH262" i="19"/>
  <c r="IH220" i="19"/>
  <c r="IH131" i="19"/>
  <c r="IH100" i="19"/>
  <c r="IH116" i="19"/>
  <c r="IH89" i="19"/>
  <c r="IH233" i="19"/>
  <c r="IH6" i="19"/>
  <c r="IH150" i="19"/>
  <c r="IH213" i="19"/>
  <c r="IH115" i="19"/>
  <c r="IH259" i="19"/>
  <c r="IH181" i="19"/>
  <c r="IH117" i="19"/>
  <c r="IH122" i="19"/>
  <c r="IH62" i="19"/>
  <c r="IH217" i="19"/>
  <c r="IH24" i="19"/>
  <c r="IH292" i="19"/>
  <c r="IH144" i="19"/>
  <c r="IH27" i="19"/>
  <c r="IH188" i="19"/>
  <c r="IH18" i="19"/>
  <c r="IH162" i="19"/>
  <c r="IH190" i="19"/>
  <c r="IH127" i="19"/>
  <c r="IH283" i="19"/>
  <c r="IH229" i="19"/>
  <c r="IH129" i="19"/>
  <c r="IH254" i="19"/>
  <c r="IH206" i="19"/>
  <c r="IH110" i="19"/>
  <c r="IH73" i="19"/>
  <c r="IH68" i="19"/>
  <c r="IH58" i="19"/>
  <c r="IH208" i="19"/>
  <c r="IH32" i="19"/>
  <c r="IH86" i="19"/>
  <c r="IH193" i="19"/>
  <c r="IH276" i="19"/>
  <c r="IH13" i="19"/>
  <c r="IH200" i="19"/>
  <c r="IH113" i="19"/>
  <c r="IH30" i="19"/>
  <c r="IH286" i="19"/>
  <c r="IH139" i="19"/>
  <c r="IH277" i="19"/>
  <c r="IH141" i="19"/>
  <c r="IH15" i="19"/>
  <c r="IH167" i="19"/>
  <c r="IH218" i="19"/>
  <c r="IH109" i="19"/>
  <c r="IH264" i="19"/>
  <c r="IH244" i="19"/>
  <c r="IH84" i="19"/>
  <c r="IH14" i="19"/>
  <c r="IH268" i="19"/>
  <c r="IH112" i="19"/>
  <c r="IH245" i="19"/>
  <c r="IH26" i="19"/>
  <c r="IH269" i="19"/>
  <c r="IH124" i="19"/>
  <c r="IH272" i="19"/>
  <c r="IH257" i="19"/>
  <c r="IH174" i="19"/>
  <c r="IH8" i="19"/>
  <c r="IH182" i="19"/>
  <c r="IH142" i="19"/>
  <c r="IH289" i="19"/>
  <c r="IH180" i="19"/>
  <c r="IH25" i="19"/>
  <c r="IH293" i="19"/>
  <c r="IH51" i="19"/>
  <c r="IH234" i="19"/>
  <c r="IH75" i="19"/>
  <c r="IH201" i="19"/>
  <c r="IH136" i="19"/>
  <c r="IH249" i="19"/>
  <c r="IH125" i="19"/>
  <c r="IH222" i="19"/>
  <c r="IH42" i="19"/>
  <c r="IH186" i="19"/>
  <c r="IH7" i="19"/>
  <c r="IH151" i="19"/>
  <c r="IH80" i="19"/>
  <c r="IH9" i="19"/>
  <c r="IH153" i="19"/>
  <c r="IH47" i="19"/>
  <c r="IH265" i="19"/>
  <c r="IH10" i="19"/>
  <c r="IH121" i="19"/>
  <c r="IH41" i="19"/>
  <c r="IH118" i="19"/>
  <c r="IH232" i="19"/>
  <c r="IH104" i="19"/>
  <c r="IH101" i="19"/>
  <c r="IH134" i="19"/>
  <c r="IH130" i="19"/>
  <c r="IH241" i="19"/>
  <c r="IH168" i="19"/>
  <c r="IH280" i="19"/>
  <c r="IH39" i="19"/>
  <c r="IH230" i="19"/>
  <c r="IH154" i="19"/>
  <c r="IH36" i="19"/>
  <c r="IH204" i="19"/>
  <c r="IH63" i="19"/>
  <c r="IH258" i="19"/>
  <c r="IH87" i="19"/>
  <c r="IH294" i="19"/>
  <c r="IH111" i="19"/>
  <c r="IH214" i="19"/>
  <c r="IH148" i="19"/>
  <c r="IH250" i="19"/>
  <c r="IH137" i="19"/>
  <c r="IH271" i="19"/>
  <c r="IH54" i="19"/>
  <c r="IH198" i="19"/>
  <c r="IH19" i="19"/>
  <c r="IH163" i="19"/>
  <c r="IH164" i="19"/>
  <c r="IH21" i="19"/>
  <c r="IH189" i="19"/>
  <c r="IH155" i="19"/>
  <c r="IH146" i="19"/>
  <c r="IH95" i="19"/>
  <c r="IH157" i="19"/>
  <c r="IH171" i="19"/>
  <c r="IH140" i="19"/>
  <c r="IH152" i="19"/>
  <c r="IH67" i="19"/>
  <c r="IH166" i="19"/>
  <c r="IH216" i="19"/>
  <c r="IH295" i="19"/>
  <c r="IH123" i="19"/>
  <c r="IH179" i="19"/>
  <c r="IH147" i="19"/>
  <c r="IH31" i="19"/>
  <c r="IH175" i="19"/>
  <c r="IH236" i="19"/>
  <c r="IH285" i="19"/>
  <c r="IH239" i="19"/>
  <c r="IH266" i="19"/>
  <c r="IH143" i="19"/>
  <c r="IH98" i="19"/>
  <c r="IH72" i="19"/>
  <c r="IH183" i="19"/>
  <c r="IH219" i="19"/>
  <c r="IH211" i="19"/>
  <c r="IH278" i="19"/>
  <c r="IH48" i="19"/>
  <c r="IH99" i="19"/>
  <c r="IH16" i="19"/>
  <c r="IH160" i="19"/>
  <c r="IH5" i="19"/>
  <c r="IH149" i="19"/>
  <c r="IH227" i="19"/>
  <c r="IH66" i="19"/>
  <c r="IH210" i="19"/>
  <c r="IH33" i="19"/>
  <c r="IH34" i="19"/>
  <c r="IH178" i="19"/>
  <c r="IH60" i="19"/>
  <c r="IH240" i="19"/>
  <c r="IH135" i="19"/>
  <c r="IH275" i="19"/>
  <c r="IH159" i="19"/>
  <c r="IH56" i="19"/>
  <c r="IH207" i="19"/>
  <c r="IH28" i="19"/>
  <c r="IH184" i="19"/>
  <c r="IH17" i="19"/>
  <c r="IH161" i="19"/>
  <c r="IH44" i="19"/>
  <c r="IH78" i="19"/>
  <c r="IH270" i="19"/>
  <c r="IH43" i="19"/>
  <c r="IH187" i="19"/>
  <c r="IH165" i="19"/>
  <c r="IH45" i="19"/>
  <c r="IH288" i="19"/>
  <c r="IH74" i="19"/>
  <c r="IH251" i="19"/>
  <c r="IH215" i="19"/>
  <c r="Q298" i="19"/>
  <c r="J298" i="19"/>
  <c r="HR243" i="19"/>
  <c r="HN252" i="19"/>
  <c r="HM5" i="19"/>
  <c r="Q297" i="19"/>
  <c r="J297" i="19"/>
  <c r="FJ4" i="19" s="1"/>
  <c r="HN9" i="19"/>
  <c r="IK4" i="19"/>
  <c r="IK5" i="19" s="1"/>
  <c r="HN21" i="19" l="1"/>
  <c r="HN218" i="19"/>
  <c r="HN127" i="19"/>
  <c r="HN32" i="19"/>
  <c r="HN20" i="19"/>
  <c r="HN126" i="19"/>
  <c r="HN34" i="19"/>
  <c r="HN230" i="19"/>
  <c r="HN33" i="19"/>
  <c r="HN217" i="19"/>
  <c r="HN243" i="19"/>
  <c r="HN136" i="19"/>
  <c r="HN150" i="19"/>
  <c r="HN61" i="19"/>
  <c r="HN227" i="19"/>
  <c r="HN48" i="19"/>
  <c r="HN149" i="19"/>
  <c r="HN216" i="19"/>
  <c r="HN240" i="19"/>
  <c r="HN244" i="19"/>
  <c r="HN59" i="19"/>
  <c r="HN159" i="19"/>
  <c r="HN229" i="19"/>
  <c r="HN72" i="19"/>
  <c r="HN137" i="19"/>
  <c r="HN138" i="19"/>
  <c r="HN151" i="19"/>
  <c r="HN71" i="19"/>
  <c r="HN178" i="19"/>
  <c r="HN22" i="19"/>
  <c r="HN139" i="19"/>
  <c r="HN148" i="19"/>
  <c r="HN254" i="19"/>
  <c r="HN89" i="19"/>
  <c r="HN97" i="19"/>
  <c r="HN293" i="19"/>
  <c r="HN294" i="19"/>
  <c r="HN102" i="19"/>
  <c r="HN205" i="19"/>
  <c r="HN295" i="19"/>
  <c r="HN58" i="19"/>
  <c r="HN255" i="19"/>
  <c r="HN266" i="19"/>
  <c r="HN174" i="19"/>
  <c r="HN282" i="19"/>
  <c r="HN283" i="19"/>
  <c r="HN190" i="19"/>
  <c r="HN204" i="19"/>
  <c r="HN111" i="19"/>
  <c r="HN206" i="19"/>
  <c r="HN125" i="19"/>
  <c r="HN228" i="19"/>
  <c r="HN60" i="19"/>
  <c r="HN160" i="19"/>
  <c r="HN83" i="19"/>
  <c r="HN101" i="19"/>
  <c r="HN10" i="19"/>
  <c r="HN112" i="19"/>
  <c r="HN215" i="19"/>
  <c r="HR137" i="19"/>
  <c r="HR261" i="19"/>
  <c r="HR111" i="19"/>
  <c r="HR158" i="19"/>
  <c r="HR47" i="19"/>
  <c r="HR103" i="19"/>
  <c r="HR112" i="19"/>
  <c r="HM48" i="19"/>
  <c r="HM4" i="19"/>
  <c r="HM3" i="19"/>
  <c r="HN179" i="19"/>
  <c r="HN272" i="19"/>
  <c r="HN11" i="19"/>
  <c r="HN103" i="19"/>
  <c r="HN128" i="19"/>
  <c r="HN207" i="19"/>
  <c r="HN38" i="19"/>
  <c r="HN78" i="19"/>
  <c r="HN167" i="19"/>
  <c r="HN180" i="19"/>
  <c r="HN233" i="19"/>
  <c r="HN273" i="19"/>
  <c r="HN285" i="19"/>
  <c r="HN12" i="19"/>
  <c r="HN24" i="19"/>
  <c r="HN91" i="19"/>
  <c r="HN116" i="19"/>
  <c r="HN129" i="19"/>
  <c r="HN195" i="19"/>
  <c r="HN208" i="19"/>
  <c r="HN220" i="19"/>
  <c r="HN39" i="19"/>
  <c r="HN79" i="19"/>
  <c r="HN168" i="19"/>
  <c r="HN248" i="19"/>
  <c r="HN274" i="19"/>
  <c r="HN286" i="19"/>
  <c r="HN49" i="19"/>
  <c r="HN284" i="19"/>
  <c r="HN90" i="19"/>
  <c r="HN140" i="19"/>
  <c r="HN194" i="19"/>
  <c r="HN67" i="19"/>
  <c r="HN156" i="19"/>
  <c r="HN196" i="19"/>
  <c r="HN262" i="19"/>
  <c r="HN169" i="19"/>
  <c r="HN275" i="19"/>
  <c r="HN93" i="19"/>
  <c r="HN145" i="19"/>
  <c r="HN197" i="19"/>
  <c r="HN237" i="19"/>
  <c r="HN276" i="19"/>
  <c r="HN43" i="19"/>
  <c r="HN264" i="19"/>
  <c r="HN107" i="19"/>
  <c r="HN15" i="19"/>
  <c r="HN146" i="19"/>
  <c r="HN185" i="19"/>
  <c r="HN57" i="19"/>
  <c r="HN82" i="19"/>
  <c r="HN121" i="19"/>
  <c r="HN135" i="19"/>
  <c r="HN226" i="19"/>
  <c r="HN277" i="19"/>
  <c r="HN259" i="19"/>
  <c r="HN23" i="19"/>
  <c r="HN115" i="19"/>
  <c r="HN219" i="19"/>
  <c r="HN13" i="19"/>
  <c r="HN53" i="19"/>
  <c r="HN92" i="19"/>
  <c r="HN117" i="19"/>
  <c r="HN209" i="19"/>
  <c r="HN3" i="19"/>
  <c r="HN80" i="19"/>
  <c r="HN106" i="19"/>
  <c r="HN249" i="19"/>
  <c r="HN287" i="19"/>
  <c r="HN14" i="19"/>
  <c r="HN68" i="19"/>
  <c r="HN157" i="19"/>
  <c r="HN184" i="19"/>
  <c r="HN263" i="19"/>
  <c r="HN81" i="19"/>
  <c r="HN170" i="19"/>
  <c r="HN288" i="19"/>
  <c r="HN4" i="19"/>
  <c r="HN69" i="19"/>
  <c r="HN158" i="19"/>
  <c r="HN238" i="19"/>
  <c r="HN31" i="19"/>
  <c r="HN44" i="19"/>
  <c r="HN70" i="19"/>
  <c r="HN147" i="19"/>
  <c r="HN186" i="19"/>
  <c r="HN214" i="19"/>
  <c r="HN239" i="19"/>
  <c r="HN253" i="19"/>
  <c r="HN265" i="19"/>
  <c r="HN28" i="19"/>
  <c r="HN50" i="19"/>
  <c r="HN73" i="19"/>
  <c r="HN108" i="19"/>
  <c r="HN118" i="19"/>
  <c r="HN175" i="19"/>
  <c r="HN198" i="19"/>
  <c r="HN256" i="19"/>
  <c r="HN130" i="19"/>
  <c r="HN164" i="19"/>
  <c r="HN187" i="19"/>
  <c r="HN245" i="19"/>
  <c r="HN278" i="19"/>
  <c r="HN51" i="19"/>
  <c r="HN119" i="19"/>
  <c r="HN199" i="19"/>
  <c r="HN18" i="19"/>
  <c r="HN99" i="19"/>
  <c r="HN131" i="19"/>
  <c r="HN165" i="19"/>
  <c r="HN188" i="19"/>
  <c r="HN235" i="19"/>
  <c r="HN8" i="19"/>
  <c r="HN19" i="19"/>
  <c r="HN42" i="19"/>
  <c r="HN77" i="19"/>
  <c r="HN100" i="19"/>
  <c r="HN144" i="19"/>
  <c r="HN155" i="19"/>
  <c r="HN166" i="19"/>
  <c r="HN189" i="19"/>
  <c r="HN225" i="19"/>
  <c r="HN236" i="19"/>
  <c r="HN247" i="19"/>
  <c r="HN269" i="19"/>
  <c r="HN292" i="19"/>
  <c r="HN5" i="19"/>
  <c r="HN40" i="19"/>
  <c r="HN62" i="19"/>
  <c r="HN98" i="19"/>
  <c r="HN141" i="19"/>
  <c r="HN210" i="19"/>
  <c r="HN234" i="19"/>
  <c r="HN267" i="19"/>
  <c r="HN289" i="19"/>
  <c r="HN29" i="19"/>
  <c r="HN87" i="19"/>
  <c r="HN109" i="19"/>
  <c r="HN176" i="19"/>
  <c r="HN257" i="19"/>
  <c r="HN41" i="19"/>
  <c r="HN63" i="19"/>
  <c r="HN154" i="19"/>
  <c r="HN224" i="19"/>
  <c r="HN246" i="19"/>
  <c r="HN268" i="19"/>
  <c r="HN279" i="19"/>
  <c r="HN30" i="19"/>
  <c r="HN52" i="19"/>
  <c r="HN88" i="19"/>
  <c r="HN110" i="19"/>
  <c r="HN120" i="19"/>
  <c r="HN177" i="19"/>
  <c r="HN200" i="19"/>
  <c r="HN258" i="19"/>
  <c r="HR119" i="19"/>
  <c r="HR19" i="19"/>
  <c r="HR293" i="19"/>
  <c r="HR3" i="19"/>
  <c r="HR225" i="19"/>
  <c r="HN113" i="19"/>
  <c r="HN142" i="19"/>
  <c r="HN152" i="19"/>
  <c r="HN231" i="19"/>
  <c r="HN241" i="19"/>
  <c r="HN270" i="19"/>
  <c r="HN280" i="19"/>
  <c r="HN290" i="19"/>
  <c r="HN26" i="19"/>
  <c r="HN36" i="19"/>
  <c r="HN46" i="19"/>
  <c r="HN55" i="19"/>
  <c r="HN65" i="19"/>
  <c r="HN75" i="19"/>
  <c r="HN85" i="19"/>
  <c r="HN95" i="19"/>
  <c r="HN123" i="19"/>
  <c r="HN133" i="19"/>
  <c r="HN162" i="19"/>
  <c r="HN172" i="19"/>
  <c r="HN182" i="19"/>
  <c r="HN192" i="19"/>
  <c r="HN202" i="19"/>
  <c r="HN212" i="19"/>
  <c r="HN222" i="19"/>
  <c r="HN251" i="19"/>
  <c r="HN261" i="19"/>
  <c r="HN25" i="19"/>
  <c r="HN35" i="19"/>
  <c r="HN45" i="19"/>
  <c r="HN54" i="19"/>
  <c r="HN64" i="19"/>
  <c r="HN74" i="19"/>
  <c r="HN84" i="19"/>
  <c r="HN94" i="19"/>
  <c r="HN122" i="19"/>
  <c r="HN132" i="19"/>
  <c r="HN161" i="19"/>
  <c r="HN171" i="19"/>
  <c r="HN181" i="19"/>
  <c r="HN191" i="19"/>
  <c r="HN201" i="19"/>
  <c r="HN211" i="19"/>
  <c r="HN221" i="19"/>
  <c r="HN250" i="19"/>
  <c r="HN260" i="19"/>
  <c r="HN104" i="19"/>
  <c r="HN7" i="19"/>
  <c r="HN17" i="19"/>
  <c r="HN105" i="19"/>
  <c r="HN114" i="19"/>
  <c r="HN143" i="19"/>
  <c r="HN153" i="19"/>
  <c r="HN232" i="19"/>
  <c r="HN242" i="19"/>
  <c r="HN271" i="19"/>
  <c r="HN281" i="19"/>
  <c r="HN291" i="19"/>
  <c r="HN6" i="19"/>
  <c r="HN16" i="19"/>
  <c r="HN27" i="19"/>
  <c r="HN37" i="19"/>
  <c r="HN47" i="19"/>
  <c r="HN56" i="19"/>
  <c r="HN66" i="19"/>
  <c r="HN76" i="19"/>
  <c r="HN86" i="19"/>
  <c r="HN96" i="19"/>
  <c r="HN124" i="19"/>
  <c r="HN134" i="19"/>
  <c r="HN163" i="19"/>
  <c r="HN173" i="19"/>
  <c r="HN183" i="19"/>
  <c r="HN193" i="19"/>
  <c r="HN203" i="19"/>
  <c r="HN213" i="19"/>
  <c r="HN223" i="19"/>
  <c r="HR131" i="19"/>
  <c r="HR76" i="19"/>
  <c r="HR188" i="19"/>
  <c r="HR68" i="19"/>
  <c r="HR60" i="19"/>
  <c r="HR77" i="19"/>
  <c r="HR96" i="19"/>
  <c r="HR152" i="19"/>
  <c r="HR161" i="19"/>
  <c r="HR180" i="19"/>
  <c r="HR294" i="19"/>
  <c r="HR43" i="19"/>
  <c r="HR69" i="19"/>
  <c r="HR61" i="19"/>
  <c r="HR247" i="19"/>
  <c r="HR35" i="19"/>
  <c r="HR88" i="19"/>
  <c r="HR295" i="19"/>
  <c r="HR70" i="19"/>
  <c r="HR116" i="19"/>
  <c r="HR201" i="19"/>
  <c r="HR239" i="19"/>
  <c r="HR62" i="19"/>
  <c r="HR230" i="19"/>
  <c r="HR287" i="19"/>
  <c r="HR27" i="19"/>
  <c r="HR36" i="19"/>
  <c r="HR54" i="19"/>
  <c r="HR174" i="19"/>
  <c r="HR222" i="19"/>
  <c r="HR259" i="19"/>
  <c r="HR196" i="19"/>
  <c r="HR279" i="19"/>
  <c r="HR288" i="19"/>
  <c r="HR28" i="19"/>
  <c r="HR160" i="19"/>
  <c r="HR251" i="19"/>
  <c r="HR12" i="19"/>
  <c r="HR91" i="19"/>
  <c r="HR109" i="19"/>
  <c r="HR117" i="19"/>
  <c r="HR181" i="19"/>
  <c r="HR218" i="19"/>
  <c r="HR236" i="19"/>
  <c r="HR21" i="19"/>
  <c r="HR125" i="19"/>
  <c r="HR145" i="19"/>
  <c r="HR209" i="19"/>
  <c r="HR67" i="19"/>
  <c r="HR75" i="19"/>
  <c r="HR110" i="19"/>
  <c r="HR83" i="19"/>
  <c r="HR5" i="19"/>
  <c r="HR102" i="19"/>
  <c r="HR182" i="19"/>
  <c r="HR210" i="19"/>
  <c r="HR245" i="19"/>
  <c r="HR48" i="19"/>
  <c r="HR81" i="19"/>
  <c r="HR89" i="19"/>
  <c r="HR167" i="19"/>
  <c r="HR254" i="19"/>
  <c r="HR22" i="19"/>
  <c r="HR56" i="19"/>
  <c r="HR175" i="19"/>
  <c r="HR132" i="19"/>
  <c r="HR159" i="19"/>
  <c r="HR15" i="19"/>
  <c r="HR41" i="19"/>
  <c r="HR151" i="19"/>
  <c r="HR194" i="19"/>
  <c r="HR238" i="19"/>
  <c r="HR14" i="19"/>
  <c r="HR202" i="19"/>
  <c r="HR229" i="19"/>
  <c r="HR7" i="19"/>
  <c r="HR49" i="19"/>
  <c r="HR82" i="19"/>
  <c r="HR90" i="19"/>
  <c r="HR168" i="19"/>
  <c r="HR272" i="19"/>
  <c r="HR280" i="19"/>
  <c r="HR147" i="19"/>
  <c r="HR172" i="19"/>
  <c r="HR223" i="19"/>
  <c r="HR231" i="19"/>
  <c r="HR274" i="19"/>
  <c r="HR282" i="19"/>
  <c r="HR139" i="19"/>
  <c r="HR189" i="19"/>
  <c r="HR215" i="19"/>
  <c r="HR165" i="19"/>
  <c r="HR258" i="19"/>
  <c r="HR275" i="19"/>
  <c r="HR98" i="19"/>
  <c r="HR123" i="19"/>
  <c r="HR140" i="19"/>
  <c r="HR208" i="19"/>
  <c r="HR267" i="19"/>
  <c r="HR6" i="19"/>
  <c r="HR55" i="19"/>
  <c r="HR118" i="19"/>
  <c r="HR216" i="19"/>
  <c r="HR232" i="19"/>
  <c r="HR265" i="19"/>
  <c r="HR281" i="19"/>
  <c r="HR289" i="19"/>
  <c r="HR63" i="19"/>
  <c r="HR95" i="19"/>
  <c r="HR34" i="19"/>
  <c r="HR42" i="19"/>
  <c r="HR97" i="19"/>
  <c r="HR105" i="19"/>
  <c r="HR154" i="19"/>
  <c r="HR26" i="19"/>
  <c r="HR74" i="19"/>
  <c r="HR130" i="19"/>
  <c r="HR138" i="19"/>
  <c r="HR179" i="19"/>
  <c r="HR187" i="19"/>
  <c r="HR195" i="19"/>
  <c r="HR203" i="19"/>
  <c r="HR211" i="19"/>
  <c r="HR252" i="19"/>
  <c r="HR260" i="19"/>
  <c r="HR268" i="19"/>
  <c r="HR127" i="19"/>
  <c r="HR155" i="19"/>
  <c r="HR169" i="19"/>
  <c r="HR176" i="19"/>
  <c r="HR190" i="19"/>
  <c r="HR240" i="19"/>
  <c r="HR290" i="19"/>
  <c r="HR134" i="19"/>
  <c r="HR50" i="19"/>
  <c r="HR57" i="19"/>
  <c r="HR71" i="19"/>
  <c r="HR78" i="19"/>
  <c r="HR85" i="19"/>
  <c r="HR92" i="19"/>
  <c r="HR99" i="19"/>
  <c r="HR120" i="19"/>
  <c r="HR141" i="19"/>
  <c r="HR162" i="19"/>
  <c r="HR183" i="19"/>
  <c r="HR219" i="19"/>
  <c r="HR269" i="19"/>
  <c r="HR276" i="19"/>
  <c r="HR283" i="19"/>
  <c r="HR8" i="19"/>
  <c r="HR148" i="19"/>
  <c r="HR16" i="19"/>
  <c r="HR23" i="19"/>
  <c r="HR37" i="19"/>
  <c r="HR44" i="19"/>
  <c r="HR198" i="19"/>
  <c r="HR205" i="19"/>
  <c r="HR212" i="19"/>
  <c r="HR248" i="19"/>
  <c r="HR255" i="19"/>
  <c r="HR262" i="19"/>
  <c r="HR29" i="19"/>
  <c r="HR114" i="19"/>
  <c r="HR128" i="19"/>
  <c r="HR135" i="19"/>
  <c r="HR149" i="19"/>
  <c r="HR156" i="19"/>
  <c r="HR170" i="19"/>
  <c r="HR177" i="19"/>
  <c r="HR191" i="19"/>
  <c r="HR227" i="19"/>
  <c r="HR234" i="19"/>
  <c r="HR241" i="19"/>
  <c r="HR291" i="19"/>
  <c r="HR51" i="19"/>
  <c r="HR58" i="19"/>
  <c r="HR65" i="19"/>
  <c r="HR72" i="19"/>
  <c r="HR79" i="19"/>
  <c r="HR100" i="19"/>
  <c r="HR121" i="19"/>
  <c r="HR142" i="19"/>
  <c r="HR163" i="19"/>
  <c r="HR220" i="19"/>
  <c r="HR270" i="19"/>
  <c r="HR9" i="19"/>
  <c r="HR30" i="19"/>
  <c r="HR107" i="19"/>
  <c r="HR17" i="19"/>
  <c r="HR24" i="19"/>
  <c r="HR38" i="19"/>
  <c r="HR45" i="19"/>
  <c r="HR199" i="19"/>
  <c r="HR249" i="19"/>
  <c r="HR256" i="19"/>
  <c r="HR263" i="19"/>
  <c r="HR10" i="19"/>
  <c r="HR136" i="19"/>
  <c r="HR150" i="19"/>
  <c r="HR171" i="19"/>
  <c r="HR185" i="19"/>
  <c r="HR235" i="19"/>
  <c r="HR278" i="19"/>
  <c r="HR292" i="19"/>
  <c r="HR52" i="19"/>
  <c r="HR59" i="19"/>
  <c r="HR80" i="19"/>
  <c r="HR101" i="19"/>
  <c r="HR122" i="19"/>
  <c r="HR143" i="19"/>
  <c r="HR207" i="19"/>
  <c r="HR214" i="19"/>
  <c r="HR221" i="19"/>
  <c r="HR271" i="19"/>
  <c r="HR4" i="19"/>
  <c r="HR87" i="19"/>
  <c r="HR94" i="19"/>
  <c r="HR108" i="19"/>
  <c r="HR115" i="19"/>
  <c r="HR129" i="19"/>
  <c r="HR157" i="19"/>
  <c r="HR178" i="19"/>
  <c r="HR192" i="19"/>
  <c r="HR228" i="19"/>
  <c r="HR242" i="19"/>
  <c r="HR285" i="19"/>
  <c r="HR18" i="19"/>
  <c r="HR25" i="19"/>
  <c r="HR32" i="19"/>
  <c r="HR39" i="19"/>
  <c r="HR46" i="19"/>
  <c r="HR200" i="19"/>
  <c r="HR250" i="19"/>
  <c r="HR197" i="19"/>
  <c r="HR217" i="19"/>
  <c r="HR237" i="19"/>
  <c r="HR257" i="19"/>
  <c r="HR277" i="19"/>
  <c r="HR11" i="19"/>
  <c r="HR31" i="19"/>
  <c r="HR64" i="19"/>
  <c r="HR84" i="19"/>
  <c r="HR104" i="19"/>
  <c r="HR124" i="19"/>
  <c r="HR144" i="19"/>
  <c r="HR164" i="19"/>
  <c r="HR184" i="19"/>
  <c r="HR204" i="19"/>
  <c r="HR224" i="19"/>
  <c r="HR244" i="19"/>
  <c r="HR264" i="19"/>
  <c r="HR284" i="19"/>
  <c r="HR13" i="19"/>
  <c r="HR33" i="19"/>
  <c r="HR66" i="19"/>
  <c r="HR86" i="19"/>
  <c r="HR106" i="19"/>
  <c r="HR126" i="19"/>
  <c r="HR146" i="19"/>
  <c r="HR166" i="19"/>
  <c r="HR186" i="19"/>
  <c r="HR206" i="19"/>
  <c r="HR226" i="19"/>
  <c r="HR246" i="19"/>
  <c r="HR266" i="19"/>
  <c r="HR286" i="19"/>
  <c r="HR20" i="19"/>
  <c r="HR40" i="19"/>
  <c r="HR53" i="19"/>
  <c r="HR73" i="19"/>
  <c r="HR93" i="19"/>
  <c r="HR113" i="19"/>
  <c r="HR133" i="19"/>
  <c r="HR153" i="19"/>
  <c r="HR173" i="19"/>
  <c r="HR193" i="19"/>
  <c r="HR213" i="19"/>
  <c r="HR233" i="19"/>
  <c r="HR253" i="19"/>
  <c r="HR273" i="19"/>
  <c r="FJ3" i="19"/>
  <c r="IK6" i="19"/>
  <c r="FJ207" i="19" l="1"/>
  <c r="FQ193" i="19"/>
  <c r="FJ292" i="19"/>
  <c r="FJ56" i="19"/>
  <c r="FJ168" i="19"/>
  <c r="FJ32" i="19"/>
  <c r="FJ280" i="19"/>
  <c r="FJ244" i="19"/>
  <c r="FJ169" i="19"/>
  <c r="FJ97" i="19"/>
  <c r="FJ279" i="19"/>
  <c r="FJ243" i="19"/>
  <c r="FJ171" i="19"/>
  <c r="FJ135" i="19"/>
  <c r="FJ99" i="19"/>
  <c r="FJ63" i="19"/>
  <c r="FJ275" i="19"/>
  <c r="FJ203" i="19"/>
  <c r="FJ167" i="19"/>
  <c r="FJ131" i="19"/>
  <c r="FJ95" i="19"/>
  <c r="FJ59" i="19"/>
  <c r="FJ13" i="19"/>
  <c r="FJ21" i="19"/>
  <c r="FJ274" i="19"/>
  <c r="FJ238" i="19"/>
  <c r="FJ202" i="19"/>
  <c r="FJ163" i="19"/>
  <c r="FJ127" i="19"/>
  <c r="FJ91" i="19"/>
  <c r="FJ55" i="19"/>
  <c r="FJ273" i="19"/>
  <c r="FJ237" i="19"/>
  <c r="FJ201" i="19"/>
  <c r="FJ165" i="19"/>
  <c r="FJ129" i="19"/>
  <c r="FJ93" i="19"/>
  <c r="FJ57" i="19"/>
  <c r="FJ269" i="19"/>
  <c r="FJ233" i="19"/>
  <c r="FJ197" i="19"/>
  <c r="FJ161" i="19"/>
  <c r="FJ125" i="19"/>
  <c r="FJ89" i="19"/>
  <c r="FJ53" i="19"/>
  <c r="FJ11" i="19"/>
  <c r="FJ7" i="19"/>
  <c r="FJ15" i="19"/>
  <c r="FJ271" i="19"/>
  <c r="FJ235" i="19"/>
  <c r="FJ199" i="19"/>
  <c r="FJ160" i="19"/>
  <c r="FJ124" i="19"/>
  <c r="FJ88" i="19"/>
  <c r="FJ52" i="19"/>
  <c r="FJ270" i="19"/>
  <c r="FJ234" i="19"/>
  <c r="FJ198" i="19"/>
  <c r="FJ162" i="19"/>
  <c r="FJ126" i="19"/>
  <c r="FJ90" i="19"/>
  <c r="FJ54" i="19"/>
  <c r="FJ266" i="19"/>
  <c r="FJ230" i="19"/>
  <c r="FJ194" i="19"/>
  <c r="FJ158" i="19"/>
  <c r="FJ122" i="19"/>
  <c r="FJ86" i="19"/>
  <c r="FJ50" i="19"/>
  <c r="FJ40" i="19"/>
  <c r="FJ29" i="19"/>
  <c r="FJ12" i="19"/>
  <c r="FJ268" i="19"/>
  <c r="FJ232" i="19"/>
  <c r="FJ196" i="19"/>
  <c r="FJ157" i="19"/>
  <c r="FJ121" i="19"/>
  <c r="FJ85" i="19"/>
  <c r="FJ49" i="19"/>
  <c r="FJ267" i="19"/>
  <c r="FJ231" i="19"/>
  <c r="FJ195" i="19"/>
  <c r="FJ159" i="19"/>
  <c r="FJ123" i="19"/>
  <c r="FJ87" i="19"/>
  <c r="FJ51" i="19"/>
  <c r="FJ263" i="19"/>
  <c r="FJ227" i="19"/>
  <c r="FJ191" i="19"/>
  <c r="FJ155" i="19"/>
  <c r="FJ119" i="19"/>
  <c r="FJ83" i="19"/>
  <c r="FJ47" i="19"/>
  <c r="FJ37" i="19"/>
  <c r="FJ8" i="19"/>
  <c r="FJ9" i="19"/>
  <c r="FJ265" i="19"/>
  <c r="FJ229" i="19"/>
  <c r="FJ190" i="19"/>
  <c r="FJ154" i="19"/>
  <c r="FJ118" i="19"/>
  <c r="FJ82" i="19"/>
  <c r="FJ46" i="19"/>
  <c r="FJ264" i="19"/>
  <c r="FJ228" i="19"/>
  <c r="FJ192" i="19"/>
  <c r="FJ156" i="19"/>
  <c r="FJ120" i="19"/>
  <c r="FJ84" i="19"/>
  <c r="FJ48" i="19"/>
  <c r="FJ260" i="19"/>
  <c r="FJ224" i="19"/>
  <c r="FJ188" i="19"/>
  <c r="FJ152" i="19"/>
  <c r="FJ116" i="19"/>
  <c r="FJ80" i="19"/>
  <c r="FJ44" i="19"/>
  <c r="FJ34" i="19"/>
  <c r="FJ38" i="19"/>
  <c r="FJ6" i="19"/>
  <c r="FJ262" i="19"/>
  <c r="FJ226" i="19"/>
  <c r="FJ187" i="19"/>
  <c r="FJ151" i="19"/>
  <c r="FJ115" i="19"/>
  <c r="FJ79" i="19"/>
  <c r="FJ43" i="19"/>
  <c r="FJ261" i="19"/>
  <c r="FJ225" i="19"/>
  <c r="FJ189" i="19"/>
  <c r="FJ153" i="19"/>
  <c r="FJ117" i="19"/>
  <c r="FJ81" i="19"/>
  <c r="FJ45" i="19"/>
  <c r="FJ293" i="19"/>
  <c r="FJ257" i="19"/>
  <c r="FJ221" i="19"/>
  <c r="FJ185" i="19"/>
  <c r="FJ149" i="19"/>
  <c r="FJ113" i="19"/>
  <c r="FJ77" i="19"/>
  <c r="FJ41" i="19"/>
  <c r="FJ31" i="19"/>
  <c r="FJ39" i="19"/>
  <c r="FJ35" i="19"/>
  <c r="FJ259" i="19"/>
  <c r="FJ223" i="19"/>
  <c r="FJ184" i="19"/>
  <c r="FJ148" i="19"/>
  <c r="FJ112" i="19"/>
  <c r="FJ76" i="19"/>
  <c r="FJ258" i="19"/>
  <c r="FJ222" i="19"/>
  <c r="FJ186" i="19"/>
  <c r="FJ150" i="19"/>
  <c r="FJ114" i="19"/>
  <c r="FJ78" i="19"/>
  <c r="FJ42" i="19"/>
  <c r="FJ290" i="19"/>
  <c r="FJ254" i="19"/>
  <c r="FJ218" i="19"/>
  <c r="FJ182" i="19"/>
  <c r="FJ146" i="19"/>
  <c r="FJ110" i="19"/>
  <c r="FJ74" i="19"/>
  <c r="FJ28" i="19"/>
  <c r="FJ36" i="19"/>
  <c r="FJ23" i="19"/>
  <c r="FJ256" i="19"/>
  <c r="FJ220" i="19"/>
  <c r="FJ181" i="19"/>
  <c r="FJ145" i="19"/>
  <c r="FJ109" i="19"/>
  <c r="FJ73" i="19"/>
  <c r="FJ291" i="19"/>
  <c r="FJ255" i="19"/>
  <c r="FJ219" i="19"/>
  <c r="FJ183" i="19"/>
  <c r="FJ147" i="19"/>
  <c r="FJ111" i="19"/>
  <c r="FJ75" i="19"/>
  <c r="FJ287" i="19"/>
  <c r="FJ251" i="19"/>
  <c r="FJ215" i="19"/>
  <c r="FJ179" i="19"/>
  <c r="FJ143" i="19"/>
  <c r="FJ107" i="19"/>
  <c r="FJ71" i="19"/>
  <c r="FJ25" i="19"/>
  <c r="FJ33" i="19"/>
  <c r="FJ20" i="19"/>
  <c r="FJ289" i="19"/>
  <c r="FJ253" i="19"/>
  <c r="FJ217" i="19"/>
  <c r="FJ178" i="19"/>
  <c r="FJ142" i="19"/>
  <c r="FJ106" i="19"/>
  <c r="FJ70" i="19"/>
  <c r="FJ288" i="19"/>
  <c r="FJ252" i="19"/>
  <c r="FJ216" i="19"/>
  <c r="FJ180" i="19"/>
  <c r="FJ144" i="19"/>
  <c r="FJ108" i="19"/>
  <c r="FJ72" i="19"/>
  <c r="FJ284" i="19"/>
  <c r="FJ248" i="19"/>
  <c r="FJ212" i="19"/>
  <c r="FJ176" i="19"/>
  <c r="FJ140" i="19"/>
  <c r="FJ104" i="19"/>
  <c r="FJ68" i="19"/>
  <c r="FJ22" i="19"/>
  <c r="FJ30" i="19"/>
  <c r="FJ17" i="19"/>
  <c r="FJ286" i="19"/>
  <c r="FJ250" i="19"/>
  <c r="FJ214" i="19"/>
  <c r="FJ175" i="19"/>
  <c r="FJ139" i="19"/>
  <c r="FJ103" i="19"/>
  <c r="FJ67" i="19"/>
  <c r="FJ285" i="19"/>
  <c r="FJ249" i="19"/>
  <c r="FJ213" i="19"/>
  <c r="FJ177" i="19"/>
  <c r="FJ141" i="19"/>
  <c r="FJ105" i="19"/>
  <c r="FJ69" i="19"/>
  <c r="FJ281" i="19"/>
  <c r="FJ245" i="19"/>
  <c r="FJ209" i="19"/>
  <c r="FJ173" i="19"/>
  <c r="FJ137" i="19"/>
  <c r="FJ101" i="19"/>
  <c r="FJ65" i="19"/>
  <c r="FJ26" i="19"/>
  <c r="FJ19" i="19"/>
  <c r="FJ27" i="19"/>
  <c r="FJ5" i="19"/>
  <c r="FJ283" i="19"/>
  <c r="FJ247" i="19"/>
  <c r="FJ211" i="19"/>
  <c r="FJ172" i="19"/>
  <c r="FJ136" i="19"/>
  <c r="FJ100" i="19"/>
  <c r="FJ64" i="19"/>
  <c r="FJ282" i="19"/>
  <c r="FJ246" i="19"/>
  <c r="FJ210" i="19"/>
  <c r="FJ174" i="19"/>
  <c r="FJ138" i="19"/>
  <c r="FJ102" i="19"/>
  <c r="FJ66" i="19"/>
  <c r="FJ278" i="19"/>
  <c r="FJ242" i="19"/>
  <c r="FJ206" i="19"/>
  <c r="FJ170" i="19"/>
  <c r="FJ134" i="19"/>
  <c r="FJ98" i="19"/>
  <c r="FJ62" i="19"/>
  <c r="FJ16" i="19"/>
  <c r="IK7" i="19"/>
  <c r="FJ94" i="19" l="1"/>
  <c r="FJ130" i="19"/>
  <c r="FJ294" i="19"/>
  <c r="FJ204" i="19"/>
  <c r="FJ10" i="19"/>
  <c r="FJ164" i="19"/>
  <c r="FJ276" i="19"/>
  <c r="FJ96" i="19"/>
  <c r="FJ205" i="19"/>
  <c r="FJ58" i="19"/>
  <c r="FJ236" i="19"/>
  <c r="FJ208" i="19"/>
  <c r="FJ60" i="19"/>
  <c r="FJ272" i="19"/>
  <c r="FJ200" i="19"/>
  <c r="FJ61" i="19"/>
  <c r="FJ128" i="19"/>
  <c r="FJ132" i="19"/>
  <c r="FJ277" i="19"/>
  <c r="FJ239" i="19"/>
  <c r="FJ133" i="19"/>
  <c r="FJ240" i="19"/>
  <c r="FJ166" i="19"/>
  <c r="FJ14" i="19"/>
  <c r="FJ24" i="19"/>
  <c r="FJ193" i="19"/>
  <c r="FJ18" i="19"/>
  <c r="FJ92" i="19"/>
  <c r="FJ295" i="19"/>
  <c r="FJ241" i="19"/>
  <c r="FQ9" i="19"/>
  <c r="FQ17" i="19"/>
  <c r="FQ26" i="19"/>
  <c r="FQ10" i="19"/>
  <c r="FQ12" i="19"/>
  <c r="FQ21" i="19"/>
  <c r="FQ30" i="19"/>
  <c r="FQ39" i="19"/>
  <c r="FQ48" i="19"/>
  <c r="FQ57" i="19"/>
  <c r="FQ66" i="19"/>
  <c r="FQ41" i="19"/>
  <c r="FQ50" i="19"/>
  <c r="FQ59" i="19"/>
  <c r="FQ68" i="19"/>
  <c r="FQ77" i="19"/>
  <c r="FQ86" i="19"/>
  <c r="FQ8" i="19"/>
  <c r="FQ34" i="19"/>
  <c r="FQ25" i="19"/>
  <c r="FQ5" i="19"/>
  <c r="FQ40" i="19"/>
  <c r="FQ49" i="19"/>
  <c r="FQ58" i="19"/>
  <c r="FQ67" i="19"/>
  <c r="FQ76" i="19"/>
  <c r="FQ85" i="19"/>
  <c r="FQ81" i="19"/>
  <c r="FQ90" i="19"/>
  <c r="FQ99" i="19"/>
  <c r="FQ108" i="19"/>
  <c r="FQ117" i="19"/>
  <c r="FQ20" i="19"/>
  <c r="FQ7" i="19"/>
  <c r="FQ29" i="19"/>
  <c r="FQ14" i="19"/>
  <c r="FQ15" i="19"/>
  <c r="FQ24" i="19"/>
  <c r="FQ33" i="19"/>
  <c r="FQ42" i="19"/>
  <c r="FQ51" i="19"/>
  <c r="FQ60" i="19"/>
  <c r="FQ69" i="19"/>
  <c r="FQ35" i="19"/>
  <c r="FQ44" i="19"/>
  <c r="FQ53" i="19"/>
  <c r="FQ62" i="19"/>
  <c r="FQ71" i="19"/>
  <c r="FQ80" i="19"/>
  <c r="FQ89" i="19"/>
  <c r="FQ28" i="19"/>
  <c r="FQ13" i="19"/>
  <c r="FQ3" i="19"/>
  <c r="FQ4" i="19"/>
  <c r="FQ19" i="19"/>
  <c r="FQ16" i="19"/>
  <c r="FQ43" i="19"/>
  <c r="FQ52" i="19"/>
  <c r="FQ61" i="19"/>
  <c r="FQ70" i="19"/>
  <c r="FQ79" i="19"/>
  <c r="FQ75" i="19"/>
  <c r="FQ84" i="19"/>
  <c r="FQ93" i="19"/>
  <c r="FQ102" i="19"/>
  <c r="FQ111" i="19"/>
  <c r="FQ6" i="19"/>
  <c r="FQ32" i="19"/>
  <c r="FQ18" i="19"/>
  <c r="FQ27" i="19"/>
  <c r="FQ36" i="19"/>
  <c r="FQ45" i="19"/>
  <c r="FQ54" i="19"/>
  <c r="FQ63" i="19"/>
  <c r="FQ72" i="19"/>
  <c r="FQ38" i="19"/>
  <c r="FQ47" i="19"/>
  <c r="FQ56" i="19"/>
  <c r="FQ65" i="19"/>
  <c r="FQ74" i="19"/>
  <c r="FQ83" i="19"/>
  <c r="FQ92" i="19"/>
  <c r="FQ11" i="19"/>
  <c r="FQ94" i="19"/>
  <c r="FQ103" i="19"/>
  <c r="FQ112" i="19"/>
  <c r="FQ121" i="19"/>
  <c r="FQ37" i="19"/>
  <c r="FQ78" i="19"/>
  <c r="FQ96" i="19"/>
  <c r="FQ114" i="19"/>
  <c r="FQ98" i="19"/>
  <c r="FQ107" i="19"/>
  <c r="FQ116" i="19"/>
  <c r="FQ125" i="19"/>
  <c r="FQ134" i="19"/>
  <c r="FQ120" i="19"/>
  <c r="FQ129" i="19"/>
  <c r="FQ138" i="19"/>
  <c r="FQ147" i="19"/>
  <c r="FQ156" i="19"/>
  <c r="FQ165" i="19"/>
  <c r="FQ174" i="19"/>
  <c r="FQ46" i="19"/>
  <c r="FQ88" i="19"/>
  <c r="FQ97" i="19"/>
  <c r="FQ106" i="19"/>
  <c r="FQ115" i="19"/>
  <c r="FQ124" i="19"/>
  <c r="FQ55" i="19"/>
  <c r="FQ101" i="19"/>
  <c r="FQ110" i="19"/>
  <c r="FQ119" i="19"/>
  <c r="FQ128" i="19"/>
  <c r="FQ137" i="19"/>
  <c r="FQ123" i="19"/>
  <c r="FQ132" i="19"/>
  <c r="FQ141" i="19"/>
  <c r="FQ150" i="19"/>
  <c r="FQ159" i="19"/>
  <c r="FQ168" i="19"/>
  <c r="FQ64" i="19"/>
  <c r="FQ87" i="19"/>
  <c r="FQ105" i="19"/>
  <c r="FQ130" i="19"/>
  <c r="FQ139" i="19"/>
  <c r="FQ148" i="19"/>
  <c r="FQ157" i="19"/>
  <c r="FQ166" i="19"/>
  <c r="FQ31" i="19"/>
  <c r="FQ91" i="19"/>
  <c r="FQ100" i="19"/>
  <c r="FQ109" i="19"/>
  <c r="FQ118" i="19"/>
  <c r="FQ127" i="19"/>
  <c r="FQ23" i="19"/>
  <c r="FQ73" i="19"/>
  <c r="FQ22" i="19"/>
  <c r="FQ95" i="19"/>
  <c r="FQ104" i="19"/>
  <c r="FQ82" i="19"/>
  <c r="FQ133" i="19"/>
  <c r="FQ142" i="19"/>
  <c r="FQ151" i="19"/>
  <c r="FQ160" i="19"/>
  <c r="FQ169" i="19"/>
  <c r="FQ113" i="19"/>
  <c r="FQ149" i="19"/>
  <c r="FQ180" i="19"/>
  <c r="FQ189" i="19"/>
  <c r="FQ237" i="19"/>
  <c r="FQ246" i="19"/>
  <c r="FQ255" i="19"/>
  <c r="FQ264" i="19"/>
  <c r="FQ273" i="19"/>
  <c r="FQ282" i="19"/>
  <c r="FQ291" i="19"/>
  <c r="FQ122" i="19"/>
  <c r="FQ126" i="19"/>
  <c r="FQ154" i="19"/>
  <c r="FQ131" i="19"/>
  <c r="FQ135" i="19"/>
  <c r="FQ175" i="19"/>
  <c r="FQ184" i="19"/>
  <c r="FQ144" i="19"/>
  <c r="FQ140" i="19"/>
  <c r="FQ152" i="19"/>
  <c r="FQ161" i="19"/>
  <c r="FQ170" i="19"/>
  <c r="FQ179" i="19"/>
  <c r="FQ201" i="19"/>
  <c r="FQ210" i="19"/>
  <c r="FQ219" i="19"/>
  <c r="FQ228" i="19"/>
  <c r="FQ196" i="19"/>
  <c r="FQ205" i="19"/>
  <c r="FQ214" i="19"/>
  <c r="FQ223" i="19"/>
  <c r="FQ153" i="19"/>
  <c r="FQ163" i="19"/>
  <c r="FQ183" i="19"/>
  <c r="FQ192" i="19"/>
  <c r="FQ240" i="19"/>
  <c r="FQ249" i="19"/>
  <c r="FQ258" i="19"/>
  <c r="FQ267" i="19"/>
  <c r="FQ276" i="19"/>
  <c r="FQ285" i="19"/>
  <c r="FQ162" i="19"/>
  <c r="FQ143" i="19"/>
  <c r="FQ171" i="19"/>
  <c r="FQ178" i="19"/>
  <c r="FQ187" i="19"/>
  <c r="FQ136" i="19"/>
  <c r="FQ172" i="19"/>
  <c r="FQ155" i="19"/>
  <c r="FQ164" i="19"/>
  <c r="FQ173" i="19"/>
  <c r="FQ182" i="19"/>
  <c r="FQ195" i="19"/>
  <c r="FQ204" i="19"/>
  <c r="FQ213" i="19"/>
  <c r="FQ222" i="19"/>
  <c r="FQ231" i="19"/>
  <c r="FQ146" i="19"/>
  <c r="FQ177" i="19"/>
  <c r="FQ186" i="19"/>
  <c r="FQ234" i="19"/>
  <c r="FQ243" i="19"/>
  <c r="FQ252" i="19"/>
  <c r="FQ261" i="19"/>
  <c r="FQ270" i="19"/>
  <c r="FQ279" i="19"/>
  <c r="FQ288" i="19"/>
  <c r="FQ145" i="19"/>
  <c r="FQ158" i="19"/>
  <c r="FQ167" i="19"/>
  <c r="FQ176" i="19"/>
  <c r="FQ185" i="19"/>
  <c r="FQ198" i="19"/>
  <c r="FQ207" i="19"/>
  <c r="FQ216" i="19"/>
  <c r="FQ225" i="19"/>
  <c r="FQ202" i="19"/>
  <c r="FQ211" i="19"/>
  <c r="FQ220" i="19"/>
  <c r="FQ229" i="19"/>
  <c r="FQ188" i="19"/>
  <c r="FQ197" i="19"/>
  <c r="FQ206" i="19"/>
  <c r="FQ215" i="19"/>
  <c r="FQ224" i="19"/>
  <c r="FQ233" i="19"/>
  <c r="FQ181" i="19"/>
  <c r="FQ200" i="19"/>
  <c r="FQ236" i="19"/>
  <c r="FQ239" i="19"/>
  <c r="FQ248" i="19"/>
  <c r="FQ257" i="19"/>
  <c r="FQ266" i="19"/>
  <c r="FQ275" i="19"/>
  <c r="FQ284" i="19"/>
  <c r="FQ203" i="19"/>
  <c r="FQ190" i="19"/>
  <c r="FQ235" i="19"/>
  <c r="FQ244" i="19"/>
  <c r="FQ253" i="19"/>
  <c r="FQ262" i="19"/>
  <c r="FQ271" i="19"/>
  <c r="FQ280" i="19"/>
  <c r="FQ199" i="19"/>
  <c r="FQ209" i="19"/>
  <c r="FQ289" i="19"/>
  <c r="FQ293" i="19"/>
  <c r="FQ212" i="19"/>
  <c r="FQ242" i="19"/>
  <c r="FQ251" i="19"/>
  <c r="FQ260" i="19"/>
  <c r="FQ269" i="19"/>
  <c r="FQ278" i="19"/>
  <c r="FQ287" i="19"/>
  <c r="FQ292" i="19"/>
  <c r="FQ208" i="19"/>
  <c r="FQ295" i="19"/>
  <c r="FQ218" i="19"/>
  <c r="FQ238" i="19"/>
  <c r="FQ247" i="19"/>
  <c r="FQ256" i="19"/>
  <c r="FQ265" i="19"/>
  <c r="FQ274" i="19"/>
  <c r="FQ283" i="19"/>
  <c r="FQ217" i="19"/>
  <c r="FQ221" i="19"/>
  <c r="FQ245" i="19"/>
  <c r="FQ254" i="19"/>
  <c r="FQ263" i="19"/>
  <c r="FQ272" i="19"/>
  <c r="FQ281" i="19"/>
  <c r="FQ290" i="19"/>
  <c r="FQ226" i="19"/>
  <c r="FQ191" i="19"/>
  <c r="FQ227" i="19"/>
  <c r="FQ194" i="19"/>
  <c r="FQ230" i="19"/>
  <c r="FQ232" i="19"/>
  <c r="FQ241" i="19"/>
  <c r="FQ250" i="19"/>
  <c r="FQ259" i="19"/>
  <c r="FQ268" i="19"/>
  <c r="FQ277" i="19"/>
  <c r="FQ286" i="19"/>
  <c r="FQ294" i="19"/>
  <c r="IK8" i="19"/>
  <c r="II4" i="19" l="1"/>
  <c r="II5" i="19"/>
  <c r="II3" i="19"/>
  <c r="IK9" i="19"/>
  <c r="IK10" i="19" l="1"/>
  <c r="IK11" i="19" l="1"/>
  <c r="IK12" i="19" l="1"/>
  <c r="IK13" i="19" l="1"/>
  <c r="IK14" i="19" l="1"/>
  <c r="IK15" i="19" l="1"/>
  <c r="IK16" i="19" l="1"/>
  <c r="IK17" i="19" l="1"/>
  <c r="IK18" i="19" l="1"/>
  <c r="IK19" i="19" l="1"/>
  <c r="IK20" i="19" l="1"/>
  <c r="IK21" i="19" l="1"/>
  <c r="IK22" i="19" l="1"/>
  <c r="IK23" i="19" l="1"/>
  <c r="IK24" i="19" l="1"/>
  <c r="IK25" i="19" l="1"/>
  <c r="IK26" i="19" l="1"/>
  <c r="IK27" i="19" l="1"/>
  <c r="IK28" i="19" l="1"/>
  <c r="IK29" i="19" l="1"/>
  <c r="IK30" i="19" l="1"/>
  <c r="IK31" i="19" l="1"/>
  <c r="IK32" i="19" l="1"/>
  <c r="IK33" i="19" l="1"/>
  <c r="IK34" i="19" l="1"/>
  <c r="IK35" i="19" l="1"/>
  <c r="IK36" i="19" l="1"/>
  <c r="IK37" i="19" l="1"/>
  <c r="IK38" i="19" l="1"/>
  <c r="IK39" i="19" l="1"/>
  <c r="IK40" i="19" l="1"/>
  <c r="IK41" i="19" l="1"/>
  <c r="IK42" i="19" l="1"/>
  <c r="IK43" i="19" l="1"/>
  <c r="IK44" i="19" l="1"/>
  <c r="IK45" i="19" l="1"/>
  <c r="IK46" i="19" l="1"/>
  <c r="IK47" i="19" l="1"/>
  <c r="IK48" i="19" l="1"/>
  <c r="II48" i="19" s="1"/>
  <c r="IK49" i="19" l="1"/>
  <c r="IK50" i="19" l="1"/>
  <c r="IK51" i="19" l="1"/>
  <c r="IK52" i="19" l="1"/>
  <c r="IK53" i="19" l="1"/>
  <c r="IK54" i="19" l="1"/>
  <c r="IK55" i="19" l="1"/>
  <c r="IK56" i="19" l="1"/>
  <c r="IK57" i="19" l="1"/>
  <c r="IK58" i="19" l="1"/>
  <c r="IK59" i="19" l="1"/>
  <c r="IK60" i="19" l="1"/>
  <c r="IK61" i="19" l="1"/>
  <c r="IK62" i="19" l="1"/>
  <c r="IK63" i="19" l="1"/>
  <c r="IK64" i="19" l="1"/>
  <c r="IK65" i="19" l="1"/>
  <c r="IK66" i="19" l="1"/>
  <c r="IK67" i="19" l="1"/>
  <c r="IK68" i="19" l="1"/>
  <c r="IK69" i="19" l="1"/>
  <c r="IK70" i="19" l="1"/>
  <c r="IK71" i="19" l="1"/>
  <c r="IK72" i="19" l="1"/>
  <c r="IK73" i="19" l="1"/>
  <c r="IK74" i="19" l="1"/>
  <c r="IK75" i="19" l="1"/>
  <c r="IK76" i="19" l="1"/>
  <c r="IK77" i="19" l="1"/>
  <c r="IK78" i="19" l="1"/>
  <c r="IK79" i="19" l="1"/>
  <c r="IK80" i="19" l="1"/>
  <c r="IK81" i="19" l="1"/>
  <c r="IK82" i="19" l="1"/>
  <c r="IK83" i="19" l="1"/>
  <c r="IK84" i="19" l="1"/>
  <c r="IK85" i="19" l="1"/>
  <c r="IK86" i="19" l="1"/>
  <c r="IK87" i="19" l="1"/>
  <c r="IK88" i="19" l="1"/>
  <c r="IK89" i="19" l="1"/>
  <c r="IK90" i="19" l="1"/>
  <c r="IK91" i="19" l="1"/>
  <c r="IK92" i="19" l="1"/>
  <c r="IK93" i="19" l="1"/>
  <c r="IK94" i="19" l="1"/>
  <c r="IK95" i="19" l="1"/>
  <c r="IK96" i="19" l="1"/>
  <c r="IK97" i="19" l="1"/>
  <c r="IK98" i="19" l="1"/>
  <c r="IK99" i="19" l="1"/>
  <c r="IK100" i="19" l="1"/>
  <c r="IK101" i="19" l="1"/>
  <c r="IK102" i="19" l="1"/>
  <c r="IK103" i="19" l="1"/>
  <c r="IK104" i="19" l="1"/>
  <c r="IK105" i="19" l="1"/>
  <c r="IK106" i="19" l="1"/>
  <c r="IK107" i="19" l="1"/>
  <c r="IK108" i="19" l="1"/>
  <c r="IK109" i="19" l="1"/>
  <c r="IK110" i="19" l="1"/>
  <c r="IK111" i="19" l="1"/>
  <c r="IK112" i="19" l="1"/>
  <c r="IK113" i="19" l="1"/>
  <c r="IK114" i="19" l="1"/>
  <c r="IK115" i="19" l="1"/>
  <c r="IK116" i="19" l="1"/>
  <c r="IK117" i="19" l="1"/>
  <c r="IK118" i="19" l="1"/>
  <c r="IK119" i="19" l="1"/>
  <c r="IK120" i="19" l="1"/>
  <c r="IK121" i="19" l="1"/>
  <c r="IK122" i="19" l="1"/>
  <c r="IK123" i="19" l="1"/>
  <c r="IK124" i="19" l="1"/>
  <c r="IK125" i="19" l="1"/>
  <c r="IK126" i="19" l="1"/>
  <c r="IK127" i="19" l="1"/>
  <c r="IK128" i="19" l="1"/>
  <c r="IK129" i="19" l="1"/>
  <c r="IK130" i="19" l="1"/>
  <c r="IK131" i="19" l="1"/>
  <c r="IK132" i="19" l="1"/>
  <c r="IK133" i="19" l="1"/>
  <c r="IK134" i="19" l="1"/>
  <c r="IK135" i="19" l="1"/>
  <c r="IK136" i="19" l="1"/>
  <c r="IK137" i="19" l="1"/>
  <c r="IK138" i="19" l="1"/>
  <c r="IK139" i="19" l="1"/>
  <c r="IK140" i="19" l="1"/>
  <c r="IK141" i="19" l="1"/>
  <c r="IK142" i="19" l="1"/>
  <c r="IK143" i="19" l="1"/>
  <c r="IK144" i="19" l="1"/>
  <c r="IK145" i="19" l="1"/>
  <c r="IK146" i="19" l="1"/>
  <c r="IK147" i="19" l="1"/>
  <c r="IK148" i="19" l="1"/>
  <c r="IK149" i="19" l="1"/>
  <c r="IK150" i="19" l="1"/>
  <c r="IK151" i="19" l="1"/>
  <c r="IK152" i="19" l="1"/>
  <c r="IK153" i="19" l="1"/>
  <c r="IK154" i="19" l="1"/>
  <c r="IK155" i="19" l="1"/>
  <c r="IK156" i="19" l="1"/>
  <c r="IK157" i="19" l="1"/>
  <c r="IK158" i="19" l="1"/>
  <c r="IK159" i="19" l="1"/>
  <c r="IK160" i="19" l="1"/>
  <c r="IK161" i="19" l="1"/>
  <c r="IK162" i="19" l="1"/>
  <c r="IK163" i="19" l="1"/>
  <c r="IK164" i="19" l="1"/>
  <c r="IK165" i="19" l="1"/>
  <c r="IK166" i="19" l="1"/>
  <c r="IK167" i="19" l="1"/>
  <c r="IK168" i="19" l="1"/>
  <c r="IK169" i="19" l="1"/>
  <c r="IK170" i="19" l="1"/>
  <c r="IK171" i="19" l="1"/>
  <c r="IK172" i="19" l="1"/>
  <c r="IK173" i="19" l="1"/>
  <c r="IK174" i="19" l="1"/>
  <c r="IK175" i="19" l="1"/>
  <c r="IK176" i="19" l="1"/>
  <c r="IK177" i="19" l="1"/>
  <c r="IK178" i="19" l="1"/>
  <c r="IK179" i="19" l="1"/>
  <c r="IK180" i="19" l="1"/>
  <c r="IK181" i="19" l="1"/>
  <c r="IK182" i="19" l="1"/>
  <c r="IK183" i="19" l="1"/>
  <c r="IK184" i="19" l="1"/>
  <c r="IK185" i="19" l="1"/>
  <c r="IK186" i="19" l="1"/>
  <c r="IK187" i="19" l="1"/>
  <c r="IK188" i="19" l="1"/>
  <c r="IK189" i="19" l="1"/>
  <c r="IK190" i="19" l="1"/>
  <c r="IK191" i="19" l="1"/>
  <c r="IK192" i="19" l="1"/>
  <c r="IK193" i="19" l="1"/>
  <c r="IK194" i="19" l="1"/>
  <c r="IK195" i="19" l="1"/>
  <c r="IK196" i="19" l="1"/>
  <c r="IK197" i="19" l="1"/>
  <c r="IK198" i="19" l="1"/>
  <c r="IK199" i="19" l="1"/>
  <c r="IK200" i="19" l="1"/>
  <c r="IK201" i="19" l="1"/>
  <c r="IK202" i="19" l="1"/>
  <c r="IK203" i="19" l="1"/>
  <c r="IK204" i="19" l="1"/>
  <c r="IK205" i="19" l="1"/>
  <c r="IK206" i="19" l="1"/>
  <c r="IK207" i="19" l="1"/>
  <c r="IK208" i="19" l="1"/>
  <c r="IK209" i="19" l="1"/>
  <c r="IK210" i="19" l="1"/>
  <c r="IK211" i="19" l="1"/>
  <c r="IK212" i="19" l="1"/>
  <c r="IK213" i="19" l="1"/>
  <c r="IK214" i="19" l="1"/>
  <c r="IK215" i="19" l="1"/>
  <c r="IK216" i="19" l="1"/>
  <c r="IK217" i="19" l="1"/>
  <c r="IK218" i="19" l="1"/>
  <c r="IK219" i="19" l="1"/>
  <c r="IK220" i="19" l="1"/>
  <c r="IK221" i="19" l="1"/>
  <c r="IK222" i="19" l="1"/>
  <c r="IK223" i="19" l="1"/>
  <c r="IK224" i="19" l="1"/>
  <c r="IK225" i="19" l="1"/>
  <c r="IK226" i="19" l="1"/>
  <c r="IK227" i="19" l="1"/>
  <c r="IK228" i="19" l="1"/>
  <c r="IK229" i="19" l="1"/>
  <c r="IK230" i="19" l="1"/>
  <c r="IK231" i="19" l="1"/>
  <c r="IK232" i="19" l="1"/>
  <c r="IK233" i="19" l="1"/>
  <c r="IK234" i="19" l="1"/>
  <c r="IK235" i="19" l="1"/>
  <c r="IK236" i="19" l="1"/>
  <c r="IK237" i="19" l="1"/>
  <c r="IK238" i="19" l="1"/>
  <c r="IK239" i="19" l="1"/>
  <c r="IK240" i="19" l="1"/>
  <c r="IK241" i="19" l="1"/>
  <c r="IK242" i="19" l="1"/>
  <c r="IK243" i="19" l="1"/>
  <c r="IK244" i="19" l="1"/>
  <c r="IK245" i="19" l="1"/>
  <c r="IK246" i="19" l="1"/>
  <c r="IK247" i="19" l="1"/>
  <c r="IK248" i="19" l="1"/>
  <c r="IK249" i="19" l="1"/>
  <c r="IK250" i="19" l="1"/>
  <c r="IK251" i="19" l="1"/>
  <c r="IK252" i="19" l="1"/>
  <c r="IK253" i="19" l="1"/>
  <c r="IK254" i="19" l="1"/>
  <c r="IK255" i="19" l="1"/>
  <c r="IK256" i="19" l="1"/>
  <c r="IK257" i="19" l="1"/>
  <c r="IK258" i="19" l="1"/>
  <c r="IK259" i="19" l="1"/>
  <c r="IK260" i="19" l="1"/>
  <c r="IK261" i="19" l="1"/>
  <c r="IK262" i="19" l="1"/>
  <c r="IK263" i="19" l="1"/>
  <c r="IK264" i="19" l="1"/>
  <c r="IK265" i="19" l="1"/>
  <c r="IK266" i="19" l="1"/>
  <c r="IK267" i="19" l="1"/>
  <c r="IK268" i="19" l="1"/>
  <c r="IK269" i="19" l="1"/>
  <c r="IK270" i="19" l="1"/>
  <c r="IK271" i="19" l="1"/>
  <c r="IK272" i="19" l="1"/>
  <c r="IK273" i="19" l="1"/>
  <c r="IK274" i="19" l="1"/>
  <c r="IK275" i="19" l="1"/>
  <c r="IK276" i="19" l="1"/>
  <c r="IK277" i="19" l="1"/>
  <c r="IK278" i="19" l="1"/>
  <c r="IK279" i="19" l="1"/>
  <c r="IK280" i="19" l="1"/>
  <c r="IK281" i="19" l="1"/>
  <c r="IK282" i="19" l="1"/>
  <c r="IK283" i="19" l="1"/>
  <c r="IK284" i="19" l="1"/>
  <c r="IK285" i="19" l="1"/>
  <c r="IK286" i="19" l="1"/>
  <c r="IK287" i="19" l="1"/>
  <c r="IK288" i="19" l="1"/>
  <c r="IK289" i="19" l="1"/>
  <c r="IK290" i="19" l="1"/>
  <c r="IK291" i="19" l="1"/>
  <c r="IK292" i="19" l="1"/>
  <c r="IK293" i="19" l="1"/>
  <c r="IK294" i="19" l="1"/>
  <c r="IK295" i="19" l="1"/>
  <c r="HM283" i="19" l="1"/>
  <c r="II283" i="19" s="1"/>
  <c r="HM271" i="19"/>
  <c r="II271" i="19" s="1"/>
  <c r="HM259" i="19"/>
  <c r="II259" i="19" s="1"/>
  <c r="HM246" i="19"/>
  <c r="II246" i="19" s="1"/>
  <c r="HM235" i="19"/>
  <c r="II235" i="19" s="1"/>
  <c r="HM222" i="19"/>
  <c r="II222" i="19" s="1"/>
  <c r="HM211" i="19"/>
  <c r="II211" i="19" s="1"/>
  <c r="HM198" i="19"/>
  <c r="II198" i="19" s="1"/>
  <c r="HM187" i="19"/>
  <c r="II187" i="19" s="1"/>
  <c r="HM173" i="19"/>
  <c r="II173" i="19" s="1"/>
  <c r="HM162" i="19"/>
  <c r="II162" i="19" s="1"/>
  <c r="HM151" i="19"/>
  <c r="II151" i="19" s="1"/>
  <c r="HM140" i="19"/>
  <c r="II140" i="19" s="1"/>
  <c r="HM125" i="19"/>
  <c r="II125" i="19" s="1"/>
  <c r="HM117" i="19"/>
  <c r="II117" i="19" s="1"/>
  <c r="HM103" i="19"/>
  <c r="II103" i="19" s="1"/>
  <c r="HM90" i="19"/>
  <c r="II90" i="19" s="1"/>
  <c r="HM81" i="19"/>
  <c r="II81" i="19" s="1"/>
  <c r="HM70" i="19"/>
  <c r="II70" i="19" s="1"/>
  <c r="HM54" i="19"/>
  <c r="II54" i="19" s="1"/>
  <c r="HM46" i="19"/>
  <c r="II46" i="19" s="1"/>
  <c r="HM31" i="19"/>
  <c r="II31" i="19" s="1"/>
  <c r="HM20" i="19"/>
  <c r="II20" i="19" s="1"/>
  <c r="HM7" i="19"/>
  <c r="II7" i="19" s="1"/>
  <c r="HM210" i="19"/>
  <c r="II210" i="19" s="1"/>
  <c r="HM186" i="19"/>
  <c r="II186" i="19" s="1"/>
  <c r="HM172" i="19"/>
  <c r="II172" i="19" s="1"/>
  <c r="HM161" i="19"/>
  <c r="II161" i="19" s="1"/>
  <c r="HM148" i="19"/>
  <c r="II148" i="19" s="1"/>
  <c r="HM137" i="19"/>
  <c r="II137" i="19" s="1"/>
  <c r="HM128" i="19"/>
  <c r="II128" i="19" s="1"/>
  <c r="HM114" i="19"/>
  <c r="II114" i="19" s="1"/>
  <c r="HM102" i="19"/>
  <c r="II102" i="19" s="1"/>
  <c r="HM89" i="19"/>
  <c r="II89" i="19" s="1"/>
  <c r="HM78" i="19"/>
  <c r="II78" i="19" s="1"/>
  <c r="HM64" i="19"/>
  <c r="II64" i="19" s="1"/>
  <c r="HM55" i="19"/>
  <c r="II55" i="19" s="1"/>
  <c r="HM42" i="19"/>
  <c r="II42" i="19" s="1"/>
  <c r="HM28" i="19"/>
  <c r="II28" i="19" s="1"/>
  <c r="HM15" i="19"/>
  <c r="II15" i="19" s="1"/>
  <c r="HM245" i="19"/>
  <c r="II245" i="19" s="1"/>
  <c r="HM163" i="19"/>
  <c r="II163" i="19" s="1"/>
  <c r="HM149" i="19"/>
  <c r="II149" i="19" s="1"/>
  <c r="HM136" i="19"/>
  <c r="II136" i="19" s="1"/>
  <c r="HM124" i="19"/>
  <c r="II124" i="19" s="1"/>
  <c r="HM113" i="19"/>
  <c r="II113" i="19" s="1"/>
  <c r="HM100" i="19"/>
  <c r="II100" i="19" s="1"/>
  <c r="HM91" i="19"/>
  <c r="II91" i="19" s="1"/>
  <c r="HM76" i="19"/>
  <c r="II76" i="19" s="1"/>
  <c r="HM62" i="19"/>
  <c r="II62" i="19" s="1"/>
  <c r="HM53" i="19"/>
  <c r="II53" i="19" s="1"/>
  <c r="HM41" i="19"/>
  <c r="II41" i="19" s="1"/>
  <c r="HM30" i="19"/>
  <c r="II30" i="19" s="1"/>
  <c r="HM18" i="19"/>
  <c r="II18" i="19" s="1"/>
  <c r="HM248" i="19"/>
  <c r="II248" i="19" s="1"/>
  <c r="HM219" i="19"/>
  <c r="II219" i="19" s="1"/>
  <c r="HM207" i="19"/>
  <c r="II207" i="19" s="1"/>
  <c r="HM196" i="19"/>
  <c r="II196" i="19" s="1"/>
  <c r="HM184" i="19"/>
  <c r="II184" i="19" s="1"/>
  <c r="HM174" i="19"/>
  <c r="II174" i="19" s="1"/>
  <c r="HM160" i="19"/>
  <c r="II160" i="19" s="1"/>
  <c r="HM150" i="19"/>
  <c r="II150" i="19" s="1"/>
  <c r="HM138" i="19"/>
  <c r="II138" i="19" s="1"/>
  <c r="HM126" i="19"/>
  <c r="II126" i="19" s="1"/>
  <c r="HM109" i="19"/>
  <c r="II109" i="19" s="1"/>
  <c r="HM99" i="19"/>
  <c r="II99" i="19" s="1"/>
  <c r="HM87" i="19"/>
  <c r="II87" i="19" s="1"/>
  <c r="HM75" i="19"/>
  <c r="II75" i="19" s="1"/>
  <c r="HM65" i="19"/>
  <c r="II65" i="19" s="1"/>
  <c r="HM52" i="19"/>
  <c r="II52" i="19" s="1"/>
  <c r="HM37" i="19"/>
  <c r="II37" i="19" s="1"/>
  <c r="HM27" i="19"/>
  <c r="II27" i="19" s="1"/>
  <c r="HM17" i="19"/>
  <c r="II17" i="19" s="1"/>
  <c r="HM197" i="19"/>
  <c r="II197" i="19" s="1"/>
  <c r="HM218" i="19"/>
  <c r="II218" i="19" s="1"/>
  <c r="HM183" i="19"/>
  <c r="II183" i="19" s="1"/>
  <c r="HM171" i="19"/>
  <c r="II171" i="19" s="1"/>
  <c r="HM159" i="19"/>
  <c r="II159" i="19" s="1"/>
  <c r="HM147" i="19"/>
  <c r="II147" i="19" s="1"/>
  <c r="HM135" i="19"/>
  <c r="II135" i="19" s="1"/>
  <c r="HM121" i="19"/>
  <c r="II121" i="19" s="1"/>
  <c r="HM112" i="19"/>
  <c r="II112" i="19" s="1"/>
  <c r="HM101" i="19"/>
  <c r="II101" i="19" s="1"/>
  <c r="HM88" i="19"/>
  <c r="II88" i="19" s="1"/>
  <c r="HM77" i="19"/>
  <c r="II77" i="19" s="1"/>
  <c r="HM66" i="19"/>
  <c r="II66" i="19" s="1"/>
  <c r="HM40" i="19"/>
  <c r="II40" i="19" s="1"/>
  <c r="HM29" i="19"/>
  <c r="II29" i="19" s="1"/>
  <c r="HM13" i="19"/>
  <c r="II13" i="19" s="1"/>
  <c r="HM233" i="19"/>
  <c r="II233" i="19" s="1"/>
  <c r="HM281" i="19"/>
  <c r="II281" i="19" s="1"/>
  <c r="HM257" i="19"/>
  <c r="II257" i="19" s="1"/>
  <c r="HM234" i="19"/>
  <c r="II234" i="19" s="1"/>
  <c r="HM266" i="19"/>
  <c r="II266" i="19" s="1"/>
  <c r="HM254" i="19"/>
  <c r="II254" i="19" s="1"/>
  <c r="HM242" i="19"/>
  <c r="II242" i="19" s="1"/>
  <c r="HM230" i="19"/>
  <c r="II230" i="19" s="1"/>
  <c r="HM220" i="19"/>
  <c r="II220" i="19" s="1"/>
  <c r="HM208" i="19"/>
  <c r="II208" i="19" s="1"/>
  <c r="HM194" i="19"/>
  <c r="II194" i="19" s="1"/>
  <c r="HM181" i="19"/>
  <c r="II181" i="19" s="1"/>
  <c r="HM170" i="19"/>
  <c r="II170" i="19" s="1"/>
  <c r="HM158" i="19"/>
  <c r="II158" i="19" s="1"/>
  <c r="HM145" i="19"/>
  <c r="II145" i="19" s="1"/>
  <c r="HM133" i="19"/>
  <c r="II133" i="19" s="1"/>
  <c r="HM123" i="19"/>
  <c r="II123" i="19" s="1"/>
  <c r="HM111" i="19"/>
  <c r="II111" i="19" s="1"/>
  <c r="HM97" i="19"/>
  <c r="II97" i="19" s="1"/>
  <c r="HM86" i="19"/>
  <c r="II86" i="19" s="1"/>
  <c r="HM73" i="19"/>
  <c r="II73" i="19" s="1"/>
  <c r="HM61" i="19"/>
  <c r="II61" i="19" s="1"/>
  <c r="HM51" i="19"/>
  <c r="II51" i="19" s="1"/>
  <c r="HM39" i="19"/>
  <c r="II39" i="19" s="1"/>
  <c r="HM25" i="19"/>
  <c r="II25" i="19" s="1"/>
  <c r="HM16" i="19"/>
  <c r="II16" i="19" s="1"/>
  <c r="HM295" i="19"/>
  <c r="II295" i="19" s="1"/>
  <c r="HM258" i="19"/>
  <c r="II258" i="19" s="1"/>
  <c r="HM269" i="19"/>
  <c r="II269" i="19" s="1"/>
  <c r="HM221" i="19"/>
  <c r="II221" i="19" s="1"/>
  <c r="HM244" i="19"/>
  <c r="II244" i="19" s="1"/>
  <c r="HM279" i="19"/>
  <c r="II279" i="19" s="1"/>
  <c r="HM267" i="19"/>
  <c r="II267" i="19" s="1"/>
  <c r="HM278" i="19"/>
  <c r="II278" i="19" s="1"/>
  <c r="HM277" i="19"/>
  <c r="II277" i="19" s="1"/>
  <c r="HM265" i="19"/>
  <c r="II265" i="19" s="1"/>
  <c r="HM252" i="19"/>
  <c r="II252" i="19" s="1"/>
  <c r="HM241" i="19"/>
  <c r="II241" i="19" s="1"/>
  <c r="HM231" i="19"/>
  <c r="II231" i="19" s="1"/>
  <c r="HM217" i="19"/>
  <c r="II217" i="19" s="1"/>
  <c r="HM205" i="19"/>
  <c r="II205" i="19" s="1"/>
  <c r="HM193" i="19"/>
  <c r="II193" i="19" s="1"/>
  <c r="HM180" i="19"/>
  <c r="II180" i="19" s="1"/>
  <c r="HM169" i="19"/>
  <c r="II169" i="19" s="1"/>
  <c r="HM156" i="19"/>
  <c r="II156" i="19" s="1"/>
  <c r="HM143" i="19"/>
  <c r="II143" i="19" s="1"/>
  <c r="HM134" i="19"/>
  <c r="II134" i="19" s="1"/>
  <c r="HM122" i="19"/>
  <c r="II122" i="19" s="1"/>
  <c r="HM110" i="19"/>
  <c r="II110" i="19" s="1"/>
  <c r="HM98" i="19"/>
  <c r="II98" i="19" s="1"/>
  <c r="HM85" i="19"/>
  <c r="II85" i="19" s="1"/>
  <c r="HM72" i="19"/>
  <c r="II72" i="19" s="1"/>
  <c r="HM63" i="19"/>
  <c r="II63" i="19" s="1"/>
  <c r="HM47" i="19"/>
  <c r="II47" i="19" s="1"/>
  <c r="HM38" i="19"/>
  <c r="II38" i="19" s="1"/>
  <c r="HM26" i="19"/>
  <c r="II26" i="19" s="1"/>
  <c r="HM12" i="19"/>
  <c r="II12" i="19" s="1"/>
  <c r="HM287" i="19"/>
  <c r="II287" i="19" s="1"/>
  <c r="HM270" i="19"/>
  <c r="II270" i="19" s="1"/>
  <c r="HM199" i="19"/>
  <c r="II199" i="19" s="1"/>
  <c r="HM280" i="19"/>
  <c r="II280" i="19" s="1"/>
  <c r="HM229" i="19"/>
  <c r="II229" i="19" s="1"/>
  <c r="HM293" i="19"/>
  <c r="II293" i="19" s="1"/>
  <c r="HM276" i="19"/>
  <c r="II276" i="19" s="1"/>
  <c r="HM264" i="19"/>
  <c r="II264" i="19" s="1"/>
  <c r="HM253" i="19"/>
  <c r="II253" i="19" s="1"/>
  <c r="HM239" i="19"/>
  <c r="II239" i="19" s="1"/>
  <c r="HM228" i="19"/>
  <c r="II228" i="19" s="1"/>
  <c r="HM214" i="19"/>
  <c r="II214" i="19" s="1"/>
  <c r="HM203" i="19"/>
  <c r="II203" i="19" s="1"/>
  <c r="HM192" i="19"/>
  <c r="II192" i="19" s="1"/>
  <c r="HM182" i="19"/>
  <c r="II182" i="19" s="1"/>
  <c r="HM168" i="19"/>
  <c r="II168" i="19" s="1"/>
  <c r="HM154" i="19"/>
  <c r="II154" i="19" s="1"/>
  <c r="HM146" i="19"/>
  <c r="II146" i="19" s="1"/>
  <c r="HM131" i="19"/>
  <c r="II131" i="19" s="1"/>
  <c r="HM120" i="19"/>
  <c r="II120" i="19" s="1"/>
  <c r="HM108" i="19"/>
  <c r="II108" i="19" s="1"/>
  <c r="HM95" i="19"/>
  <c r="II95" i="19" s="1"/>
  <c r="HM83" i="19"/>
  <c r="II83" i="19" s="1"/>
  <c r="HM74" i="19"/>
  <c r="II74" i="19" s="1"/>
  <c r="HM59" i="19"/>
  <c r="II59" i="19" s="1"/>
  <c r="HM50" i="19"/>
  <c r="II50" i="19" s="1"/>
  <c r="HM35" i="19"/>
  <c r="II35" i="19" s="1"/>
  <c r="HM23" i="19"/>
  <c r="II23" i="19" s="1"/>
  <c r="HM14" i="19"/>
  <c r="II14" i="19" s="1"/>
  <c r="HM292" i="19"/>
  <c r="II292" i="19" s="1"/>
  <c r="HM282" i="19"/>
  <c r="II282" i="19" s="1"/>
  <c r="HM209" i="19"/>
  <c r="II209" i="19" s="1"/>
  <c r="HM206" i="19"/>
  <c r="II206" i="19" s="1"/>
  <c r="HM291" i="19"/>
  <c r="II291" i="19" s="1"/>
  <c r="HM275" i="19"/>
  <c r="II275" i="19" s="1"/>
  <c r="HM262" i="19"/>
  <c r="II262" i="19" s="1"/>
  <c r="HM251" i="19"/>
  <c r="II251" i="19" s="1"/>
  <c r="HM240" i="19"/>
  <c r="II240" i="19" s="1"/>
  <c r="HM227" i="19"/>
  <c r="II227" i="19" s="1"/>
  <c r="HM215" i="19"/>
  <c r="II215" i="19" s="1"/>
  <c r="HM202" i="19"/>
  <c r="II202" i="19" s="1"/>
  <c r="HM191" i="19"/>
  <c r="II191" i="19" s="1"/>
  <c r="HM179" i="19"/>
  <c r="II179" i="19" s="1"/>
  <c r="HM167" i="19"/>
  <c r="II167" i="19" s="1"/>
  <c r="HM155" i="19"/>
  <c r="II155" i="19" s="1"/>
  <c r="HM144" i="19"/>
  <c r="II144" i="19" s="1"/>
  <c r="HM132" i="19"/>
  <c r="II132" i="19" s="1"/>
  <c r="HM119" i="19"/>
  <c r="II119" i="19" s="1"/>
  <c r="HM107" i="19"/>
  <c r="II107" i="19" s="1"/>
  <c r="HM96" i="19"/>
  <c r="II96" i="19" s="1"/>
  <c r="HM84" i="19"/>
  <c r="II84" i="19" s="1"/>
  <c r="HM69" i="19"/>
  <c r="II69" i="19" s="1"/>
  <c r="HM60" i="19"/>
  <c r="II60" i="19" s="1"/>
  <c r="HM49" i="19"/>
  <c r="II49" i="19" s="1"/>
  <c r="HM36" i="19"/>
  <c r="II36" i="19" s="1"/>
  <c r="HM24" i="19"/>
  <c r="II24" i="19" s="1"/>
  <c r="HM11" i="19"/>
  <c r="II11" i="19" s="1"/>
  <c r="HM294" i="19"/>
  <c r="II294" i="19" s="1"/>
  <c r="HM185" i="19"/>
  <c r="II185" i="19" s="1"/>
  <c r="HM256" i="19"/>
  <c r="II256" i="19" s="1"/>
  <c r="HM255" i="19"/>
  <c r="II255" i="19" s="1"/>
  <c r="HM289" i="19"/>
  <c r="II289" i="19" s="1"/>
  <c r="HM274" i="19"/>
  <c r="II274" i="19" s="1"/>
  <c r="HM263" i="19"/>
  <c r="II263" i="19" s="1"/>
  <c r="HM250" i="19"/>
  <c r="II250" i="19" s="1"/>
  <c r="HM237" i="19"/>
  <c r="II237" i="19" s="1"/>
  <c r="HM226" i="19"/>
  <c r="II226" i="19" s="1"/>
  <c r="HM216" i="19"/>
  <c r="II216" i="19" s="1"/>
  <c r="HM201" i="19"/>
  <c r="II201" i="19" s="1"/>
  <c r="HM190" i="19"/>
  <c r="II190" i="19" s="1"/>
  <c r="HM177" i="19"/>
  <c r="II177" i="19" s="1"/>
  <c r="HM165" i="19"/>
  <c r="II165" i="19" s="1"/>
  <c r="HM157" i="19"/>
  <c r="II157" i="19" s="1"/>
  <c r="HM142" i="19"/>
  <c r="II142" i="19" s="1"/>
  <c r="HM130" i="19"/>
  <c r="II130" i="19" s="1"/>
  <c r="HM116" i="19"/>
  <c r="II116" i="19" s="1"/>
  <c r="HM106" i="19"/>
  <c r="II106" i="19" s="1"/>
  <c r="HM92" i="19"/>
  <c r="II92" i="19" s="1"/>
  <c r="HM80" i="19"/>
  <c r="II80" i="19" s="1"/>
  <c r="HM68" i="19"/>
  <c r="II68" i="19" s="1"/>
  <c r="HM56" i="19"/>
  <c r="II56" i="19" s="1"/>
  <c r="HM44" i="19"/>
  <c r="II44" i="19" s="1"/>
  <c r="HM34" i="19"/>
  <c r="II34" i="19" s="1"/>
  <c r="HM21" i="19"/>
  <c r="II21" i="19" s="1"/>
  <c r="HM10" i="19"/>
  <c r="II10" i="19" s="1"/>
  <c r="HM288" i="19"/>
  <c r="II288" i="19" s="1"/>
  <c r="HM175" i="19"/>
  <c r="II175" i="19" s="1"/>
  <c r="HM268" i="19"/>
  <c r="II268" i="19" s="1"/>
  <c r="HM243" i="19"/>
  <c r="II243" i="19" s="1"/>
  <c r="HM285" i="19"/>
  <c r="II285" i="19" s="1"/>
  <c r="HM273" i="19"/>
  <c r="II273" i="19" s="1"/>
  <c r="HM261" i="19"/>
  <c r="II261" i="19" s="1"/>
  <c r="HM249" i="19"/>
  <c r="II249" i="19" s="1"/>
  <c r="HM236" i="19"/>
  <c r="II236" i="19" s="1"/>
  <c r="HM223" i="19"/>
  <c r="II223" i="19" s="1"/>
  <c r="HM213" i="19"/>
  <c r="II213" i="19" s="1"/>
  <c r="HM204" i="19"/>
  <c r="II204" i="19" s="1"/>
  <c r="HM189" i="19"/>
  <c r="II189" i="19" s="1"/>
  <c r="HM178" i="19"/>
  <c r="II178" i="19" s="1"/>
  <c r="HM166" i="19"/>
  <c r="II166" i="19" s="1"/>
  <c r="HM152" i="19"/>
  <c r="II152" i="19" s="1"/>
  <c r="HM141" i="19"/>
  <c r="II141" i="19" s="1"/>
  <c r="HM127" i="19"/>
  <c r="II127" i="19" s="1"/>
  <c r="HM115" i="19"/>
  <c r="II115" i="19" s="1"/>
  <c r="HM105" i="19"/>
  <c r="II105" i="19" s="1"/>
  <c r="HM93" i="19"/>
  <c r="II93" i="19" s="1"/>
  <c r="HM79" i="19"/>
  <c r="II79" i="19" s="1"/>
  <c r="HM71" i="19"/>
  <c r="II71" i="19" s="1"/>
  <c r="HM57" i="19"/>
  <c r="II57" i="19" s="1"/>
  <c r="HM43" i="19"/>
  <c r="II43" i="19" s="1"/>
  <c r="HM33" i="19"/>
  <c r="II33" i="19" s="1"/>
  <c r="HM19" i="19"/>
  <c r="II19" i="19" s="1"/>
  <c r="HM9" i="19"/>
  <c r="II9" i="19" s="1"/>
  <c r="HM290" i="19"/>
  <c r="II290" i="19" s="1"/>
  <c r="HM224" i="19"/>
  <c r="II224" i="19" s="1"/>
  <c r="HM232" i="19"/>
  <c r="II232" i="19" s="1"/>
  <c r="HM195" i="19"/>
  <c r="II195" i="19" s="1"/>
  <c r="HM284" i="19"/>
  <c r="II284" i="19" s="1"/>
  <c r="HM272" i="19"/>
  <c r="II272" i="19" s="1"/>
  <c r="HM260" i="19"/>
  <c r="II260" i="19" s="1"/>
  <c r="HM247" i="19"/>
  <c r="II247" i="19" s="1"/>
  <c r="HM238" i="19"/>
  <c r="II238" i="19" s="1"/>
  <c r="HM225" i="19"/>
  <c r="II225" i="19" s="1"/>
  <c r="HM212" i="19"/>
  <c r="II212" i="19" s="1"/>
  <c r="HM200" i="19"/>
  <c r="II200" i="19" s="1"/>
  <c r="HM188" i="19"/>
  <c r="II188" i="19" s="1"/>
  <c r="HM176" i="19"/>
  <c r="II176" i="19" s="1"/>
  <c r="HM164" i="19"/>
  <c r="II164" i="19" s="1"/>
  <c r="HM153" i="19"/>
  <c r="II153" i="19" s="1"/>
  <c r="HM139" i="19"/>
  <c r="II139" i="19" s="1"/>
  <c r="HM129" i="19"/>
  <c r="II129" i="19" s="1"/>
  <c r="HM118" i="19"/>
  <c r="II118" i="19" s="1"/>
  <c r="HM104" i="19"/>
  <c r="II104" i="19" s="1"/>
  <c r="HM94" i="19"/>
  <c r="II94" i="19" s="1"/>
  <c r="HM82" i="19"/>
  <c r="II82" i="19" s="1"/>
  <c r="HM67" i="19"/>
  <c r="II67" i="19" s="1"/>
  <c r="HM58" i="19"/>
  <c r="II58" i="19" s="1"/>
  <c r="HM45" i="19"/>
  <c r="II45" i="19" s="1"/>
  <c r="HM32" i="19"/>
  <c r="II32" i="19" s="1"/>
  <c r="HM22" i="19"/>
  <c r="II22" i="19" s="1"/>
  <c r="HM8" i="19"/>
  <c r="II8" i="19" s="1"/>
  <c r="HM286" i="19"/>
  <c r="II286" i="19" s="1"/>
  <c r="HM6" i="19"/>
  <c r="II6" i="19" s="1"/>
  <c r="IJ33" i="19" l="1"/>
  <c r="IJ260" i="19"/>
  <c r="IJ272" i="19"/>
  <c r="IJ58" i="19"/>
  <c r="IJ45" i="19"/>
  <c r="IJ152" i="19"/>
  <c r="IJ56" i="19"/>
  <c r="IJ157" i="19"/>
  <c r="IJ263" i="19"/>
  <c r="IJ36" i="19"/>
  <c r="IJ155" i="19"/>
  <c r="IJ251" i="19"/>
  <c r="IJ23" i="19"/>
  <c r="IJ131" i="19"/>
  <c r="IJ253" i="19"/>
  <c r="IJ287" i="19"/>
  <c r="IJ262" i="19"/>
  <c r="IJ146" i="19"/>
  <c r="IJ12" i="19"/>
  <c r="IJ122" i="19"/>
  <c r="IJ285" i="19"/>
  <c r="IJ60" i="19"/>
  <c r="IJ275" i="19"/>
  <c r="IJ35" i="19"/>
  <c r="IJ154" i="19"/>
  <c r="IJ26" i="19"/>
  <c r="IJ134" i="19"/>
  <c r="IJ57" i="19"/>
  <c r="IJ178" i="19"/>
  <c r="IJ243" i="19"/>
  <c r="IJ190" i="19"/>
  <c r="IJ289" i="19"/>
  <c r="IJ291" i="19"/>
  <c r="IJ50" i="19"/>
  <c r="IJ38" i="19"/>
  <c r="IJ143" i="19"/>
  <c r="IJ166" i="19"/>
  <c r="IJ268" i="19"/>
  <c r="IJ80" i="19"/>
  <c r="IJ201" i="19"/>
  <c r="IJ255" i="19"/>
  <c r="IJ69" i="19"/>
  <c r="IJ179" i="19"/>
  <c r="IJ206" i="19"/>
  <c r="IJ59" i="19"/>
  <c r="IJ168" i="19"/>
  <c r="IJ276" i="19"/>
  <c r="IJ47" i="19"/>
  <c r="IJ156" i="19"/>
  <c r="IJ43" i="19"/>
  <c r="IJ67" i="19"/>
  <c r="IJ92" i="19"/>
  <c r="IJ256" i="19"/>
  <c r="IJ191" i="19"/>
  <c r="IJ74" i="19"/>
  <c r="IJ293" i="19"/>
  <c r="IJ169" i="19"/>
  <c r="IJ284" i="19"/>
  <c r="IJ188" i="19"/>
  <c r="IJ5" i="19"/>
  <c r="IJ4" i="19"/>
  <c r="IJ48" i="19"/>
  <c r="IJ283" i="19"/>
  <c r="IJ140" i="19"/>
  <c r="IJ210" i="19"/>
  <c r="IJ55" i="19"/>
  <c r="IJ76" i="19"/>
  <c r="IJ160" i="19"/>
  <c r="IJ17" i="19"/>
  <c r="IJ77" i="19"/>
  <c r="IJ222" i="19"/>
  <c r="IJ81" i="19"/>
  <c r="IJ6" i="19"/>
  <c r="IJ22" i="19"/>
  <c r="IJ3" i="19"/>
  <c r="IJ269" i="19"/>
  <c r="IJ164" i="19"/>
  <c r="IJ39" i="19"/>
  <c r="IJ232" i="19"/>
  <c r="IJ205" i="19"/>
  <c r="IJ63" i="19"/>
  <c r="IJ264" i="19"/>
  <c r="IJ120" i="19"/>
  <c r="IJ209" i="19"/>
  <c r="IJ167" i="19"/>
  <c r="IJ24" i="19"/>
  <c r="IJ216" i="19"/>
  <c r="IJ68" i="19"/>
  <c r="IJ261" i="19"/>
  <c r="IJ115" i="19"/>
  <c r="IJ181" i="19"/>
  <c r="IJ105" i="19"/>
  <c r="IJ213" i="19"/>
  <c r="IJ175" i="19"/>
  <c r="IJ106" i="19"/>
  <c r="IJ185" i="19"/>
  <c r="IJ84" i="19"/>
  <c r="IJ202" i="19"/>
  <c r="IJ83" i="19"/>
  <c r="IJ182" i="19"/>
  <c r="IJ229" i="19"/>
  <c r="IJ180" i="19"/>
  <c r="IJ265" i="19"/>
  <c r="IJ273" i="19"/>
  <c r="IJ176" i="19"/>
  <c r="IJ93" i="19"/>
  <c r="IJ224" i="19"/>
  <c r="IJ223" i="19"/>
  <c r="IJ288" i="19"/>
  <c r="IJ294" i="19"/>
  <c r="IJ96" i="19"/>
  <c r="IJ95" i="19"/>
  <c r="IJ192" i="19"/>
  <c r="IJ193" i="19"/>
  <c r="IJ165" i="19"/>
  <c r="IJ195" i="19"/>
  <c r="IJ204" i="19"/>
  <c r="IJ118" i="19"/>
  <c r="IJ236" i="19"/>
  <c r="IJ10" i="19"/>
  <c r="IJ116" i="19"/>
  <c r="IJ226" i="19"/>
  <c r="IJ11" i="19"/>
  <c r="IJ107" i="19"/>
  <c r="IJ215" i="19"/>
  <c r="IJ282" i="19"/>
  <c r="IJ108" i="19"/>
  <c r="IJ203" i="19"/>
  <c r="IJ280" i="19"/>
  <c r="IJ72" i="19"/>
  <c r="IJ49" i="19"/>
  <c r="IJ79" i="19"/>
  <c r="IJ286" i="19"/>
  <c r="IJ8" i="19"/>
  <c r="IJ129" i="19"/>
  <c r="IJ225" i="19"/>
  <c r="IJ9" i="19"/>
  <c r="IJ249" i="19"/>
  <c r="IJ21" i="19"/>
  <c r="IJ237" i="19"/>
  <c r="IJ119" i="19"/>
  <c r="IJ292" i="19"/>
  <c r="IJ214" i="19"/>
  <c r="IJ85" i="19"/>
  <c r="IJ177" i="19"/>
  <c r="IJ189" i="19"/>
  <c r="IJ82" i="19"/>
  <c r="IJ94" i="19"/>
  <c r="IJ212" i="19"/>
  <c r="IJ139" i="19"/>
  <c r="IJ238" i="19"/>
  <c r="IJ19" i="19"/>
  <c r="IJ127" i="19"/>
  <c r="IJ34" i="19"/>
  <c r="IJ130" i="19"/>
  <c r="IJ250" i="19"/>
  <c r="IJ132" i="19"/>
  <c r="IJ227" i="19"/>
  <c r="IJ14" i="19"/>
  <c r="IJ228" i="19"/>
  <c r="IJ199" i="19"/>
  <c r="IJ98" i="19"/>
  <c r="IJ274" i="19"/>
  <c r="IJ71" i="19"/>
  <c r="IJ200" i="19"/>
  <c r="IJ104" i="19"/>
  <c r="IJ290" i="19"/>
  <c r="IJ32" i="19"/>
  <c r="IJ153" i="19"/>
  <c r="IJ247" i="19"/>
  <c r="IJ141" i="19"/>
  <c r="IJ44" i="19"/>
  <c r="IJ142" i="19"/>
  <c r="IJ144" i="19"/>
  <c r="IJ240" i="19"/>
  <c r="IJ239" i="19"/>
  <c r="IJ270" i="19"/>
  <c r="IJ110" i="19"/>
  <c r="IJ217" i="19"/>
  <c r="IJ295" i="19"/>
  <c r="IJ234" i="19"/>
  <c r="IJ88" i="19"/>
  <c r="IJ126" i="19"/>
  <c r="IJ248" i="19"/>
  <c r="IJ124" i="19"/>
  <c r="IJ64" i="19"/>
  <c r="IJ90" i="19"/>
  <c r="IJ198" i="19"/>
  <c r="IJ241" i="19"/>
  <c r="IJ16" i="19"/>
  <c r="IJ97" i="19"/>
  <c r="IJ101" i="19"/>
  <c r="IJ138" i="19"/>
  <c r="IJ18" i="19"/>
  <c r="IJ78" i="19"/>
  <c r="IJ103" i="19"/>
  <c r="IJ211" i="19"/>
  <c r="IJ267" i="19"/>
  <c r="IJ25" i="19"/>
  <c r="IJ111" i="19"/>
  <c r="IJ194" i="19"/>
  <c r="IJ257" i="19"/>
  <c r="IJ112" i="19"/>
  <c r="IJ150" i="19"/>
  <c r="IJ30" i="19"/>
  <c r="IJ136" i="19"/>
  <c r="IJ89" i="19"/>
  <c r="IJ117" i="19"/>
  <c r="IJ252" i="19"/>
  <c r="IJ279" i="19"/>
  <c r="IJ123" i="19"/>
  <c r="IJ208" i="19"/>
  <c r="IJ281" i="19"/>
  <c r="IJ121" i="19"/>
  <c r="IJ27" i="19"/>
  <c r="IJ41" i="19"/>
  <c r="IJ149" i="19"/>
  <c r="IJ102" i="19"/>
  <c r="IJ7" i="19"/>
  <c r="IJ125" i="19"/>
  <c r="IJ233" i="19"/>
  <c r="IJ37" i="19"/>
  <c r="IJ53" i="19"/>
  <c r="IJ163" i="19"/>
  <c r="IJ20" i="19"/>
  <c r="IJ235" i="19"/>
  <c r="IJ244" i="19"/>
  <c r="IJ133" i="19"/>
  <c r="IJ220" i="19"/>
  <c r="IJ13" i="19"/>
  <c r="IJ135" i="19"/>
  <c r="IJ52" i="19"/>
  <c r="IJ62" i="19"/>
  <c r="IJ245" i="19"/>
  <c r="IJ114" i="19"/>
  <c r="IJ31" i="19"/>
  <c r="IJ246" i="19"/>
  <c r="IJ221" i="19"/>
  <c r="IJ230" i="19"/>
  <c r="IJ29" i="19"/>
  <c r="IJ147" i="19"/>
  <c r="IJ65" i="19"/>
  <c r="IJ174" i="19"/>
  <c r="IJ15" i="19"/>
  <c r="IJ128" i="19"/>
  <c r="IJ46" i="19"/>
  <c r="IJ259" i="19"/>
  <c r="IJ51" i="19"/>
  <c r="IJ145" i="19"/>
  <c r="IJ40" i="19"/>
  <c r="IJ159" i="19"/>
  <c r="IJ184" i="19"/>
  <c r="IJ28" i="19"/>
  <c r="IJ137" i="19"/>
  <c r="IJ151" i="19"/>
  <c r="IJ271" i="19"/>
  <c r="IJ61" i="19"/>
  <c r="IJ158" i="19"/>
  <c r="IJ242" i="19"/>
  <c r="IJ66" i="19"/>
  <c r="IJ171" i="19"/>
  <c r="IJ75" i="19"/>
  <c r="IJ196" i="19"/>
  <c r="IJ42" i="19"/>
  <c r="IJ148" i="19"/>
  <c r="IJ54" i="19"/>
  <c r="IJ162" i="19"/>
  <c r="IJ170" i="19"/>
  <c r="IJ254" i="19"/>
  <c r="IJ183" i="19"/>
  <c r="IJ87" i="19"/>
  <c r="IJ207" i="19"/>
  <c r="IJ91" i="19"/>
  <c r="IJ161" i="19"/>
  <c r="IJ70" i="19"/>
  <c r="IJ173" i="19"/>
  <c r="IJ231" i="19"/>
  <c r="IJ277" i="19"/>
  <c r="IJ258" i="19"/>
  <c r="IJ73" i="19"/>
  <c r="IJ266" i="19"/>
  <c r="IJ218" i="19"/>
  <c r="IJ99" i="19"/>
  <c r="IJ100" i="19"/>
  <c r="IJ172" i="19"/>
  <c r="IJ187" i="19"/>
  <c r="IJ278" i="19"/>
  <c r="IJ86" i="19"/>
  <c r="IJ197" i="19"/>
  <c r="IJ109" i="19"/>
  <c r="IJ219" i="19"/>
  <c r="IJ113" i="19"/>
  <c r="IJ186" i="19"/>
  <c r="C32" i="20" l="1"/>
  <c r="F32" i="20" s="1"/>
  <c r="C44" i="20"/>
  <c r="F44" i="20" s="1"/>
  <c r="C56" i="20"/>
  <c r="F56" i="20" s="1"/>
  <c r="C68" i="20"/>
  <c r="F68" i="20" s="1"/>
  <c r="C80" i="20"/>
  <c r="F80" i="20" s="1"/>
  <c r="C92" i="20"/>
  <c r="F92" i="20" s="1"/>
  <c r="C104" i="20"/>
  <c r="F104" i="20" s="1"/>
  <c r="C116" i="20"/>
  <c r="F116" i="20" s="1"/>
  <c r="C128" i="20"/>
  <c r="F128" i="20" s="1"/>
  <c r="C140" i="20"/>
  <c r="F140" i="20" s="1"/>
  <c r="C152" i="20"/>
  <c r="F152" i="20" s="1"/>
  <c r="C164" i="20"/>
  <c r="F164" i="20" s="1"/>
  <c r="C176" i="20"/>
  <c r="F176" i="20" s="1"/>
  <c r="C188" i="20"/>
  <c r="F188" i="20" s="1"/>
  <c r="C200" i="20"/>
  <c r="F200" i="20" s="1"/>
  <c r="C212" i="20"/>
  <c r="F212" i="20" s="1"/>
  <c r="C224" i="20"/>
  <c r="F224" i="20" s="1"/>
  <c r="C236" i="20"/>
  <c r="F236" i="20" s="1"/>
  <c r="C248" i="20"/>
  <c r="F248" i="20" s="1"/>
  <c r="C260" i="20"/>
  <c r="F260" i="20" s="1"/>
  <c r="C272" i="20"/>
  <c r="F272" i="20" s="1"/>
  <c r="C284" i="20"/>
  <c r="F284" i="20" s="1"/>
  <c r="C296" i="20"/>
  <c r="F296" i="20" s="1"/>
  <c r="C14" i="20"/>
  <c r="F14" i="20" s="1"/>
  <c r="C112" i="20"/>
  <c r="F112" i="20" s="1"/>
  <c r="C220" i="20"/>
  <c r="F220" i="20" s="1"/>
  <c r="C21" i="20"/>
  <c r="F21" i="20" s="1"/>
  <c r="C33" i="20"/>
  <c r="F33" i="20" s="1"/>
  <c r="C45" i="20"/>
  <c r="F45" i="20" s="1"/>
  <c r="C57" i="20"/>
  <c r="F57" i="20" s="1"/>
  <c r="C69" i="20"/>
  <c r="F69" i="20" s="1"/>
  <c r="C81" i="20"/>
  <c r="F81" i="20" s="1"/>
  <c r="C93" i="20"/>
  <c r="F93" i="20" s="1"/>
  <c r="C105" i="20"/>
  <c r="F105" i="20" s="1"/>
  <c r="C117" i="20"/>
  <c r="F117" i="20" s="1"/>
  <c r="C129" i="20"/>
  <c r="F129" i="20" s="1"/>
  <c r="C141" i="20"/>
  <c r="F141" i="20" s="1"/>
  <c r="C153" i="20"/>
  <c r="F153" i="20" s="1"/>
  <c r="C165" i="20"/>
  <c r="F165" i="20" s="1"/>
  <c r="C177" i="20"/>
  <c r="F177" i="20" s="1"/>
  <c r="C189" i="20"/>
  <c r="F189" i="20" s="1"/>
  <c r="C201" i="20"/>
  <c r="F201" i="20" s="1"/>
  <c r="C213" i="20"/>
  <c r="F213" i="20" s="1"/>
  <c r="C225" i="20"/>
  <c r="F225" i="20" s="1"/>
  <c r="C237" i="20"/>
  <c r="F237" i="20" s="1"/>
  <c r="C249" i="20"/>
  <c r="F249" i="20" s="1"/>
  <c r="C261" i="20"/>
  <c r="F261" i="20" s="1"/>
  <c r="C273" i="20"/>
  <c r="F273" i="20" s="1"/>
  <c r="C285" i="20"/>
  <c r="F285" i="20" s="1"/>
  <c r="C297" i="20"/>
  <c r="F297" i="20" s="1"/>
  <c r="C15" i="20"/>
  <c r="F15" i="20" s="1"/>
  <c r="C28" i="20"/>
  <c r="F28" i="20" s="1"/>
  <c r="C64" i="20"/>
  <c r="F64" i="20" s="1"/>
  <c r="C88" i="20"/>
  <c r="F88" i="20" s="1"/>
  <c r="C124" i="20"/>
  <c r="F124" i="20" s="1"/>
  <c r="C136" i="20"/>
  <c r="F136" i="20" s="1"/>
  <c r="C148" i="20"/>
  <c r="F148" i="20" s="1"/>
  <c r="C160" i="20"/>
  <c r="F160" i="20" s="1"/>
  <c r="C196" i="20"/>
  <c r="F196" i="20" s="1"/>
  <c r="C280" i="20"/>
  <c r="F280" i="20" s="1"/>
  <c r="C22" i="20"/>
  <c r="F22" i="20" s="1"/>
  <c r="C34" i="20"/>
  <c r="F34" i="20" s="1"/>
  <c r="C46" i="20"/>
  <c r="F46" i="20" s="1"/>
  <c r="C58" i="20"/>
  <c r="F58" i="20" s="1"/>
  <c r="C70" i="20"/>
  <c r="F70" i="20" s="1"/>
  <c r="C82" i="20"/>
  <c r="F82" i="20" s="1"/>
  <c r="C94" i="20"/>
  <c r="F94" i="20" s="1"/>
  <c r="C106" i="20"/>
  <c r="F106" i="20" s="1"/>
  <c r="C118" i="20"/>
  <c r="F118" i="20" s="1"/>
  <c r="C130" i="20"/>
  <c r="F130" i="20" s="1"/>
  <c r="C142" i="20"/>
  <c r="F142" i="20" s="1"/>
  <c r="C154" i="20"/>
  <c r="F154" i="20" s="1"/>
  <c r="C166" i="20"/>
  <c r="F166" i="20" s="1"/>
  <c r="C178" i="20"/>
  <c r="F178" i="20" s="1"/>
  <c r="C190" i="20"/>
  <c r="F190" i="20" s="1"/>
  <c r="C202" i="20"/>
  <c r="F202" i="20" s="1"/>
  <c r="C214" i="20"/>
  <c r="F214" i="20" s="1"/>
  <c r="C226" i="20"/>
  <c r="F226" i="20" s="1"/>
  <c r="C238" i="20"/>
  <c r="F238" i="20" s="1"/>
  <c r="C250" i="20"/>
  <c r="F250" i="20" s="1"/>
  <c r="C262" i="20"/>
  <c r="F262" i="20" s="1"/>
  <c r="C274" i="20"/>
  <c r="F274" i="20" s="1"/>
  <c r="C286" i="20"/>
  <c r="F286" i="20" s="1"/>
  <c r="C298" i="20"/>
  <c r="F298" i="20" s="1"/>
  <c r="C16" i="20"/>
  <c r="F16" i="20" s="1"/>
  <c r="C100" i="20"/>
  <c r="F100" i="20" s="1"/>
  <c r="C244" i="20"/>
  <c r="F244" i="20" s="1"/>
  <c r="C23" i="20"/>
  <c r="F23" i="20" s="1"/>
  <c r="C35" i="20"/>
  <c r="F35" i="20" s="1"/>
  <c r="C47" i="20"/>
  <c r="F47" i="20" s="1"/>
  <c r="C59" i="20"/>
  <c r="F59" i="20" s="1"/>
  <c r="C71" i="20"/>
  <c r="F71" i="20" s="1"/>
  <c r="C83" i="20"/>
  <c r="F83" i="20" s="1"/>
  <c r="C95" i="20"/>
  <c r="F95" i="20" s="1"/>
  <c r="C107" i="20"/>
  <c r="F107" i="20" s="1"/>
  <c r="C119" i="20"/>
  <c r="F119" i="20" s="1"/>
  <c r="C131" i="20"/>
  <c r="F131" i="20" s="1"/>
  <c r="C143" i="20"/>
  <c r="F143" i="20" s="1"/>
  <c r="C155" i="20"/>
  <c r="F155" i="20" s="1"/>
  <c r="C167" i="20"/>
  <c r="F167" i="20" s="1"/>
  <c r="C179" i="20"/>
  <c r="F179" i="20" s="1"/>
  <c r="C191" i="20"/>
  <c r="F191" i="20" s="1"/>
  <c r="C203" i="20"/>
  <c r="F203" i="20" s="1"/>
  <c r="C215" i="20"/>
  <c r="F215" i="20" s="1"/>
  <c r="C227" i="20"/>
  <c r="F227" i="20" s="1"/>
  <c r="C239" i="20"/>
  <c r="F239" i="20" s="1"/>
  <c r="C251" i="20"/>
  <c r="F251" i="20" s="1"/>
  <c r="C263" i="20"/>
  <c r="F263" i="20" s="1"/>
  <c r="C275" i="20"/>
  <c r="F275" i="20" s="1"/>
  <c r="C287" i="20"/>
  <c r="F287" i="20" s="1"/>
  <c r="C299" i="20"/>
  <c r="F299" i="20" s="1"/>
  <c r="C17" i="20"/>
  <c r="F17" i="20" s="1"/>
  <c r="C76" i="20"/>
  <c r="F76" i="20" s="1"/>
  <c r="C268" i="20"/>
  <c r="F268" i="20" s="1"/>
  <c r="C24" i="20"/>
  <c r="F24" i="20" s="1"/>
  <c r="C36" i="20"/>
  <c r="F36" i="20" s="1"/>
  <c r="C48" i="20"/>
  <c r="F48" i="20" s="1"/>
  <c r="C60" i="20"/>
  <c r="F60" i="20" s="1"/>
  <c r="C72" i="20"/>
  <c r="F72" i="20" s="1"/>
  <c r="C84" i="20"/>
  <c r="F84" i="20" s="1"/>
  <c r="C96" i="20"/>
  <c r="F96" i="20" s="1"/>
  <c r="C108" i="20"/>
  <c r="F108" i="20" s="1"/>
  <c r="C120" i="20"/>
  <c r="F120" i="20" s="1"/>
  <c r="C132" i="20"/>
  <c r="F132" i="20" s="1"/>
  <c r="C144" i="20"/>
  <c r="F144" i="20" s="1"/>
  <c r="C156" i="20"/>
  <c r="F156" i="20" s="1"/>
  <c r="C168" i="20"/>
  <c r="F168" i="20" s="1"/>
  <c r="C180" i="20"/>
  <c r="F180" i="20" s="1"/>
  <c r="C192" i="20"/>
  <c r="F192" i="20" s="1"/>
  <c r="C204" i="20"/>
  <c r="F204" i="20" s="1"/>
  <c r="C216" i="20"/>
  <c r="F216" i="20" s="1"/>
  <c r="C228" i="20"/>
  <c r="F228" i="20" s="1"/>
  <c r="C240" i="20"/>
  <c r="F240" i="20" s="1"/>
  <c r="C252" i="20"/>
  <c r="F252" i="20" s="1"/>
  <c r="C264" i="20"/>
  <c r="F264" i="20" s="1"/>
  <c r="C276" i="20"/>
  <c r="F276" i="20" s="1"/>
  <c r="C288" i="20"/>
  <c r="F288" i="20" s="1"/>
  <c r="C300" i="20"/>
  <c r="F300" i="20" s="1"/>
  <c r="C18" i="20"/>
  <c r="F18" i="20" s="1"/>
  <c r="C256" i="20"/>
  <c r="F256" i="20" s="1"/>
  <c r="C25" i="20"/>
  <c r="F25" i="20" s="1"/>
  <c r="C37" i="20"/>
  <c r="F37" i="20" s="1"/>
  <c r="C49" i="20"/>
  <c r="F49" i="20" s="1"/>
  <c r="C61" i="20"/>
  <c r="F61" i="20" s="1"/>
  <c r="C73" i="20"/>
  <c r="F73" i="20" s="1"/>
  <c r="C85" i="20"/>
  <c r="F85" i="20" s="1"/>
  <c r="C97" i="20"/>
  <c r="F97" i="20" s="1"/>
  <c r="C109" i="20"/>
  <c r="F109" i="20" s="1"/>
  <c r="C121" i="20"/>
  <c r="F121" i="20" s="1"/>
  <c r="C133" i="20"/>
  <c r="F133" i="20" s="1"/>
  <c r="C145" i="20"/>
  <c r="F145" i="20" s="1"/>
  <c r="C157" i="20"/>
  <c r="F157" i="20" s="1"/>
  <c r="C169" i="20"/>
  <c r="F169" i="20" s="1"/>
  <c r="C181" i="20"/>
  <c r="F181" i="20" s="1"/>
  <c r="C193" i="20"/>
  <c r="F193" i="20" s="1"/>
  <c r="C205" i="20"/>
  <c r="F205" i="20" s="1"/>
  <c r="C217" i="20"/>
  <c r="F217" i="20" s="1"/>
  <c r="C229" i="20"/>
  <c r="F229" i="20" s="1"/>
  <c r="C241" i="20"/>
  <c r="F241" i="20" s="1"/>
  <c r="C253" i="20"/>
  <c r="F253" i="20" s="1"/>
  <c r="C265" i="20"/>
  <c r="F265" i="20" s="1"/>
  <c r="C277" i="20"/>
  <c r="F277" i="20" s="1"/>
  <c r="C289" i="20"/>
  <c r="F289" i="20" s="1"/>
  <c r="C301" i="20"/>
  <c r="F301" i="20" s="1"/>
  <c r="C19" i="20"/>
  <c r="F19" i="20" s="1"/>
  <c r="C52" i="20"/>
  <c r="F52" i="20" s="1"/>
  <c r="C172" i="20"/>
  <c r="F172" i="20" s="1"/>
  <c r="C208" i="20"/>
  <c r="F208" i="20" s="1"/>
  <c r="C292" i="20"/>
  <c r="F292" i="20" s="1"/>
  <c r="C26" i="20"/>
  <c r="F26" i="20" s="1"/>
  <c r="C38" i="20"/>
  <c r="F38" i="20" s="1"/>
  <c r="C50" i="20"/>
  <c r="F50" i="20" s="1"/>
  <c r="C62" i="20"/>
  <c r="F62" i="20" s="1"/>
  <c r="C74" i="20"/>
  <c r="F74" i="20" s="1"/>
  <c r="C86" i="20"/>
  <c r="F86" i="20" s="1"/>
  <c r="C98" i="20"/>
  <c r="F98" i="20" s="1"/>
  <c r="C110" i="20"/>
  <c r="F110" i="20" s="1"/>
  <c r="C122" i="20"/>
  <c r="F122" i="20" s="1"/>
  <c r="C134" i="20"/>
  <c r="F134" i="20" s="1"/>
  <c r="C146" i="20"/>
  <c r="F146" i="20" s="1"/>
  <c r="C158" i="20"/>
  <c r="F158" i="20" s="1"/>
  <c r="C170" i="20"/>
  <c r="F170" i="20" s="1"/>
  <c r="C182" i="20"/>
  <c r="F182" i="20" s="1"/>
  <c r="C194" i="20"/>
  <c r="F194" i="20" s="1"/>
  <c r="C206" i="20"/>
  <c r="F206" i="20" s="1"/>
  <c r="C218" i="20"/>
  <c r="F218" i="20" s="1"/>
  <c r="C230" i="20"/>
  <c r="F230" i="20" s="1"/>
  <c r="C242" i="20"/>
  <c r="F242" i="20" s="1"/>
  <c r="C254" i="20"/>
  <c r="F254" i="20" s="1"/>
  <c r="C266" i="20"/>
  <c r="F266" i="20" s="1"/>
  <c r="C278" i="20"/>
  <c r="F278" i="20" s="1"/>
  <c r="C290" i="20"/>
  <c r="F290" i="20" s="1"/>
  <c r="C302" i="20"/>
  <c r="F302" i="20" s="1"/>
  <c r="C20" i="20"/>
  <c r="F20" i="20" s="1"/>
  <c r="C40" i="20"/>
  <c r="F40" i="20" s="1"/>
  <c r="C184" i="20"/>
  <c r="F184" i="20" s="1"/>
  <c r="C232" i="20"/>
  <c r="F232" i="20" s="1"/>
  <c r="C27" i="20"/>
  <c r="F27" i="20" s="1"/>
  <c r="C39" i="20"/>
  <c r="F39" i="20" s="1"/>
  <c r="C51" i="20"/>
  <c r="F51" i="20" s="1"/>
  <c r="C63" i="20"/>
  <c r="F63" i="20" s="1"/>
  <c r="C75" i="20"/>
  <c r="F75" i="20" s="1"/>
  <c r="C87" i="20"/>
  <c r="F87" i="20" s="1"/>
  <c r="C99" i="20"/>
  <c r="F99" i="20" s="1"/>
  <c r="C111" i="20"/>
  <c r="F111" i="20" s="1"/>
  <c r="C123" i="20"/>
  <c r="F123" i="20" s="1"/>
  <c r="C135" i="20"/>
  <c r="F135" i="20" s="1"/>
  <c r="C147" i="20"/>
  <c r="F147" i="20" s="1"/>
  <c r="C159" i="20"/>
  <c r="F159" i="20" s="1"/>
  <c r="C171" i="20"/>
  <c r="F171" i="20" s="1"/>
  <c r="C183" i="20"/>
  <c r="F183" i="20" s="1"/>
  <c r="C195" i="20"/>
  <c r="F195" i="20" s="1"/>
  <c r="C207" i="20"/>
  <c r="F207" i="20" s="1"/>
  <c r="C219" i="20"/>
  <c r="F219" i="20" s="1"/>
  <c r="C231" i="20"/>
  <c r="F231" i="20" s="1"/>
  <c r="C243" i="20"/>
  <c r="F243" i="20" s="1"/>
  <c r="C255" i="20"/>
  <c r="F255" i="20" s="1"/>
  <c r="C267" i="20"/>
  <c r="F267" i="20" s="1"/>
  <c r="C279" i="20"/>
  <c r="F279" i="20" s="1"/>
  <c r="C291" i="20"/>
  <c r="F291" i="20" s="1"/>
  <c r="C11" i="20"/>
  <c r="D11" i="20" s="1"/>
  <c r="C29" i="20"/>
  <c r="F29" i="20" s="1"/>
  <c r="C41" i="20"/>
  <c r="F41" i="20" s="1"/>
  <c r="C53" i="20"/>
  <c r="F53" i="20" s="1"/>
  <c r="C65" i="20"/>
  <c r="F65" i="20" s="1"/>
  <c r="C77" i="20"/>
  <c r="F77" i="20" s="1"/>
  <c r="C89" i="20"/>
  <c r="F89" i="20" s="1"/>
  <c r="C101" i="20"/>
  <c r="F101" i="20" s="1"/>
  <c r="C113" i="20"/>
  <c r="F113" i="20" s="1"/>
  <c r="C125" i="20"/>
  <c r="F125" i="20" s="1"/>
  <c r="C137" i="20"/>
  <c r="F137" i="20" s="1"/>
  <c r="C149" i="20"/>
  <c r="F149" i="20" s="1"/>
  <c r="C161" i="20"/>
  <c r="F161" i="20" s="1"/>
  <c r="C173" i="20"/>
  <c r="F173" i="20" s="1"/>
  <c r="C185" i="20"/>
  <c r="F185" i="20" s="1"/>
  <c r="C197" i="20"/>
  <c r="F197" i="20" s="1"/>
  <c r="C209" i="20"/>
  <c r="F209" i="20" s="1"/>
  <c r="C221" i="20"/>
  <c r="F221" i="20" s="1"/>
  <c r="C233" i="20"/>
  <c r="F233" i="20" s="1"/>
  <c r="C245" i="20"/>
  <c r="F245" i="20" s="1"/>
  <c r="C257" i="20"/>
  <c r="F257" i="20" s="1"/>
  <c r="C269" i="20"/>
  <c r="F269" i="20" s="1"/>
  <c r="C281" i="20"/>
  <c r="F281" i="20" s="1"/>
  <c r="C293" i="20"/>
  <c r="F293" i="20" s="1"/>
  <c r="C30" i="20"/>
  <c r="F30" i="20" s="1"/>
  <c r="C42" i="20"/>
  <c r="F42" i="20" s="1"/>
  <c r="C54" i="20"/>
  <c r="F54" i="20" s="1"/>
  <c r="C66" i="20"/>
  <c r="F66" i="20" s="1"/>
  <c r="C78" i="20"/>
  <c r="F78" i="20" s="1"/>
  <c r="C90" i="20"/>
  <c r="F90" i="20" s="1"/>
  <c r="C102" i="20"/>
  <c r="F102" i="20" s="1"/>
  <c r="C114" i="20"/>
  <c r="F114" i="20" s="1"/>
  <c r="C126" i="20"/>
  <c r="F126" i="20" s="1"/>
  <c r="C138" i="20"/>
  <c r="F138" i="20" s="1"/>
  <c r="C150" i="20"/>
  <c r="F150" i="20" s="1"/>
  <c r="C162" i="20"/>
  <c r="F162" i="20" s="1"/>
  <c r="C174" i="20"/>
  <c r="F174" i="20" s="1"/>
  <c r="C186" i="20"/>
  <c r="F186" i="20" s="1"/>
  <c r="C198" i="20"/>
  <c r="F198" i="20" s="1"/>
  <c r="C210" i="20"/>
  <c r="F210" i="20" s="1"/>
  <c r="C222" i="20"/>
  <c r="F222" i="20" s="1"/>
  <c r="C234" i="20"/>
  <c r="F234" i="20" s="1"/>
  <c r="C246" i="20"/>
  <c r="F246" i="20" s="1"/>
  <c r="C258" i="20"/>
  <c r="F258" i="20" s="1"/>
  <c r="C270" i="20"/>
  <c r="F270" i="20" s="1"/>
  <c r="C282" i="20"/>
  <c r="F282" i="20" s="1"/>
  <c r="C294" i="20"/>
  <c r="F294" i="20" s="1"/>
  <c r="C12" i="20"/>
  <c r="C31" i="20"/>
  <c r="F31" i="20" s="1"/>
  <c r="C43" i="20"/>
  <c r="F43" i="20" s="1"/>
  <c r="C55" i="20"/>
  <c r="F55" i="20" s="1"/>
  <c r="C67" i="20"/>
  <c r="F67" i="20" s="1"/>
  <c r="C79" i="20"/>
  <c r="F79" i="20" s="1"/>
  <c r="C91" i="20"/>
  <c r="F91" i="20" s="1"/>
  <c r="C103" i="20"/>
  <c r="F103" i="20" s="1"/>
  <c r="C115" i="20"/>
  <c r="F115" i="20" s="1"/>
  <c r="C127" i="20"/>
  <c r="F127" i="20" s="1"/>
  <c r="C139" i="20"/>
  <c r="F139" i="20" s="1"/>
  <c r="C151" i="20"/>
  <c r="F151" i="20" s="1"/>
  <c r="C163" i="20"/>
  <c r="F163" i="20" s="1"/>
  <c r="C175" i="20"/>
  <c r="F175" i="20" s="1"/>
  <c r="C187" i="20"/>
  <c r="F187" i="20" s="1"/>
  <c r="C199" i="20"/>
  <c r="F199" i="20" s="1"/>
  <c r="C211" i="20"/>
  <c r="F211" i="20" s="1"/>
  <c r="C223" i="20"/>
  <c r="F223" i="20" s="1"/>
  <c r="C235" i="20"/>
  <c r="F235" i="20" s="1"/>
  <c r="C247" i="20"/>
  <c r="F247" i="20" s="1"/>
  <c r="C259" i="20"/>
  <c r="F259" i="20" s="1"/>
  <c r="C271" i="20"/>
  <c r="F271" i="20" s="1"/>
  <c r="C283" i="20"/>
  <c r="F283" i="20" s="1"/>
  <c r="C295" i="20"/>
  <c r="F295" i="20" s="1"/>
  <c r="C13" i="20"/>
  <c r="F13" i="20" s="1"/>
  <c r="J108" i="20"/>
  <c r="J32" i="20" l="1"/>
  <c r="F11" i="20"/>
  <c r="G11" i="20"/>
  <c r="F12" i="20"/>
  <c r="E12" i="20"/>
  <c r="E11" i="20"/>
  <c r="T84" i="20"/>
  <c r="T250" i="20"/>
  <c r="T177" i="20"/>
  <c r="T60" i="20"/>
  <c r="T160" i="20"/>
  <c r="T174" i="20"/>
  <c r="T217" i="20"/>
  <c r="T288" i="20"/>
  <c r="T141" i="20"/>
  <c r="T197" i="20"/>
  <c r="T276" i="20"/>
  <c r="T202" i="20"/>
  <c r="T129" i="20"/>
  <c r="T74" i="20"/>
  <c r="T268" i="20"/>
  <c r="T302" i="20"/>
  <c r="T169" i="20"/>
  <c r="T240" i="20"/>
  <c r="T76" i="20"/>
  <c r="T83" i="20"/>
  <c r="T166" i="20"/>
  <c r="T64" i="20"/>
  <c r="T93" i="20"/>
  <c r="T176" i="20"/>
  <c r="T67" i="20"/>
  <c r="T114" i="20"/>
  <c r="T149" i="20"/>
  <c r="T195" i="20"/>
  <c r="T50" i="20"/>
  <c r="T157" i="20"/>
  <c r="J71" i="20"/>
  <c r="T154" i="20"/>
  <c r="T28" i="20"/>
  <c r="T81" i="20"/>
  <c r="T164" i="20"/>
  <c r="T183" i="20"/>
  <c r="T38" i="20"/>
  <c r="T145" i="20"/>
  <c r="T299" i="20"/>
  <c r="T59" i="20"/>
  <c r="T69" i="20"/>
  <c r="T163" i="20"/>
  <c r="T229" i="20"/>
  <c r="T226" i="20"/>
  <c r="T48" i="20"/>
  <c r="T214" i="20"/>
  <c r="T148" i="20"/>
  <c r="T162" i="20"/>
  <c r="T243" i="20"/>
  <c r="T205" i="20"/>
  <c r="T119" i="20"/>
  <c r="T24" i="20"/>
  <c r="T190" i="20"/>
  <c r="T200" i="20"/>
  <c r="T91" i="20"/>
  <c r="T95" i="20"/>
  <c r="T88" i="20"/>
  <c r="T188" i="20"/>
  <c r="T126" i="20"/>
  <c r="T283" i="20"/>
  <c r="T171" i="20"/>
  <c r="T159" i="20"/>
  <c r="T254" i="20"/>
  <c r="T192" i="20"/>
  <c r="T35" i="20"/>
  <c r="T285" i="20"/>
  <c r="T147" i="20"/>
  <c r="T104" i="20"/>
  <c r="T235" i="20"/>
  <c r="T42" i="20"/>
  <c r="T77" i="20"/>
  <c r="T156" i="20"/>
  <c r="T239" i="20"/>
  <c r="T100" i="20"/>
  <c r="T82" i="20"/>
  <c r="T249" i="20"/>
  <c r="T220" i="20"/>
  <c r="T92" i="20"/>
  <c r="T73" i="20"/>
  <c r="T237" i="20"/>
  <c r="T61" i="20"/>
  <c r="T68" i="20"/>
  <c r="T199" i="20"/>
  <c r="T289" i="20"/>
  <c r="T120" i="20"/>
  <c r="T203" i="20"/>
  <c r="T46" i="20"/>
  <c r="T213" i="20"/>
  <c r="T56" i="20"/>
  <c r="T256" i="20"/>
  <c r="T280" i="20"/>
  <c r="T260" i="20"/>
  <c r="T151" i="20"/>
  <c r="T39" i="20"/>
  <c r="T165" i="20"/>
  <c r="T248" i="20"/>
  <c r="T267" i="20"/>
  <c r="T300" i="20"/>
  <c r="T143" i="20"/>
  <c r="T236" i="20"/>
  <c r="T209" i="20"/>
  <c r="T110" i="20"/>
  <c r="T131" i="20"/>
  <c r="T224" i="20"/>
  <c r="T115" i="20"/>
  <c r="T184" i="20"/>
  <c r="T185" i="20"/>
  <c r="T124" i="20"/>
  <c r="T173" i="20"/>
  <c r="T219" i="20"/>
  <c r="T79" i="20"/>
  <c r="T161" i="20"/>
  <c r="T43" i="20"/>
  <c r="T90" i="20"/>
  <c r="T266" i="20"/>
  <c r="T204" i="20"/>
  <c r="T47" i="20"/>
  <c r="T297" i="20"/>
  <c r="T57" i="20"/>
  <c r="T140" i="20"/>
  <c r="T292" i="20"/>
  <c r="T275" i="20"/>
  <c r="T118" i="20"/>
  <c r="T45" i="20"/>
  <c r="T128" i="20"/>
  <c r="T263" i="20"/>
  <c r="T106" i="20"/>
  <c r="T33" i="20"/>
  <c r="T54" i="20"/>
  <c r="T230" i="20"/>
  <c r="T168" i="20"/>
  <c r="T244" i="20"/>
  <c r="T52" i="20"/>
  <c r="T30" i="20"/>
  <c r="T65" i="20"/>
  <c r="J70" i="20"/>
  <c r="T112" i="20"/>
  <c r="T80" i="20"/>
  <c r="T53" i="20"/>
  <c r="T194" i="20"/>
  <c r="T301" i="20"/>
  <c r="T215" i="20"/>
  <c r="T58" i="20"/>
  <c r="T225" i="20"/>
  <c r="T281" i="20"/>
  <c r="T234" i="20"/>
  <c r="T269" i="20"/>
  <c r="T29" i="20"/>
  <c r="T75" i="20"/>
  <c r="T170" i="20"/>
  <c r="T277" i="20"/>
  <c r="J37" i="20"/>
  <c r="J191" i="20"/>
  <c r="J274" i="20"/>
  <c r="J34" i="20"/>
  <c r="T284" i="20"/>
  <c r="T44" i="20"/>
  <c r="T245" i="20"/>
  <c r="T291" i="20"/>
  <c r="T253" i="20"/>
  <c r="T167" i="20"/>
  <c r="T155" i="20"/>
  <c r="T238" i="20"/>
  <c r="T221" i="20"/>
  <c r="T122" i="20"/>
  <c r="T153" i="20"/>
  <c r="T127" i="20"/>
  <c r="T255" i="20"/>
  <c r="T36" i="20"/>
  <c r="T136" i="20"/>
  <c r="T212" i="20"/>
  <c r="T150" i="20"/>
  <c r="T86" i="20"/>
  <c r="T264" i="20"/>
  <c r="T178" i="20"/>
  <c r="T105" i="20"/>
  <c r="T26" i="20"/>
  <c r="T133" i="20"/>
  <c r="T287" i="20"/>
  <c r="T130" i="20"/>
  <c r="T121" i="20"/>
  <c r="T66" i="20"/>
  <c r="T101" i="20"/>
  <c r="T242" i="20"/>
  <c r="T208" i="20"/>
  <c r="T180" i="20"/>
  <c r="T23" i="20"/>
  <c r="T273" i="20"/>
  <c r="T135" i="20"/>
  <c r="T94" i="20"/>
  <c r="T21" i="20"/>
  <c r="T144" i="20"/>
  <c r="T227" i="20"/>
  <c r="T293" i="20"/>
  <c r="T298" i="20"/>
  <c r="T175" i="20"/>
  <c r="T257" i="20"/>
  <c r="T158" i="20"/>
  <c r="T265" i="20"/>
  <c r="T25" i="20"/>
  <c r="T96" i="20"/>
  <c r="T179" i="20"/>
  <c r="T262" i="20"/>
  <c r="T22" i="20"/>
  <c r="T189" i="20"/>
  <c r="T272" i="20"/>
  <c r="M198" i="20"/>
  <c r="T198" i="20"/>
  <c r="M241" i="20"/>
  <c r="T241" i="20"/>
  <c r="U18" i="20"/>
  <c r="S18" i="20"/>
  <c r="T18" i="20"/>
  <c r="M98" i="20"/>
  <c r="T98" i="20"/>
  <c r="M51" i="20"/>
  <c r="T51" i="20"/>
  <c r="M134" i="20"/>
  <c r="T134" i="20"/>
  <c r="M139" i="20"/>
  <c r="T139" i="20"/>
  <c r="M27" i="20"/>
  <c r="T27" i="20"/>
  <c r="M231" i="20"/>
  <c r="T231" i="20"/>
  <c r="M107" i="20"/>
  <c r="T107" i="20"/>
  <c r="T20" i="20"/>
  <c r="U20" i="20"/>
  <c r="S20" i="20"/>
  <c r="M252" i="20"/>
  <c r="T252" i="20"/>
  <c r="M207" i="20"/>
  <c r="T207" i="20"/>
  <c r="M62" i="20"/>
  <c r="T62" i="20"/>
  <c r="M279" i="20"/>
  <c r="T279" i="20"/>
  <c r="M232" i="20"/>
  <c r="T232" i="20"/>
  <c r="M290" i="20"/>
  <c r="T290" i="20"/>
  <c r="M228" i="20"/>
  <c r="T228" i="20"/>
  <c r="U17" i="20"/>
  <c r="S17" i="20"/>
  <c r="T17" i="20"/>
  <c r="M71" i="20"/>
  <c r="T71" i="20"/>
  <c r="M295" i="20"/>
  <c r="T295" i="20"/>
  <c r="M55" i="20"/>
  <c r="T55" i="20"/>
  <c r="M102" i="20"/>
  <c r="T102" i="20"/>
  <c r="M137" i="20"/>
  <c r="T137" i="20"/>
  <c r="M278" i="20"/>
  <c r="T278" i="20"/>
  <c r="M216" i="20"/>
  <c r="T216" i="20"/>
  <c r="M142" i="20"/>
  <c r="T142" i="20"/>
  <c r="U15" i="20"/>
  <c r="S15" i="20"/>
  <c r="T15" i="20"/>
  <c r="M152" i="20"/>
  <c r="T152" i="20"/>
  <c r="M233" i="20"/>
  <c r="T233" i="20"/>
  <c r="M196" i="20"/>
  <c r="T196" i="20"/>
  <c r="M109" i="20"/>
  <c r="T109" i="20"/>
  <c r="M116" i="20"/>
  <c r="T116" i="20"/>
  <c r="M72" i="20"/>
  <c r="T72" i="20"/>
  <c r="M186" i="20"/>
  <c r="T186" i="20"/>
  <c r="M117" i="20"/>
  <c r="T117" i="20"/>
  <c r="M181" i="20"/>
  <c r="T181" i="20"/>
  <c r="V13" i="20"/>
  <c r="T13" i="20"/>
  <c r="U13" i="20"/>
  <c r="S13" i="20"/>
  <c r="M125" i="20"/>
  <c r="T125" i="20"/>
  <c r="M97" i="20"/>
  <c r="T97" i="20"/>
  <c r="M251" i="20"/>
  <c r="T251" i="20"/>
  <c r="M261" i="20"/>
  <c r="T261" i="20"/>
  <c r="M193" i="20"/>
  <c r="T193" i="20"/>
  <c r="M113" i="20"/>
  <c r="T113" i="20"/>
  <c r="M111" i="20"/>
  <c r="T111" i="20"/>
  <c r="M206" i="20"/>
  <c r="T206" i="20"/>
  <c r="T19" i="20"/>
  <c r="U19" i="20"/>
  <c r="S19" i="20"/>
  <c r="T16" i="20"/>
  <c r="U16" i="20"/>
  <c r="S16" i="20"/>
  <c r="M70" i="20"/>
  <c r="T70" i="20"/>
  <c r="M294" i="20"/>
  <c r="T294" i="20"/>
  <c r="M123" i="20"/>
  <c r="T123" i="20"/>
  <c r="M132" i="20"/>
  <c r="T132" i="20"/>
  <c r="U14" i="20"/>
  <c r="S14" i="20"/>
  <c r="T14" i="20"/>
  <c r="M210" i="20"/>
  <c r="T210" i="20"/>
  <c r="M146" i="20"/>
  <c r="T146" i="20"/>
  <c r="M138" i="20"/>
  <c r="T138" i="20"/>
  <c r="M271" i="20"/>
  <c r="T271" i="20"/>
  <c r="V12" i="20"/>
  <c r="U12" i="20"/>
  <c r="S12" i="20"/>
  <c r="T12" i="20"/>
  <c r="M172" i="20"/>
  <c r="T172" i="20"/>
  <c r="M218" i="20"/>
  <c r="T218" i="20"/>
  <c r="M85" i="20"/>
  <c r="T85" i="20"/>
  <c r="M270" i="20"/>
  <c r="T270" i="20"/>
  <c r="M211" i="20"/>
  <c r="T211" i="20"/>
  <c r="M258" i="20"/>
  <c r="T258" i="20"/>
  <c r="M246" i="20"/>
  <c r="T246" i="20"/>
  <c r="M41" i="20"/>
  <c r="T41" i="20"/>
  <c r="M87" i="20"/>
  <c r="T87" i="20"/>
  <c r="M182" i="20"/>
  <c r="T182" i="20"/>
  <c r="M49" i="20"/>
  <c r="T49" i="20"/>
  <c r="M286" i="20"/>
  <c r="T286" i="20"/>
  <c r="M296" i="20"/>
  <c r="T296" i="20"/>
  <c r="M103" i="20"/>
  <c r="T103" i="20"/>
  <c r="M40" i="20"/>
  <c r="T40" i="20"/>
  <c r="M31" i="20"/>
  <c r="T31" i="20"/>
  <c r="M78" i="20"/>
  <c r="T78" i="20"/>
  <c r="M247" i="20"/>
  <c r="T247" i="20"/>
  <c r="M89" i="20"/>
  <c r="T89" i="20"/>
  <c r="M282" i="20"/>
  <c r="T282" i="20"/>
  <c r="M223" i="20"/>
  <c r="T223" i="20"/>
  <c r="M99" i="20"/>
  <c r="T99" i="20"/>
  <c r="M187" i="20"/>
  <c r="T187" i="20"/>
  <c r="M37" i="20"/>
  <c r="T37" i="20"/>
  <c r="M108" i="20"/>
  <c r="T108" i="20"/>
  <c r="M191" i="20"/>
  <c r="T191" i="20"/>
  <c r="M274" i="20"/>
  <c r="T274" i="20"/>
  <c r="M34" i="20"/>
  <c r="T34" i="20"/>
  <c r="M201" i="20"/>
  <c r="T201" i="20"/>
  <c r="M259" i="20"/>
  <c r="T259" i="20"/>
  <c r="M222" i="20"/>
  <c r="T222" i="20"/>
  <c r="M63" i="20"/>
  <c r="T63" i="20"/>
  <c r="M32" i="20"/>
  <c r="T32" i="20"/>
  <c r="J267" i="20"/>
  <c r="M267" i="20"/>
  <c r="J122" i="20"/>
  <c r="M122" i="20"/>
  <c r="J159" i="20"/>
  <c r="M159" i="20"/>
  <c r="J254" i="20"/>
  <c r="M254" i="20"/>
  <c r="J292" i="20"/>
  <c r="M292" i="20"/>
  <c r="J121" i="20"/>
  <c r="M121" i="20"/>
  <c r="J192" i="20"/>
  <c r="M192" i="20"/>
  <c r="J275" i="20"/>
  <c r="M275" i="20"/>
  <c r="J35" i="20"/>
  <c r="M35" i="20"/>
  <c r="J118" i="20"/>
  <c r="M118" i="20"/>
  <c r="J285" i="20"/>
  <c r="M285" i="20"/>
  <c r="J45" i="20"/>
  <c r="M45" i="20"/>
  <c r="J128" i="20"/>
  <c r="M128" i="20"/>
  <c r="J101" i="20"/>
  <c r="M101" i="20"/>
  <c r="J242" i="20"/>
  <c r="M242" i="20"/>
  <c r="J208" i="20"/>
  <c r="M208" i="20"/>
  <c r="J54" i="20"/>
  <c r="M54" i="20"/>
  <c r="J21" i="20"/>
  <c r="M21" i="20"/>
  <c r="J104" i="20"/>
  <c r="M104" i="20"/>
  <c r="J235" i="20"/>
  <c r="M235" i="20"/>
  <c r="J239" i="20"/>
  <c r="M239" i="20"/>
  <c r="J82" i="20"/>
  <c r="M82" i="20"/>
  <c r="J220" i="20"/>
  <c r="M220" i="20"/>
  <c r="J92" i="20"/>
  <c r="M92" i="20"/>
  <c r="J30" i="20"/>
  <c r="M30" i="20"/>
  <c r="J65" i="20"/>
  <c r="M65" i="20"/>
  <c r="J73" i="20"/>
  <c r="M73" i="20"/>
  <c r="J144" i="20"/>
  <c r="M144" i="20"/>
  <c r="J227" i="20"/>
  <c r="M227" i="20"/>
  <c r="J112" i="20"/>
  <c r="M112" i="20"/>
  <c r="J80" i="20"/>
  <c r="M80" i="20"/>
  <c r="J194" i="20"/>
  <c r="M194" i="20"/>
  <c r="J301" i="20"/>
  <c r="M301" i="20"/>
  <c r="J61" i="20"/>
  <c r="M61" i="20"/>
  <c r="J215" i="20"/>
  <c r="M215" i="20"/>
  <c r="J281" i="20"/>
  <c r="M281" i="20"/>
  <c r="J289" i="20"/>
  <c r="M289" i="20"/>
  <c r="J120" i="20"/>
  <c r="M120" i="20"/>
  <c r="J203" i="20"/>
  <c r="M203" i="20"/>
  <c r="J46" i="20"/>
  <c r="M46" i="20"/>
  <c r="J213" i="20"/>
  <c r="M213" i="20"/>
  <c r="J56" i="20"/>
  <c r="M56" i="20"/>
  <c r="J41" i="20"/>
  <c r="J163" i="20"/>
  <c r="M163" i="20"/>
  <c r="J245" i="20"/>
  <c r="M245" i="20"/>
  <c r="J291" i="20"/>
  <c r="M291" i="20"/>
  <c r="J253" i="20"/>
  <c r="M253" i="20"/>
  <c r="J256" i="20"/>
  <c r="M256" i="20"/>
  <c r="J84" i="20"/>
  <c r="M84" i="20"/>
  <c r="J167" i="20"/>
  <c r="M167" i="20"/>
  <c r="J250" i="20"/>
  <c r="M250" i="20"/>
  <c r="J280" i="20"/>
  <c r="M280" i="20"/>
  <c r="J177" i="20"/>
  <c r="M177" i="20"/>
  <c r="J260" i="20"/>
  <c r="M260" i="20"/>
  <c r="J66" i="20"/>
  <c r="M66" i="20"/>
  <c r="J147" i="20"/>
  <c r="M147" i="20"/>
  <c r="J180" i="20"/>
  <c r="M180" i="20"/>
  <c r="J263" i="20"/>
  <c r="M263" i="20"/>
  <c r="J23" i="20"/>
  <c r="M23" i="20"/>
  <c r="J106" i="20"/>
  <c r="M106" i="20"/>
  <c r="J273" i="20"/>
  <c r="M273" i="20"/>
  <c r="J33" i="20"/>
  <c r="M33" i="20"/>
  <c r="J135" i="20"/>
  <c r="M135" i="20"/>
  <c r="J230" i="20"/>
  <c r="M230" i="20"/>
  <c r="J168" i="20"/>
  <c r="M168" i="20"/>
  <c r="J244" i="20"/>
  <c r="M244" i="20"/>
  <c r="J94" i="20"/>
  <c r="M94" i="20"/>
  <c r="J42" i="20"/>
  <c r="M42" i="20"/>
  <c r="J77" i="20"/>
  <c r="M77" i="20"/>
  <c r="J52" i="20"/>
  <c r="M52" i="20"/>
  <c r="J156" i="20"/>
  <c r="M156" i="20"/>
  <c r="J100" i="20"/>
  <c r="M100" i="20"/>
  <c r="J249" i="20"/>
  <c r="M249" i="20"/>
  <c r="J237" i="20"/>
  <c r="M237" i="20"/>
  <c r="J293" i="20"/>
  <c r="M293" i="20"/>
  <c r="J53" i="20"/>
  <c r="M53" i="20"/>
  <c r="J298" i="20"/>
  <c r="M298" i="20"/>
  <c r="J58" i="20"/>
  <c r="M58" i="20"/>
  <c r="J225" i="20"/>
  <c r="M225" i="20"/>
  <c r="J68" i="20"/>
  <c r="M68" i="20"/>
  <c r="J199" i="20"/>
  <c r="M199" i="20"/>
  <c r="J151" i="20"/>
  <c r="M151" i="20"/>
  <c r="J39" i="20"/>
  <c r="M39" i="20"/>
  <c r="J155" i="20"/>
  <c r="M155" i="20"/>
  <c r="J238" i="20"/>
  <c r="M238" i="20"/>
  <c r="J165" i="20"/>
  <c r="M165" i="20"/>
  <c r="J248" i="20"/>
  <c r="M248" i="20"/>
  <c r="J221" i="20"/>
  <c r="M221" i="20"/>
  <c r="J229" i="20"/>
  <c r="M229" i="20"/>
  <c r="J300" i="20"/>
  <c r="M300" i="20"/>
  <c r="J60" i="20"/>
  <c r="M60" i="20"/>
  <c r="J143" i="20"/>
  <c r="M143" i="20"/>
  <c r="J226" i="20"/>
  <c r="M226" i="20"/>
  <c r="J160" i="20"/>
  <c r="M160" i="20"/>
  <c r="J153" i="20"/>
  <c r="M153" i="20"/>
  <c r="J236" i="20"/>
  <c r="M236" i="20"/>
  <c r="J127" i="20"/>
  <c r="M127" i="20"/>
  <c r="J174" i="20"/>
  <c r="M174" i="20"/>
  <c r="J209" i="20"/>
  <c r="M209" i="20"/>
  <c r="J255" i="20"/>
  <c r="M255" i="20"/>
  <c r="J110" i="20"/>
  <c r="M110" i="20"/>
  <c r="J217" i="20"/>
  <c r="M217" i="20"/>
  <c r="J288" i="20"/>
  <c r="M288" i="20"/>
  <c r="J48" i="20"/>
  <c r="M48" i="20"/>
  <c r="J131" i="20"/>
  <c r="M131" i="20"/>
  <c r="J214" i="20"/>
  <c r="M214" i="20"/>
  <c r="J148" i="20"/>
  <c r="M148" i="20"/>
  <c r="J141" i="20"/>
  <c r="M141" i="20"/>
  <c r="J224" i="20"/>
  <c r="M224" i="20"/>
  <c r="J115" i="20"/>
  <c r="M115" i="20"/>
  <c r="J162" i="20"/>
  <c r="M162" i="20"/>
  <c r="J197" i="20"/>
  <c r="M197" i="20"/>
  <c r="J243" i="20"/>
  <c r="M243" i="20"/>
  <c r="J184" i="20"/>
  <c r="M184" i="20"/>
  <c r="J205" i="20"/>
  <c r="M205" i="20"/>
  <c r="J276" i="20"/>
  <c r="M276" i="20"/>
  <c r="J36" i="20"/>
  <c r="M36" i="20"/>
  <c r="J119" i="20"/>
  <c r="M119" i="20"/>
  <c r="J202" i="20"/>
  <c r="M202" i="20"/>
  <c r="J136" i="20"/>
  <c r="M136" i="20"/>
  <c r="J129" i="20"/>
  <c r="M129" i="20"/>
  <c r="J212" i="20"/>
  <c r="M212" i="20"/>
  <c r="J150" i="20"/>
  <c r="M150" i="20"/>
  <c r="J185" i="20"/>
  <c r="M185" i="20"/>
  <c r="J86" i="20"/>
  <c r="M86" i="20"/>
  <c r="J264" i="20"/>
  <c r="M264" i="20"/>
  <c r="J24" i="20"/>
  <c r="M24" i="20"/>
  <c r="J190" i="20"/>
  <c r="M190" i="20"/>
  <c r="J124" i="20"/>
  <c r="M124" i="20"/>
  <c r="J200" i="20"/>
  <c r="M200" i="20"/>
  <c r="J91" i="20"/>
  <c r="M91" i="20"/>
  <c r="J173" i="20"/>
  <c r="M173" i="20"/>
  <c r="J219" i="20"/>
  <c r="M219" i="20"/>
  <c r="J74" i="20"/>
  <c r="M74" i="20"/>
  <c r="J268" i="20"/>
  <c r="M268" i="20"/>
  <c r="J95" i="20"/>
  <c r="M95" i="20"/>
  <c r="J178" i="20"/>
  <c r="M178" i="20"/>
  <c r="J88" i="20"/>
  <c r="M88" i="20"/>
  <c r="J105" i="20"/>
  <c r="M105" i="20"/>
  <c r="J188" i="20"/>
  <c r="M188" i="20"/>
  <c r="J116" i="20"/>
  <c r="J79" i="20"/>
  <c r="M79" i="20"/>
  <c r="J126" i="20"/>
  <c r="M126" i="20"/>
  <c r="J161" i="20"/>
  <c r="M161" i="20"/>
  <c r="J302" i="20"/>
  <c r="M302" i="20"/>
  <c r="J169" i="20"/>
  <c r="M169" i="20"/>
  <c r="J240" i="20"/>
  <c r="M240" i="20"/>
  <c r="J76" i="20"/>
  <c r="M76" i="20"/>
  <c r="J83" i="20"/>
  <c r="M83" i="20"/>
  <c r="J166" i="20"/>
  <c r="M166" i="20"/>
  <c r="J64" i="20"/>
  <c r="M64" i="20"/>
  <c r="J93" i="20"/>
  <c r="M93" i="20"/>
  <c r="J176" i="20"/>
  <c r="M176" i="20"/>
  <c r="J67" i="20"/>
  <c r="M67" i="20"/>
  <c r="J114" i="20"/>
  <c r="M114" i="20"/>
  <c r="J149" i="20"/>
  <c r="M149" i="20"/>
  <c r="J195" i="20"/>
  <c r="M195" i="20"/>
  <c r="J50" i="20"/>
  <c r="M50" i="20"/>
  <c r="J157" i="20"/>
  <c r="M157" i="20"/>
  <c r="J154" i="20"/>
  <c r="M154" i="20"/>
  <c r="J28" i="20"/>
  <c r="M28" i="20"/>
  <c r="J81" i="20"/>
  <c r="M81" i="20"/>
  <c r="J164" i="20"/>
  <c r="M164" i="20"/>
  <c r="J183" i="20"/>
  <c r="M183" i="20"/>
  <c r="J38" i="20"/>
  <c r="M38" i="20"/>
  <c r="J145" i="20"/>
  <c r="M145" i="20"/>
  <c r="J299" i="20"/>
  <c r="M299" i="20"/>
  <c r="J59" i="20"/>
  <c r="M59" i="20"/>
  <c r="J69" i="20"/>
  <c r="M69" i="20"/>
  <c r="J283" i="20"/>
  <c r="M283" i="20"/>
  <c r="J43" i="20"/>
  <c r="M43" i="20"/>
  <c r="J90" i="20"/>
  <c r="M90" i="20"/>
  <c r="J171" i="20"/>
  <c r="M171" i="20"/>
  <c r="J266" i="20"/>
  <c r="M266" i="20"/>
  <c r="J26" i="20"/>
  <c r="M26" i="20"/>
  <c r="J133" i="20"/>
  <c r="M133" i="20"/>
  <c r="J204" i="20"/>
  <c r="M204" i="20"/>
  <c r="J287" i="20"/>
  <c r="M287" i="20"/>
  <c r="J47" i="20"/>
  <c r="M47" i="20"/>
  <c r="J130" i="20"/>
  <c r="M130" i="20"/>
  <c r="J297" i="20"/>
  <c r="M297" i="20"/>
  <c r="J57" i="20"/>
  <c r="M57" i="20"/>
  <c r="J140" i="20"/>
  <c r="M140" i="20"/>
  <c r="J234" i="20"/>
  <c r="M234" i="20"/>
  <c r="J269" i="20"/>
  <c r="M269" i="20"/>
  <c r="J29" i="20"/>
  <c r="M29" i="20"/>
  <c r="J75" i="20"/>
  <c r="M75" i="20"/>
  <c r="J170" i="20"/>
  <c r="M170" i="20"/>
  <c r="J277" i="20"/>
  <c r="M277" i="20"/>
  <c r="J284" i="20"/>
  <c r="M284" i="20"/>
  <c r="J44" i="20"/>
  <c r="M44" i="20"/>
  <c r="J201" i="20"/>
  <c r="J175" i="20"/>
  <c r="M175" i="20"/>
  <c r="J257" i="20"/>
  <c r="M257" i="20"/>
  <c r="J158" i="20"/>
  <c r="M158" i="20"/>
  <c r="J265" i="20"/>
  <c r="M265" i="20"/>
  <c r="J25" i="20"/>
  <c r="M25" i="20"/>
  <c r="J96" i="20"/>
  <c r="M96" i="20"/>
  <c r="J179" i="20"/>
  <c r="M179" i="20"/>
  <c r="J262" i="20"/>
  <c r="M262" i="20"/>
  <c r="J22" i="20"/>
  <c r="M22" i="20"/>
  <c r="J189" i="20"/>
  <c r="M189" i="20"/>
  <c r="J272" i="20"/>
  <c r="M272" i="20"/>
  <c r="W16" i="20"/>
  <c r="V18" i="20"/>
  <c r="W18" i="20"/>
  <c r="V20" i="20"/>
  <c r="W15" i="20"/>
  <c r="V17" i="20"/>
  <c r="W13" i="20"/>
  <c r="V15" i="20"/>
  <c r="W9" i="20"/>
  <c r="V11" i="20"/>
  <c r="W17" i="20"/>
  <c r="V19" i="20"/>
  <c r="W14" i="20"/>
  <c r="V16" i="20"/>
  <c r="W12" i="20"/>
  <c r="V14" i="20"/>
  <c r="W10" i="20"/>
  <c r="W11" i="20"/>
  <c r="X16" i="20"/>
  <c r="Y16" i="20"/>
  <c r="M18" i="20"/>
  <c r="Y18" i="20"/>
  <c r="X18" i="20"/>
  <c r="M20" i="20"/>
  <c r="X15" i="20"/>
  <c r="Y15" i="20"/>
  <c r="M17" i="20"/>
  <c r="X11" i="20"/>
  <c r="Y11" i="20"/>
  <c r="M13" i="20"/>
  <c r="X13" i="20"/>
  <c r="Y13" i="20"/>
  <c r="M15" i="20"/>
  <c r="X10" i="20"/>
  <c r="Y10" i="20"/>
  <c r="M12" i="20"/>
  <c r="Y17" i="20"/>
  <c r="X17" i="20"/>
  <c r="M19" i="20"/>
  <c r="Y14" i="20"/>
  <c r="X14" i="20"/>
  <c r="M16" i="20"/>
  <c r="Y12" i="20"/>
  <c r="X12" i="20"/>
  <c r="M14" i="20"/>
  <c r="X9" i="20"/>
  <c r="Y9" i="20"/>
  <c r="M11" i="20"/>
  <c r="N18" i="20"/>
  <c r="O18" i="20"/>
  <c r="N20" i="20"/>
  <c r="O20" i="20"/>
  <c r="O13" i="20"/>
  <c r="N13" i="20"/>
  <c r="O17" i="20"/>
  <c r="N17" i="20"/>
  <c r="N15" i="20"/>
  <c r="O15" i="20"/>
  <c r="O12" i="20"/>
  <c r="N12" i="20"/>
  <c r="O19" i="20"/>
  <c r="N19" i="20"/>
  <c r="N16" i="20"/>
  <c r="O16" i="20"/>
  <c r="N14" i="20"/>
  <c r="O14" i="20"/>
  <c r="O11" i="20"/>
  <c r="N11" i="20"/>
  <c r="L20" i="20"/>
  <c r="B20" i="20" s="1"/>
  <c r="R20" i="20"/>
  <c r="P20" i="20"/>
  <c r="Q20" i="20"/>
  <c r="L12" i="20"/>
  <c r="B12" i="20" s="1"/>
  <c r="R12" i="20"/>
  <c r="P12" i="20"/>
  <c r="Q12" i="20"/>
  <c r="L15" i="20"/>
  <c r="B15" i="20" s="1"/>
  <c r="P15" i="20"/>
  <c r="R15" i="20"/>
  <c r="Q15" i="20"/>
  <c r="L11" i="20"/>
  <c r="B11" i="20" s="1"/>
  <c r="T11" i="20"/>
  <c r="U11" i="20"/>
  <c r="P11" i="20"/>
  <c r="R11" i="20"/>
  <c r="S11" i="20"/>
  <c r="Q11" i="20"/>
  <c r="L18" i="20"/>
  <c r="B18" i="20" s="1"/>
  <c r="P18" i="20"/>
  <c r="R18" i="20"/>
  <c r="Q18" i="20"/>
  <c r="L13" i="20"/>
  <c r="B13" i="20" s="1"/>
  <c r="P13" i="20"/>
  <c r="Q13" i="20"/>
  <c r="L17" i="20"/>
  <c r="B17" i="20" s="1"/>
  <c r="P17" i="20"/>
  <c r="R17" i="20"/>
  <c r="Q17" i="20"/>
  <c r="L19" i="20"/>
  <c r="B19" i="20" s="1"/>
  <c r="P19" i="20"/>
  <c r="R19" i="20"/>
  <c r="Q19" i="20"/>
  <c r="L16" i="20"/>
  <c r="B16" i="20" s="1"/>
  <c r="P16" i="20"/>
  <c r="R16" i="20"/>
  <c r="Q16" i="20"/>
  <c r="L14" i="20"/>
  <c r="B14" i="20" s="1"/>
  <c r="R13" i="20"/>
  <c r="R14" i="20"/>
  <c r="P14" i="20"/>
  <c r="Q14" i="20"/>
  <c r="I11" i="20"/>
  <c r="R259" i="20"/>
  <c r="L259" i="20"/>
  <c r="B259" i="20" s="1"/>
  <c r="R115" i="20"/>
  <c r="L115" i="20"/>
  <c r="B115" i="20" s="1"/>
  <c r="R258" i="20"/>
  <c r="L258" i="20"/>
  <c r="B258" i="20" s="1"/>
  <c r="R114" i="20"/>
  <c r="L114" i="20"/>
  <c r="B114" i="20" s="1"/>
  <c r="R245" i="20"/>
  <c r="L245" i="20"/>
  <c r="B245" i="20" s="1"/>
  <c r="L101" i="20"/>
  <c r="B101" i="20" s="1"/>
  <c r="R101" i="20"/>
  <c r="R243" i="20"/>
  <c r="L243" i="20"/>
  <c r="B243" i="20" s="1"/>
  <c r="R99" i="20"/>
  <c r="L99" i="20"/>
  <c r="B99" i="20" s="1"/>
  <c r="R290" i="20"/>
  <c r="L290" i="20"/>
  <c r="B290" i="20" s="1"/>
  <c r="R146" i="20"/>
  <c r="L146" i="20"/>
  <c r="B146" i="20" s="1"/>
  <c r="R208" i="20"/>
  <c r="L208" i="20"/>
  <c r="B208" i="20" s="1"/>
  <c r="R205" i="20"/>
  <c r="L205" i="20"/>
  <c r="B205" i="20" s="1"/>
  <c r="R61" i="20"/>
  <c r="L61" i="20"/>
  <c r="B61" i="20" s="1"/>
  <c r="L228" i="20"/>
  <c r="B228" i="20" s="1"/>
  <c r="R228" i="20"/>
  <c r="L84" i="20"/>
  <c r="B84" i="20" s="1"/>
  <c r="R84" i="20"/>
  <c r="L263" i="20"/>
  <c r="B263" i="20" s="1"/>
  <c r="R263" i="20"/>
  <c r="L119" i="20"/>
  <c r="B119" i="20" s="1"/>
  <c r="R119" i="20"/>
  <c r="L298" i="20"/>
  <c r="B298" i="20" s="1"/>
  <c r="R298" i="20"/>
  <c r="L154" i="20"/>
  <c r="B154" i="20" s="1"/>
  <c r="R154" i="20"/>
  <c r="R280" i="20"/>
  <c r="L280" i="20"/>
  <c r="B280" i="20" s="1"/>
  <c r="L273" i="20"/>
  <c r="B273" i="20" s="1"/>
  <c r="R273" i="20"/>
  <c r="L129" i="20"/>
  <c r="B129" i="20" s="1"/>
  <c r="R129" i="20"/>
  <c r="L164" i="20"/>
  <c r="B164" i="20" s="1"/>
  <c r="R164" i="20"/>
  <c r="R247" i="20"/>
  <c r="L247" i="20"/>
  <c r="B247" i="20" s="1"/>
  <c r="R103" i="20"/>
  <c r="L103" i="20"/>
  <c r="B103" i="20" s="1"/>
  <c r="R246" i="20"/>
  <c r="L246" i="20"/>
  <c r="B246" i="20" s="1"/>
  <c r="R102" i="20"/>
  <c r="L102" i="20"/>
  <c r="B102" i="20" s="1"/>
  <c r="R233" i="20"/>
  <c r="L233" i="20"/>
  <c r="B233" i="20" s="1"/>
  <c r="R89" i="20"/>
  <c r="L89" i="20"/>
  <c r="B89" i="20" s="1"/>
  <c r="R231" i="20"/>
  <c r="L231" i="20"/>
  <c r="B231" i="20" s="1"/>
  <c r="R87" i="20"/>
  <c r="L87" i="20"/>
  <c r="B87" i="20" s="1"/>
  <c r="R278" i="20"/>
  <c r="L278" i="20"/>
  <c r="B278" i="20" s="1"/>
  <c r="J134" i="20"/>
  <c r="R134" i="20"/>
  <c r="L134" i="20"/>
  <c r="B134" i="20" s="1"/>
  <c r="R172" i="20"/>
  <c r="L172" i="20"/>
  <c r="B172" i="20" s="1"/>
  <c r="R193" i="20"/>
  <c r="L193" i="20"/>
  <c r="B193" i="20" s="1"/>
  <c r="R49" i="20"/>
  <c r="L49" i="20"/>
  <c r="B49" i="20" s="1"/>
  <c r="L216" i="20"/>
  <c r="B216" i="20" s="1"/>
  <c r="R216" i="20"/>
  <c r="L72" i="20"/>
  <c r="B72" i="20" s="1"/>
  <c r="R72" i="20"/>
  <c r="L251" i="20"/>
  <c r="B251" i="20" s="1"/>
  <c r="R251" i="20"/>
  <c r="L107" i="20"/>
  <c r="B107" i="20" s="1"/>
  <c r="R107" i="20"/>
  <c r="L286" i="20"/>
  <c r="B286" i="20" s="1"/>
  <c r="R286" i="20"/>
  <c r="L142" i="20"/>
  <c r="B142" i="20" s="1"/>
  <c r="R142" i="20"/>
  <c r="R196" i="20"/>
  <c r="L196" i="20"/>
  <c r="B196" i="20" s="1"/>
  <c r="L261" i="20"/>
  <c r="B261" i="20" s="1"/>
  <c r="R261" i="20"/>
  <c r="L117" i="20"/>
  <c r="B117" i="20" s="1"/>
  <c r="R117" i="20"/>
  <c r="L296" i="20"/>
  <c r="B296" i="20" s="1"/>
  <c r="R296" i="20"/>
  <c r="L152" i="20"/>
  <c r="B152" i="20" s="1"/>
  <c r="R152" i="20"/>
  <c r="R235" i="20"/>
  <c r="L235" i="20"/>
  <c r="B235" i="20" s="1"/>
  <c r="R91" i="20"/>
  <c r="L91" i="20"/>
  <c r="B91" i="20" s="1"/>
  <c r="R234" i="20"/>
  <c r="L234" i="20"/>
  <c r="B234" i="20" s="1"/>
  <c r="R90" i="20"/>
  <c r="L90" i="20"/>
  <c r="B90" i="20" s="1"/>
  <c r="R221" i="20"/>
  <c r="L221" i="20"/>
  <c r="B221" i="20" s="1"/>
  <c r="R77" i="20"/>
  <c r="L77" i="20"/>
  <c r="B77" i="20" s="1"/>
  <c r="R219" i="20"/>
  <c r="L219" i="20"/>
  <c r="B219" i="20" s="1"/>
  <c r="R75" i="20"/>
  <c r="L75" i="20"/>
  <c r="B75" i="20" s="1"/>
  <c r="R266" i="20"/>
  <c r="L266" i="20"/>
  <c r="B266" i="20" s="1"/>
  <c r="R122" i="20"/>
  <c r="L122" i="20"/>
  <c r="B122" i="20" s="1"/>
  <c r="R52" i="20"/>
  <c r="L52" i="20"/>
  <c r="B52" i="20" s="1"/>
  <c r="R181" i="20"/>
  <c r="L181" i="20"/>
  <c r="B181" i="20" s="1"/>
  <c r="R37" i="20"/>
  <c r="L37" i="20"/>
  <c r="B37" i="20" s="1"/>
  <c r="L204" i="20"/>
  <c r="B204" i="20" s="1"/>
  <c r="R204" i="20"/>
  <c r="L60" i="20"/>
  <c r="B60" i="20" s="1"/>
  <c r="R60" i="20"/>
  <c r="L239" i="20"/>
  <c r="B239" i="20" s="1"/>
  <c r="R239" i="20"/>
  <c r="L95" i="20"/>
  <c r="B95" i="20" s="1"/>
  <c r="R95" i="20"/>
  <c r="L274" i="20"/>
  <c r="B274" i="20" s="1"/>
  <c r="R274" i="20"/>
  <c r="L130" i="20"/>
  <c r="B130" i="20" s="1"/>
  <c r="R130" i="20"/>
  <c r="R160" i="20"/>
  <c r="L160" i="20"/>
  <c r="B160" i="20" s="1"/>
  <c r="L249" i="20"/>
  <c r="B249" i="20" s="1"/>
  <c r="R249" i="20"/>
  <c r="L105" i="20"/>
  <c r="B105" i="20" s="1"/>
  <c r="R105" i="20"/>
  <c r="L284" i="20"/>
  <c r="B284" i="20" s="1"/>
  <c r="R284" i="20"/>
  <c r="L140" i="20"/>
  <c r="B140" i="20" s="1"/>
  <c r="R140" i="20"/>
  <c r="R223" i="20"/>
  <c r="L223" i="20"/>
  <c r="B223" i="20" s="1"/>
  <c r="R79" i="20"/>
  <c r="L79" i="20"/>
  <c r="B79" i="20" s="1"/>
  <c r="J222" i="20"/>
  <c r="R222" i="20"/>
  <c r="L222" i="20"/>
  <c r="B222" i="20" s="1"/>
  <c r="R78" i="20"/>
  <c r="L78" i="20"/>
  <c r="B78" i="20" s="1"/>
  <c r="R209" i="20"/>
  <c r="L209" i="20"/>
  <c r="B209" i="20" s="1"/>
  <c r="R65" i="20"/>
  <c r="L65" i="20"/>
  <c r="B65" i="20" s="1"/>
  <c r="R207" i="20"/>
  <c r="L207" i="20"/>
  <c r="B207" i="20" s="1"/>
  <c r="R63" i="20"/>
  <c r="L63" i="20"/>
  <c r="B63" i="20" s="1"/>
  <c r="R254" i="20"/>
  <c r="L254" i="20"/>
  <c r="B254" i="20" s="1"/>
  <c r="R110" i="20"/>
  <c r="L110" i="20"/>
  <c r="B110" i="20" s="1"/>
  <c r="R169" i="20"/>
  <c r="L169" i="20"/>
  <c r="B169" i="20" s="1"/>
  <c r="R25" i="20"/>
  <c r="L25" i="20"/>
  <c r="B25" i="20" s="1"/>
  <c r="L192" i="20"/>
  <c r="B192" i="20" s="1"/>
  <c r="R192" i="20"/>
  <c r="L48" i="20"/>
  <c r="B48" i="20" s="1"/>
  <c r="R48" i="20"/>
  <c r="L227" i="20"/>
  <c r="B227" i="20" s="1"/>
  <c r="R227" i="20"/>
  <c r="L83" i="20"/>
  <c r="B83" i="20" s="1"/>
  <c r="R83" i="20"/>
  <c r="L262" i="20"/>
  <c r="B262" i="20" s="1"/>
  <c r="R262" i="20"/>
  <c r="L118" i="20"/>
  <c r="B118" i="20" s="1"/>
  <c r="R118" i="20"/>
  <c r="R148" i="20"/>
  <c r="L148" i="20"/>
  <c r="B148" i="20" s="1"/>
  <c r="L237" i="20"/>
  <c r="B237" i="20" s="1"/>
  <c r="R237" i="20"/>
  <c r="L93" i="20"/>
  <c r="B93" i="20" s="1"/>
  <c r="R93" i="20"/>
  <c r="L272" i="20"/>
  <c r="B272" i="20" s="1"/>
  <c r="R272" i="20"/>
  <c r="L128" i="20"/>
  <c r="B128" i="20" s="1"/>
  <c r="R128" i="20"/>
  <c r="R211" i="20"/>
  <c r="L211" i="20"/>
  <c r="B211" i="20" s="1"/>
  <c r="R67" i="20"/>
  <c r="L67" i="20"/>
  <c r="B67" i="20" s="1"/>
  <c r="R210" i="20"/>
  <c r="L210" i="20"/>
  <c r="B210" i="20" s="1"/>
  <c r="R66" i="20"/>
  <c r="L66" i="20"/>
  <c r="B66" i="20" s="1"/>
  <c r="L197" i="20"/>
  <c r="B197" i="20" s="1"/>
  <c r="R197" i="20"/>
  <c r="R53" i="20"/>
  <c r="L53" i="20"/>
  <c r="B53" i="20" s="1"/>
  <c r="R195" i="20"/>
  <c r="L195" i="20"/>
  <c r="B195" i="20" s="1"/>
  <c r="R51" i="20"/>
  <c r="L51" i="20"/>
  <c r="B51" i="20" s="1"/>
  <c r="R242" i="20"/>
  <c r="L242" i="20"/>
  <c r="B242" i="20" s="1"/>
  <c r="R98" i="20"/>
  <c r="L98" i="20"/>
  <c r="B98" i="20" s="1"/>
  <c r="R301" i="20"/>
  <c r="L301" i="20"/>
  <c r="B301" i="20" s="1"/>
  <c r="R157" i="20"/>
  <c r="L157" i="20"/>
  <c r="B157" i="20" s="1"/>
  <c r="R256" i="20"/>
  <c r="L256" i="20"/>
  <c r="B256" i="20" s="1"/>
  <c r="L180" i="20"/>
  <c r="B180" i="20" s="1"/>
  <c r="R180" i="20"/>
  <c r="L36" i="20"/>
  <c r="B36" i="20" s="1"/>
  <c r="R36" i="20"/>
  <c r="L215" i="20"/>
  <c r="B215" i="20" s="1"/>
  <c r="R215" i="20"/>
  <c r="L71" i="20"/>
  <c r="B71" i="20" s="1"/>
  <c r="R71" i="20"/>
  <c r="L250" i="20"/>
  <c r="B250" i="20" s="1"/>
  <c r="R250" i="20"/>
  <c r="L106" i="20"/>
  <c r="B106" i="20" s="1"/>
  <c r="R106" i="20"/>
  <c r="R136" i="20"/>
  <c r="L136" i="20"/>
  <c r="B136" i="20" s="1"/>
  <c r="L225" i="20"/>
  <c r="B225" i="20" s="1"/>
  <c r="R225" i="20"/>
  <c r="L81" i="20"/>
  <c r="B81" i="20" s="1"/>
  <c r="R81" i="20"/>
  <c r="L260" i="20"/>
  <c r="B260" i="20" s="1"/>
  <c r="R260" i="20"/>
  <c r="L116" i="20"/>
  <c r="B116" i="20" s="1"/>
  <c r="R116" i="20"/>
  <c r="R199" i="20"/>
  <c r="L199" i="20"/>
  <c r="B199" i="20" s="1"/>
  <c r="R55" i="20"/>
  <c r="L55" i="20"/>
  <c r="B55" i="20" s="1"/>
  <c r="R198" i="20"/>
  <c r="L198" i="20"/>
  <c r="B198" i="20" s="1"/>
  <c r="R54" i="20"/>
  <c r="L54" i="20"/>
  <c r="B54" i="20" s="1"/>
  <c r="L185" i="20"/>
  <c r="B185" i="20" s="1"/>
  <c r="R185" i="20"/>
  <c r="L41" i="20"/>
  <c r="B41" i="20" s="1"/>
  <c r="R41" i="20"/>
  <c r="R183" i="20"/>
  <c r="L183" i="20"/>
  <c r="B183" i="20" s="1"/>
  <c r="R39" i="20"/>
  <c r="L39" i="20"/>
  <c r="B39" i="20" s="1"/>
  <c r="R230" i="20"/>
  <c r="L230" i="20"/>
  <c r="B230" i="20" s="1"/>
  <c r="R86" i="20"/>
  <c r="L86" i="20"/>
  <c r="B86" i="20" s="1"/>
  <c r="R289" i="20"/>
  <c r="L289" i="20"/>
  <c r="B289" i="20" s="1"/>
  <c r="R145" i="20"/>
  <c r="L145" i="20"/>
  <c r="B145" i="20" s="1"/>
  <c r="L168" i="20"/>
  <c r="B168" i="20" s="1"/>
  <c r="R168" i="20"/>
  <c r="L24" i="20"/>
  <c r="B24" i="20" s="1"/>
  <c r="R24" i="20"/>
  <c r="L203" i="20"/>
  <c r="B203" i="20" s="1"/>
  <c r="R203" i="20"/>
  <c r="L59" i="20"/>
  <c r="B59" i="20" s="1"/>
  <c r="R59" i="20"/>
  <c r="L238" i="20"/>
  <c r="B238" i="20" s="1"/>
  <c r="R238" i="20"/>
  <c r="L94" i="20"/>
  <c r="B94" i="20" s="1"/>
  <c r="R94" i="20"/>
  <c r="R124" i="20"/>
  <c r="L124" i="20"/>
  <c r="B124" i="20" s="1"/>
  <c r="L213" i="20"/>
  <c r="B213" i="20" s="1"/>
  <c r="R213" i="20"/>
  <c r="L69" i="20"/>
  <c r="B69" i="20" s="1"/>
  <c r="R69" i="20"/>
  <c r="L248" i="20"/>
  <c r="B248" i="20" s="1"/>
  <c r="R248" i="20"/>
  <c r="L104" i="20"/>
  <c r="B104" i="20" s="1"/>
  <c r="R104" i="20"/>
  <c r="R187" i="20"/>
  <c r="L187" i="20"/>
  <c r="B187" i="20" s="1"/>
  <c r="R43" i="20"/>
  <c r="L43" i="20"/>
  <c r="B43" i="20" s="1"/>
  <c r="R186" i="20"/>
  <c r="L186" i="20"/>
  <c r="B186" i="20" s="1"/>
  <c r="R42" i="20"/>
  <c r="L42" i="20"/>
  <c r="B42" i="20" s="1"/>
  <c r="R173" i="20"/>
  <c r="L173" i="20"/>
  <c r="B173" i="20" s="1"/>
  <c r="R29" i="20"/>
  <c r="L29" i="20"/>
  <c r="B29" i="20" s="1"/>
  <c r="R171" i="20"/>
  <c r="L171" i="20"/>
  <c r="B171" i="20" s="1"/>
  <c r="R27" i="20"/>
  <c r="L27" i="20"/>
  <c r="B27" i="20" s="1"/>
  <c r="R218" i="20"/>
  <c r="L218" i="20"/>
  <c r="B218" i="20" s="1"/>
  <c r="R74" i="20"/>
  <c r="L74" i="20"/>
  <c r="B74" i="20" s="1"/>
  <c r="R277" i="20"/>
  <c r="L277" i="20"/>
  <c r="B277" i="20" s="1"/>
  <c r="R133" i="20"/>
  <c r="L133" i="20"/>
  <c r="B133" i="20" s="1"/>
  <c r="L300" i="20"/>
  <c r="B300" i="20" s="1"/>
  <c r="R300" i="20"/>
  <c r="L156" i="20"/>
  <c r="B156" i="20" s="1"/>
  <c r="R156" i="20"/>
  <c r="R268" i="20"/>
  <c r="L268" i="20"/>
  <c r="B268" i="20" s="1"/>
  <c r="L191" i="20"/>
  <c r="B191" i="20" s="1"/>
  <c r="R191" i="20"/>
  <c r="L47" i="20"/>
  <c r="B47" i="20" s="1"/>
  <c r="R47" i="20"/>
  <c r="L226" i="20"/>
  <c r="B226" i="20" s="1"/>
  <c r="R226" i="20"/>
  <c r="L82" i="20"/>
  <c r="B82" i="20" s="1"/>
  <c r="R82" i="20"/>
  <c r="R88" i="20"/>
  <c r="L88" i="20"/>
  <c r="B88" i="20" s="1"/>
  <c r="L201" i="20"/>
  <c r="B201" i="20" s="1"/>
  <c r="R201" i="20"/>
  <c r="L57" i="20"/>
  <c r="B57" i="20" s="1"/>
  <c r="R57" i="20"/>
  <c r="L236" i="20"/>
  <c r="B236" i="20" s="1"/>
  <c r="R236" i="20"/>
  <c r="L92" i="20"/>
  <c r="B92" i="20" s="1"/>
  <c r="R92" i="20"/>
  <c r="R175" i="20"/>
  <c r="L175" i="20"/>
  <c r="B175" i="20" s="1"/>
  <c r="R31" i="20"/>
  <c r="L31" i="20"/>
  <c r="B31" i="20" s="1"/>
  <c r="R174" i="20"/>
  <c r="L174" i="20"/>
  <c r="B174" i="20" s="1"/>
  <c r="R30" i="20"/>
  <c r="L30" i="20"/>
  <c r="B30" i="20" s="1"/>
  <c r="R161" i="20"/>
  <c r="L161" i="20"/>
  <c r="B161" i="20" s="1"/>
  <c r="R159" i="20"/>
  <c r="L159" i="20"/>
  <c r="B159" i="20" s="1"/>
  <c r="R232" i="20"/>
  <c r="L232" i="20"/>
  <c r="B232" i="20" s="1"/>
  <c r="R206" i="20"/>
  <c r="L206" i="20"/>
  <c r="B206" i="20" s="1"/>
  <c r="R62" i="20"/>
  <c r="L62" i="20"/>
  <c r="B62" i="20" s="1"/>
  <c r="R265" i="20"/>
  <c r="L265" i="20"/>
  <c r="B265" i="20" s="1"/>
  <c r="R121" i="20"/>
  <c r="L121" i="20"/>
  <c r="B121" i="20" s="1"/>
  <c r="L288" i="20"/>
  <c r="B288" i="20" s="1"/>
  <c r="R288" i="20"/>
  <c r="L144" i="20"/>
  <c r="B144" i="20" s="1"/>
  <c r="R144" i="20"/>
  <c r="R76" i="20"/>
  <c r="L76" i="20"/>
  <c r="B76" i="20" s="1"/>
  <c r="L179" i="20"/>
  <c r="B179" i="20" s="1"/>
  <c r="R179" i="20"/>
  <c r="L35" i="20"/>
  <c r="B35" i="20" s="1"/>
  <c r="R35" i="20"/>
  <c r="L214" i="20"/>
  <c r="B214" i="20" s="1"/>
  <c r="R214" i="20"/>
  <c r="L70" i="20"/>
  <c r="B70" i="20" s="1"/>
  <c r="R70" i="20"/>
  <c r="R64" i="20"/>
  <c r="L64" i="20"/>
  <c r="B64" i="20" s="1"/>
  <c r="L189" i="20"/>
  <c r="B189" i="20" s="1"/>
  <c r="R189" i="20"/>
  <c r="L45" i="20"/>
  <c r="B45" i="20" s="1"/>
  <c r="R45" i="20"/>
  <c r="L224" i="20"/>
  <c r="B224" i="20" s="1"/>
  <c r="R224" i="20"/>
  <c r="L80" i="20"/>
  <c r="B80" i="20" s="1"/>
  <c r="R80" i="20"/>
  <c r="R163" i="20"/>
  <c r="L163" i="20"/>
  <c r="B163" i="20" s="1"/>
  <c r="R162" i="20"/>
  <c r="L162" i="20"/>
  <c r="B162" i="20" s="1"/>
  <c r="R293" i="20"/>
  <c r="L293" i="20"/>
  <c r="B293" i="20" s="1"/>
  <c r="R149" i="20"/>
  <c r="L149" i="20"/>
  <c r="B149" i="20" s="1"/>
  <c r="R291" i="20"/>
  <c r="L291" i="20"/>
  <c r="B291" i="20" s="1"/>
  <c r="R147" i="20"/>
  <c r="L147" i="20"/>
  <c r="B147" i="20" s="1"/>
  <c r="R184" i="20"/>
  <c r="L184" i="20"/>
  <c r="B184" i="20" s="1"/>
  <c r="R194" i="20"/>
  <c r="L194" i="20"/>
  <c r="B194" i="20" s="1"/>
  <c r="R50" i="20"/>
  <c r="L50" i="20"/>
  <c r="B50" i="20" s="1"/>
  <c r="R253" i="20"/>
  <c r="L253" i="20"/>
  <c r="B253" i="20" s="1"/>
  <c r="R109" i="20"/>
  <c r="L109" i="20"/>
  <c r="B109" i="20" s="1"/>
  <c r="L276" i="20"/>
  <c r="B276" i="20" s="1"/>
  <c r="R276" i="20"/>
  <c r="L132" i="20"/>
  <c r="B132" i="20" s="1"/>
  <c r="R132" i="20"/>
  <c r="L167" i="20"/>
  <c r="B167" i="20" s="1"/>
  <c r="R167" i="20"/>
  <c r="L23" i="20"/>
  <c r="B23" i="20" s="1"/>
  <c r="R23" i="20"/>
  <c r="L202" i="20"/>
  <c r="B202" i="20" s="1"/>
  <c r="R202" i="20"/>
  <c r="L58" i="20"/>
  <c r="B58" i="20" s="1"/>
  <c r="R58" i="20"/>
  <c r="R28" i="20"/>
  <c r="L28" i="20"/>
  <c r="B28" i="20" s="1"/>
  <c r="L177" i="20"/>
  <c r="B177" i="20" s="1"/>
  <c r="R177" i="20"/>
  <c r="L33" i="20"/>
  <c r="B33" i="20" s="1"/>
  <c r="R33" i="20"/>
  <c r="L212" i="20"/>
  <c r="B212" i="20" s="1"/>
  <c r="R212" i="20"/>
  <c r="L68" i="20"/>
  <c r="B68" i="20" s="1"/>
  <c r="R68" i="20"/>
  <c r="R295" i="20"/>
  <c r="L295" i="20"/>
  <c r="B295" i="20" s="1"/>
  <c r="R151" i="20"/>
  <c r="L151" i="20"/>
  <c r="B151" i="20" s="1"/>
  <c r="R294" i="20"/>
  <c r="L294" i="20"/>
  <c r="B294" i="20" s="1"/>
  <c r="R150" i="20"/>
  <c r="L150" i="20"/>
  <c r="B150" i="20" s="1"/>
  <c r="R281" i="20"/>
  <c r="L281" i="20"/>
  <c r="B281" i="20" s="1"/>
  <c r="R137" i="20"/>
  <c r="L137" i="20"/>
  <c r="B137" i="20" s="1"/>
  <c r="R279" i="20"/>
  <c r="L279" i="20"/>
  <c r="B279" i="20" s="1"/>
  <c r="R135" i="20"/>
  <c r="L135" i="20"/>
  <c r="B135" i="20" s="1"/>
  <c r="R40" i="20"/>
  <c r="L40" i="20"/>
  <c r="B40" i="20" s="1"/>
  <c r="R182" i="20"/>
  <c r="L182" i="20"/>
  <c r="B182" i="20" s="1"/>
  <c r="R38" i="20"/>
  <c r="L38" i="20"/>
  <c r="B38" i="20" s="1"/>
  <c r="R241" i="20"/>
  <c r="L241" i="20"/>
  <c r="B241" i="20" s="1"/>
  <c r="R97" i="20"/>
  <c r="L97" i="20"/>
  <c r="B97" i="20" s="1"/>
  <c r="L264" i="20"/>
  <c r="B264" i="20" s="1"/>
  <c r="R264" i="20"/>
  <c r="L120" i="20"/>
  <c r="B120" i="20" s="1"/>
  <c r="R120" i="20"/>
  <c r="L299" i="20"/>
  <c r="B299" i="20" s="1"/>
  <c r="R299" i="20"/>
  <c r="L155" i="20"/>
  <c r="B155" i="20" s="1"/>
  <c r="R155" i="20"/>
  <c r="R244" i="20"/>
  <c r="L244" i="20"/>
  <c r="B244" i="20" s="1"/>
  <c r="L190" i="20"/>
  <c r="B190" i="20" s="1"/>
  <c r="R190" i="20"/>
  <c r="L46" i="20"/>
  <c r="B46" i="20" s="1"/>
  <c r="R46" i="20"/>
  <c r="L165" i="20"/>
  <c r="B165" i="20" s="1"/>
  <c r="R165" i="20"/>
  <c r="L21" i="20"/>
  <c r="B21" i="20" s="1"/>
  <c r="R21" i="20"/>
  <c r="L200" i="20"/>
  <c r="B200" i="20" s="1"/>
  <c r="R200" i="20"/>
  <c r="L56" i="20"/>
  <c r="B56" i="20" s="1"/>
  <c r="R56" i="20"/>
  <c r="R283" i="20"/>
  <c r="L283" i="20"/>
  <c r="B283" i="20" s="1"/>
  <c r="R139" i="20"/>
  <c r="L139" i="20"/>
  <c r="B139" i="20" s="1"/>
  <c r="R282" i="20"/>
  <c r="L282" i="20"/>
  <c r="B282" i="20" s="1"/>
  <c r="R138" i="20"/>
  <c r="L138" i="20"/>
  <c r="B138" i="20" s="1"/>
  <c r="R269" i="20"/>
  <c r="L269" i="20"/>
  <c r="B269" i="20" s="1"/>
  <c r="R125" i="20"/>
  <c r="L125" i="20"/>
  <c r="B125" i="20" s="1"/>
  <c r="R267" i="20"/>
  <c r="L267" i="20"/>
  <c r="B267" i="20" s="1"/>
  <c r="R123" i="20"/>
  <c r="L123" i="20"/>
  <c r="B123" i="20" s="1"/>
  <c r="R170" i="20"/>
  <c r="L170" i="20"/>
  <c r="B170" i="20" s="1"/>
  <c r="R26" i="20"/>
  <c r="L26" i="20"/>
  <c r="B26" i="20" s="1"/>
  <c r="R229" i="20"/>
  <c r="L229" i="20"/>
  <c r="B229" i="20" s="1"/>
  <c r="R85" i="20"/>
  <c r="L85" i="20"/>
  <c r="B85" i="20" s="1"/>
  <c r="L252" i="20"/>
  <c r="B252" i="20" s="1"/>
  <c r="R252" i="20"/>
  <c r="L108" i="20"/>
  <c r="B108" i="20" s="1"/>
  <c r="R108" i="20"/>
  <c r="L287" i="20"/>
  <c r="B287" i="20" s="1"/>
  <c r="R287" i="20"/>
  <c r="L143" i="20"/>
  <c r="B143" i="20" s="1"/>
  <c r="R143" i="20"/>
  <c r="R100" i="20"/>
  <c r="L100" i="20"/>
  <c r="B100" i="20" s="1"/>
  <c r="L178" i="20"/>
  <c r="B178" i="20" s="1"/>
  <c r="R178" i="20"/>
  <c r="L34" i="20"/>
  <c r="B34" i="20" s="1"/>
  <c r="R34" i="20"/>
  <c r="L297" i="20"/>
  <c r="B297" i="20" s="1"/>
  <c r="R297" i="20"/>
  <c r="L153" i="20"/>
  <c r="B153" i="20" s="1"/>
  <c r="R153" i="20"/>
  <c r="R220" i="20"/>
  <c r="L220" i="20"/>
  <c r="B220" i="20" s="1"/>
  <c r="L188" i="20"/>
  <c r="B188" i="20" s="1"/>
  <c r="R188" i="20"/>
  <c r="L44" i="20"/>
  <c r="B44" i="20" s="1"/>
  <c r="R44" i="20"/>
  <c r="R271" i="20"/>
  <c r="L271" i="20"/>
  <c r="B271" i="20" s="1"/>
  <c r="R127" i="20"/>
  <c r="L127" i="20"/>
  <c r="B127" i="20" s="1"/>
  <c r="R270" i="20"/>
  <c r="L270" i="20"/>
  <c r="B270" i="20" s="1"/>
  <c r="R126" i="20"/>
  <c r="L126" i="20"/>
  <c r="B126" i="20" s="1"/>
  <c r="R257" i="20"/>
  <c r="L257" i="20"/>
  <c r="B257" i="20" s="1"/>
  <c r="R113" i="20"/>
  <c r="L113" i="20"/>
  <c r="B113" i="20" s="1"/>
  <c r="R255" i="20"/>
  <c r="L255" i="20"/>
  <c r="B255" i="20" s="1"/>
  <c r="R111" i="20"/>
  <c r="L111" i="20"/>
  <c r="B111" i="20" s="1"/>
  <c r="R302" i="20"/>
  <c r="L302" i="20"/>
  <c r="B302" i="20" s="1"/>
  <c r="R158" i="20"/>
  <c r="L158" i="20"/>
  <c r="B158" i="20" s="1"/>
  <c r="R292" i="20"/>
  <c r="L292" i="20"/>
  <c r="B292" i="20" s="1"/>
  <c r="R217" i="20"/>
  <c r="L217" i="20"/>
  <c r="B217" i="20" s="1"/>
  <c r="R73" i="20"/>
  <c r="L73" i="20"/>
  <c r="B73" i="20" s="1"/>
  <c r="L240" i="20"/>
  <c r="B240" i="20" s="1"/>
  <c r="R240" i="20"/>
  <c r="L96" i="20"/>
  <c r="B96" i="20" s="1"/>
  <c r="R96" i="20"/>
  <c r="L275" i="20"/>
  <c r="B275" i="20" s="1"/>
  <c r="R275" i="20"/>
  <c r="L131" i="20"/>
  <c r="B131" i="20" s="1"/>
  <c r="R131" i="20"/>
  <c r="L166" i="20"/>
  <c r="B166" i="20" s="1"/>
  <c r="R166" i="20"/>
  <c r="L22" i="20"/>
  <c r="B22" i="20" s="1"/>
  <c r="R22" i="20"/>
  <c r="L285" i="20"/>
  <c r="B285" i="20" s="1"/>
  <c r="R285" i="20"/>
  <c r="L141" i="20"/>
  <c r="B141" i="20" s="1"/>
  <c r="R141" i="20"/>
  <c r="R112" i="20"/>
  <c r="L112" i="20"/>
  <c r="B112" i="20" s="1"/>
  <c r="L176" i="20"/>
  <c r="B176" i="20" s="1"/>
  <c r="R176" i="20"/>
  <c r="L32" i="20"/>
  <c r="B32" i="20" s="1"/>
  <c r="R32" i="20"/>
  <c r="J279" i="20"/>
  <c r="J294" i="20"/>
  <c r="J137" i="20"/>
  <c r="J97" i="20"/>
  <c r="J182" i="20"/>
  <c r="J241" i="20"/>
  <c r="J27" i="20"/>
  <c r="H11" i="20"/>
  <c r="J125" i="20"/>
  <c r="J123" i="20"/>
  <c r="J78" i="20"/>
  <c r="J181" i="20"/>
  <c r="J258" i="20"/>
  <c r="J85" i="20"/>
  <c r="J138" i="20"/>
  <c r="J211" i="20"/>
  <c r="J62" i="20"/>
  <c r="J132" i="20"/>
  <c r="J252" i="20"/>
  <c r="J146" i="20"/>
  <c r="J270" i="20"/>
  <c r="J198" i="20"/>
  <c r="J271" i="20"/>
  <c r="J210" i="20"/>
  <c r="J51" i="20"/>
  <c r="J187" i="20"/>
  <c r="J259" i="20"/>
  <c r="J218" i="20"/>
  <c r="J99" i="20"/>
  <c r="J63" i="20"/>
  <c r="J113" i="20"/>
  <c r="J40" i="20"/>
  <c r="J232" i="20"/>
  <c r="J207" i="20"/>
  <c r="J98" i="20"/>
  <c r="J109" i="20"/>
  <c r="J139" i="20"/>
  <c r="J286" i="20"/>
  <c r="J282" i="20"/>
  <c r="J193" i="20"/>
  <c r="J31" i="20"/>
  <c r="J186" i="20"/>
  <c r="J290" i="20"/>
  <c r="J111" i="20"/>
  <c r="J228" i="20"/>
  <c r="J247" i="20"/>
  <c r="J103" i="20"/>
  <c r="J246" i="20"/>
  <c r="J102" i="20"/>
  <c r="J233" i="20"/>
  <c r="J89" i="20"/>
  <c r="J278" i="20"/>
  <c r="J172" i="20"/>
  <c r="J49" i="20"/>
  <c r="J72" i="20"/>
  <c r="J107" i="20"/>
  <c r="J142" i="20"/>
  <c r="J261" i="20"/>
  <c r="J117" i="20"/>
  <c r="J55" i="20"/>
  <c r="J206" i="20"/>
  <c r="J295" i="20"/>
  <c r="J231" i="20"/>
  <c r="J251" i="20"/>
  <c r="J196" i="20"/>
  <c r="J216" i="20"/>
  <c r="J152" i="20"/>
  <c r="J296" i="20"/>
  <c r="J87" i="20"/>
  <c r="D259" i="20"/>
  <c r="O259" i="20"/>
  <c r="G259" i="20"/>
  <c r="E259" i="20"/>
  <c r="H259" i="20"/>
  <c r="I259" i="20"/>
  <c r="E115" i="20"/>
  <c r="D115" i="20"/>
  <c r="O115" i="20"/>
  <c r="G115" i="20"/>
  <c r="H115" i="20"/>
  <c r="I115" i="20"/>
  <c r="D258" i="20"/>
  <c r="G258" i="20"/>
  <c r="E258" i="20"/>
  <c r="O258" i="20"/>
  <c r="I258" i="20"/>
  <c r="H258" i="20"/>
  <c r="E114" i="20"/>
  <c r="D114" i="20"/>
  <c r="H114" i="20"/>
  <c r="O114" i="20"/>
  <c r="G114" i="20"/>
  <c r="I114" i="20"/>
  <c r="E245" i="20"/>
  <c r="D245" i="20"/>
  <c r="I245" i="20"/>
  <c r="G245" i="20"/>
  <c r="H245" i="20"/>
  <c r="O245" i="20"/>
  <c r="E101" i="20"/>
  <c r="D101" i="20"/>
  <c r="O101" i="20"/>
  <c r="H101" i="20"/>
  <c r="G101" i="20"/>
  <c r="I101" i="20"/>
  <c r="D243" i="20"/>
  <c r="O243" i="20"/>
  <c r="G243" i="20"/>
  <c r="E243" i="20"/>
  <c r="I243" i="20"/>
  <c r="H243" i="20"/>
  <c r="D99" i="20"/>
  <c r="O99" i="20"/>
  <c r="G99" i="20"/>
  <c r="I99" i="20"/>
  <c r="E99" i="20"/>
  <c r="H99" i="20"/>
  <c r="E290" i="20"/>
  <c r="G290" i="20"/>
  <c r="O290" i="20"/>
  <c r="I290" i="20"/>
  <c r="H290" i="20"/>
  <c r="D290" i="20"/>
  <c r="H146" i="20"/>
  <c r="E146" i="20"/>
  <c r="G146" i="20"/>
  <c r="O146" i="20"/>
  <c r="I146" i="20"/>
  <c r="D146" i="20"/>
  <c r="D208" i="20"/>
  <c r="I208" i="20"/>
  <c r="E208" i="20"/>
  <c r="G208" i="20"/>
  <c r="O208" i="20"/>
  <c r="H208" i="20"/>
  <c r="E205" i="20"/>
  <c r="I205" i="20"/>
  <c r="O205" i="20"/>
  <c r="G205" i="20"/>
  <c r="H205" i="20"/>
  <c r="D205" i="20"/>
  <c r="D61" i="20"/>
  <c r="G61" i="20"/>
  <c r="O61" i="20"/>
  <c r="I61" i="20"/>
  <c r="H61" i="20"/>
  <c r="E61" i="20"/>
  <c r="G228" i="20"/>
  <c r="O228" i="20"/>
  <c r="E228" i="20"/>
  <c r="I228" i="20"/>
  <c r="D228" i="20"/>
  <c r="H228" i="20"/>
  <c r="I84" i="20"/>
  <c r="E84" i="20"/>
  <c r="G84" i="20"/>
  <c r="O84" i="20"/>
  <c r="D84" i="20"/>
  <c r="H84" i="20"/>
  <c r="I263" i="20"/>
  <c r="D263" i="20"/>
  <c r="E263" i="20"/>
  <c r="O263" i="20"/>
  <c r="H263" i="20"/>
  <c r="G263" i="20"/>
  <c r="H119" i="20"/>
  <c r="O119" i="20"/>
  <c r="I119" i="20"/>
  <c r="G119" i="20"/>
  <c r="E119" i="20"/>
  <c r="D119" i="20"/>
  <c r="H298" i="20"/>
  <c r="O298" i="20"/>
  <c r="I298" i="20"/>
  <c r="E298" i="20"/>
  <c r="D298" i="20"/>
  <c r="G298" i="20"/>
  <c r="O154" i="20"/>
  <c r="I154" i="20"/>
  <c r="E154" i="20"/>
  <c r="G154" i="20"/>
  <c r="D154" i="20"/>
  <c r="H154" i="20"/>
  <c r="E280" i="20"/>
  <c r="I280" i="20"/>
  <c r="D280" i="20"/>
  <c r="O280" i="20"/>
  <c r="H280" i="20"/>
  <c r="G280" i="20"/>
  <c r="I273" i="20"/>
  <c r="O273" i="20"/>
  <c r="G273" i="20"/>
  <c r="E273" i="20"/>
  <c r="H273" i="20"/>
  <c r="D273" i="20"/>
  <c r="E129" i="20"/>
  <c r="I129" i="20"/>
  <c r="H129" i="20"/>
  <c r="O129" i="20"/>
  <c r="G129" i="20"/>
  <c r="D129" i="20"/>
  <c r="D14" i="20"/>
  <c r="G14" i="20"/>
  <c r="H14" i="20"/>
  <c r="I14" i="20"/>
  <c r="E14" i="20"/>
  <c r="D164" i="20"/>
  <c r="O164" i="20"/>
  <c r="G164" i="20"/>
  <c r="I164" i="20"/>
  <c r="H164" i="20"/>
  <c r="E164" i="20"/>
  <c r="E247" i="20"/>
  <c r="D247" i="20"/>
  <c r="O247" i="20"/>
  <c r="H247" i="20"/>
  <c r="G247" i="20"/>
  <c r="I247" i="20"/>
  <c r="D103" i="20"/>
  <c r="I103" i="20"/>
  <c r="H103" i="20"/>
  <c r="E103" i="20"/>
  <c r="G103" i="20"/>
  <c r="O103" i="20"/>
  <c r="E246" i="20"/>
  <c r="D246" i="20"/>
  <c r="H246" i="20"/>
  <c r="O246" i="20"/>
  <c r="I246" i="20"/>
  <c r="G246" i="20"/>
  <c r="D102" i="20"/>
  <c r="G102" i="20"/>
  <c r="O102" i="20"/>
  <c r="I102" i="20"/>
  <c r="H102" i="20"/>
  <c r="E102" i="20"/>
  <c r="D233" i="20"/>
  <c r="E233" i="20"/>
  <c r="H233" i="20"/>
  <c r="O233" i="20"/>
  <c r="G233" i="20"/>
  <c r="I233" i="20"/>
  <c r="D89" i="20"/>
  <c r="G89" i="20"/>
  <c r="H89" i="20"/>
  <c r="O89" i="20"/>
  <c r="I89" i="20"/>
  <c r="E89" i="20"/>
  <c r="H231" i="20"/>
  <c r="D231" i="20"/>
  <c r="O231" i="20"/>
  <c r="G231" i="20"/>
  <c r="I231" i="20"/>
  <c r="E231" i="20"/>
  <c r="H87" i="20"/>
  <c r="D87" i="20"/>
  <c r="O87" i="20"/>
  <c r="I87" i="20"/>
  <c r="G87" i="20"/>
  <c r="E87" i="20"/>
  <c r="H278" i="20"/>
  <c r="I278" i="20"/>
  <c r="G278" i="20"/>
  <c r="O278" i="20"/>
  <c r="D278" i="20"/>
  <c r="E278" i="20"/>
  <c r="G134" i="20"/>
  <c r="I134" i="20"/>
  <c r="H134" i="20"/>
  <c r="E134" i="20"/>
  <c r="O134" i="20"/>
  <c r="D134" i="20"/>
  <c r="E172" i="20"/>
  <c r="D172" i="20"/>
  <c r="O172" i="20"/>
  <c r="I172" i="20"/>
  <c r="G172" i="20"/>
  <c r="H172" i="20"/>
  <c r="D193" i="20"/>
  <c r="I193" i="20"/>
  <c r="O193" i="20"/>
  <c r="G193" i="20"/>
  <c r="E193" i="20"/>
  <c r="H193" i="20"/>
  <c r="O49" i="20"/>
  <c r="E49" i="20"/>
  <c r="H49" i="20"/>
  <c r="I49" i="20"/>
  <c r="G49" i="20"/>
  <c r="D49" i="20"/>
  <c r="G216" i="20"/>
  <c r="O216" i="20"/>
  <c r="I216" i="20"/>
  <c r="E216" i="20"/>
  <c r="D216" i="20"/>
  <c r="H216" i="20"/>
  <c r="H72" i="20"/>
  <c r="G72" i="20"/>
  <c r="D72" i="20"/>
  <c r="E72" i="20"/>
  <c r="I72" i="20"/>
  <c r="O72" i="20"/>
  <c r="E251" i="20"/>
  <c r="O251" i="20"/>
  <c r="I251" i="20"/>
  <c r="H251" i="20"/>
  <c r="G251" i="20"/>
  <c r="D251" i="20"/>
  <c r="O107" i="20"/>
  <c r="I107" i="20"/>
  <c r="H107" i="20"/>
  <c r="G107" i="20"/>
  <c r="E107" i="20"/>
  <c r="D107" i="20"/>
  <c r="O286" i="20"/>
  <c r="G286" i="20"/>
  <c r="I286" i="20"/>
  <c r="H286" i="20"/>
  <c r="D286" i="20"/>
  <c r="E286" i="20"/>
  <c r="E142" i="20"/>
  <c r="G142" i="20"/>
  <c r="H142" i="20"/>
  <c r="I142" i="20"/>
  <c r="O142" i="20"/>
  <c r="D142" i="20"/>
  <c r="G196" i="20"/>
  <c r="E196" i="20"/>
  <c r="D196" i="20"/>
  <c r="H196" i="20"/>
  <c r="I196" i="20"/>
  <c r="O196" i="20"/>
  <c r="H261" i="20"/>
  <c r="O261" i="20"/>
  <c r="I261" i="20"/>
  <c r="D261" i="20"/>
  <c r="G261" i="20"/>
  <c r="E261" i="20"/>
  <c r="G117" i="20"/>
  <c r="D117" i="20"/>
  <c r="O117" i="20"/>
  <c r="I117" i="20"/>
  <c r="H117" i="20"/>
  <c r="E117" i="20"/>
  <c r="H296" i="20"/>
  <c r="D296" i="20"/>
  <c r="O296" i="20"/>
  <c r="E296" i="20"/>
  <c r="I296" i="20"/>
  <c r="G296" i="20"/>
  <c r="H152" i="20"/>
  <c r="E152" i="20"/>
  <c r="D152" i="20"/>
  <c r="G152" i="20"/>
  <c r="O152" i="20"/>
  <c r="I152" i="20"/>
  <c r="D235" i="20"/>
  <c r="E235" i="20"/>
  <c r="O235" i="20"/>
  <c r="H235" i="20"/>
  <c r="G235" i="20"/>
  <c r="I235" i="20"/>
  <c r="E91" i="20"/>
  <c r="D91" i="20"/>
  <c r="O91" i="20"/>
  <c r="G91" i="20"/>
  <c r="I91" i="20"/>
  <c r="H91" i="20"/>
  <c r="H234" i="20"/>
  <c r="E234" i="20"/>
  <c r="D234" i="20"/>
  <c r="G234" i="20"/>
  <c r="O234" i="20"/>
  <c r="I234" i="20"/>
  <c r="E90" i="20"/>
  <c r="D90" i="20"/>
  <c r="G90" i="20"/>
  <c r="O90" i="20"/>
  <c r="H90" i="20"/>
  <c r="I90" i="20"/>
  <c r="D221" i="20"/>
  <c r="I221" i="20"/>
  <c r="O221" i="20"/>
  <c r="G221" i="20"/>
  <c r="H221" i="20"/>
  <c r="E221" i="20"/>
  <c r="E77" i="20"/>
  <c r="D77" i="20"/>
  <c r="O77" i="20"/>
  <c r="I77" i="20"/>
  <c r="G77" i="20"/>
  <c r="H77" i="20"/>
  <c r="G219" i="20"/>
  <c r="O219" i="20"/>
  <c r="H219" i="20"/>
  <c r="I219" i="20"/>
  <c r="E219" i="20"/>
  <c r="D219" i="20"/>
  <c r="D75" i="20"/>
  <c r="O75" i="20"/>
  <c r="I75" i="20"/>
  <c r="G75" i="20"/>
  <c r="E75" i="20"/>
  <c r="H75" i="20"/>
  <c r="G266" i="20"/>
  <c r="H266" i="20"/>
  <c r="D266" i="20"/>
  <c r="I266" i="20"/>
  <c r="O266" i="20"/>
  <c r="E266" i="20"/>
  <c r="H122" i="20"/>
  <c r="E122" i="20"/>
  <c r="G122" i="20"/>
  <c r="O122" i="20"/>
  <c r="I122" i="20"/>
  <c r="D122" i="20"/>
  <c r="H52" i="20"/>
  <c r="I52" i="20"/>
  <c r="D52" i="20"/>
  <c r="O52" i="20"/>
  <c r="G52" i="20"/>
  <c r="E52" i="20"/>
  <c r="I181" i="20"/>
  <c r="E181" i="20"/>
  <c r="G181" i="20"/>
  <c r="O181" i="20"/>
  <c r="H181" i="20"/>
  <c r="D181" i="20"/>
  <c r="O37" i="20"/>
  <c r="G37" i="20"/>
  <c r="I37" i="20"/>
  <c r="H37" i="20"/>
  <c r="D37" i="20"/>
  <c r="E37" i="20"/>
  <c r="G204" i="20"/>
  <c r="H204" i="20"/>
  <c r="E204" i="20"/>
  <c r="O204" i="20"/>
  <c r="I204" i="20"/>
  <c r="D204" i="20"/>
  <c r="I60" i="20"/>
  <c r="H60" i="20"/>
  <c r="E60" i="20"/>
  <c r="O60" i="20"/>
  <c r="G60" i="20"/>
  <c r="D60" i="20"/>
  <c r="O239" i="20"/>
  <c r="I239" i="20"/>
  <c r="H239" i="20"/>
  <c r="E239" i="20"/>
  <c r="D239" i="20"/>
  <c r="G239" i="20"/>
  <c r="I95" i="20"/>
  <c r="G95" i="20"/>
  <c r="E95" i="20"/>
  <c r="D95" i="20"/>
  <c r="O95" i="20"/>
  <c r="H95" i="20"/>
  <c r="E274" i="20"/>
  <c r="G274" i="20"/>
  <c r="I274" i="20"/>
  <c r="D274" i="20"/>
  <c r="H274" i="20"/>
  <c r="O274" i="20"/>
  <c r="O130" i="20"/>
  <c r="G130" i="20"/>
  <c r="E130" i="20"/>
  <c r="I130" i="20"/>
  <c r="D130" i="20"/>
  <c r="H130" i="20"/>
  <c r="D160" i="20"/>
  <c r="G160" i="20"/>
  <c r="I160" i="20"/>
  <c r="H160" i="20"/>
  <c r="E160" i="20"/>
  <c r="O160" i="20"/>
  <c r="E249" i="20"/>
  <c r="O249" i="20"/>
  <c r="H249" i="20"/>
  <c r="G249" i="20"/>
  <c r="D249" i="20"/>
  <c r="I249" i="20"/>
  <c r="O105" i="20"/>
  <c r="H105" i="20"/>
  <c r="G105" i="20"/>
  <c r="D105" i="20"/>
  <c r="E105" i="20"/>
  <c r="I105" i="20"/>
  <c r="E284" i="20"/>
  <c r="D284" i="20"/>
  <c r="H284" i="20"/>
  <c r="O284" i="20"/>
  <c r="I284" i="20"/>
  <c r="G284" i="20"/>
  <c r="G140" i="20"/>
  <c r="O140" i="20"/>
  <c r="I140" i="20"/>
  <c r="E140" i="20"/>
  <c r="H140" i="20"/>
  <c r="D140" i="20"/>
  <c r="D223" i="20"/>
  <c r="G223" i="20"/>
  <c r="O223" i="20"/>
  <c r="E223" i="20"/>
  <c r="H223" i="20"/>
  <c r="I223" i="20"/>
  <c r="E79" i="20"/>
  <c r="D79" i="20"/>
  <c r="O79" i="20"/>
  <c r="H79" i="20"/>
  <c r="I79" i="20"/>
  <c r="G79" i="20"/>
  <c r="D222" i="20"/>
  <c r="E222" i="20"/>
  <c r="G222" i="20"/>
  <c r="O222" i="20"/>
  <c r="H222" i="20"/>
  <c r="I222" i="20"/>
  <c r="E78" i="20"/>
  <c r="D78" i="20"/>
  <c r="I78" i="20"/>
  <c r="H78" i="20"/>
  <c r="G78" i="20"/>
  <c r="O78" i="20"/>
  <c r="D209" i="20"/>
  <c r="E209" i="20"/>
  <c r="G209" i="20"/>
  <c r="O209" i="20"/>
  <c r="H209" i="20"/>
  <c r="I209" i="20"/>
  <c r="E65" i="20"/>
  <c r="D65" i="20"/>
  <c r="O65" i="20"/>
  <c r="G65" i="20"/>
  <c r="H65" i="20"/>
  <c r="I65" i="20"/>
  <c r="O207" i="20"/>
  <c r="G207" i="20"/>
  <c r="H207" i="20"/>
  <c r="D207" i="20"/>
  <c r="I207" i="20"/>
  <c r="E207" i="20"/>
  <c r="D63" i="20"/>
  <c r="O63" i="20"/>
  <c r="I63" i="20"/>
  <c r="G63" i="20"/>
  <c r="H63" i="20"/>
  <c r="E63" i="20"/>
  <c r="E254" i="20"/>
  <c r="G254" i="20"/>
  <c r="O254" i="20"/>
  <c r="I254" i="20"/>
  <c r="H254" i="20"/>
  <c r="D254" i="20"/>
  <c r="G110" i="20"/>
  <c r="I110" i="20"/>
  <c r="H110" i="20"/>
  <c r="E110" i="20"/>
  <c r="D110" i="20"/>
  <c r="O110" i="20"/>
  <c r="D19" i="20"/>
  <c r="E19" i="20"/>
  <c r="G19" i="20"/>
  <c r="H19" i="20"/>
  <c r="I19" i="20"/>
  <c r="O169" i="20"/>
  <c r="H169" i="20"/>
  <c r="G169" i="20"/>
  <c r="I169" i="20"/>
  <c r="D169" i="20"/>
  <c r="E169" i="20"/>
  <c r="G25" i="20"/>
  <c r="D25" i="20"/>
  <c r="I25" i="20"/>
  <c r="O25" i="20"/>
  <c r="H25" i="20"/>
  <c r="E25" i="20"/>
  <c r="O192" i="20"/>
  <c r="G192" i="20"/>
  <c r="E192" i="20"/>
  <c r="H192" i="20"/>
  <c r="D192" i="20"/>
  <c r="I192" i="20"/>
  <c r="O48" i="20"/>
  <c r="E48" i="20"/>
  <c r="I48" i="20"/>
  <c r="G48" i="20"/>
  <c r="H48" i="20"/>
  <c r="D48" i="20"/>
  <c r="I227" i="20"/>
  <c r="H227" i="20"/>
  <c r="D227" i="20"/>
  <c r="O227" i="20"/>
  <c r="G227" i="20"/>
  <c r="E227" i="20"/>
  <c r="H83" i="20"/>
  <c r="D83" i="20"/>
  <c r="O83" i="20"/>
  <c r="I83" i="20"/>
  <c r="G83" i="20"/>
  <c r="E83" i="20"/>
  <c r="H262" i="20"/>
  <c r="O262" i="20"/>
  <c r="I262" i="20"/>
  <c r="G262" i="20"/>
  <c r="E262" i="20"/>
  <c r="D262" i="20"/>
  <c r="I118" i="20"/>
  <c r="E118" i="20"/>
  <c r="G118" i="20"/>
  <c r="D118" i="20"/>
  <c r="O118" i="20"/>
  <c r="H118" i="20"/>
  <c r="H148" i="20"/>
  <c r="I148" i="20"/>
  <c r="O148" i="20"/>
  <c r="D148" i="20"/>
  <c r="G148" i="20"/>
  <c r="E148" i="20"/>
  <c r="O237" i="20"/>
  <c r="I237" i="20"/>
  <c r="G237" i="20"/>
  <c r="H237" i="20"/>
  <c r="D237" i="20"/>
  <c r="E237" i="20"/>
  <c r="E93" i="20"/>
  <c r="G93" i="20"/>
  <c r="I93" i="20"/>
  <c r="D93" i="20"/>
  <c r="O93" i="20"/>
  <c r="H93" i="20"/>
  <c r="E272" i="20"/>
  <c r="D272" i="20"/>
  <c r="O272" i="20"/>
  <c r="G272" i="20"/>
  <c r="H272" i="20"/>
  <c r="I272" i="20"/>
  <c r="D128" i="20"/>
  <c r="O128" i="20"/>
  <c r="G128" i="20"/>
  <c r="E128" i="20"/>
  <c r="I128" i="20"/>
  <c r="H128" i="20"/>
  <c r="I211" i="20"/>
  <c r="E211" i="20"/>
  <c r="D211" i="20"/>
  <c r="G211" i="20"/>
  <c r="H211" i="20"/>
  <c r="O211" i="20"/>
  <c r="D67" i="20"/>
  <c r="H67" i="20"/>
  <c r="O67" i="20"/>
  <c r="I67" i="20"/>
  <c r="E67" i="20"/>
  <c r="G67" i="20"/>
  <c r="D210" i="20"/>
  <c r="E210" i="20"/>
  <c r="I210" i="20"/>
  <c r="G210" i="20"/>
  <c r="H210" i="20"/>
  <c r="O210" i="20"/>
  <c r="D66" i="20"/>
  <c r="O66" i="20"/>
  <c r="H66" i="20"/>
  <c r="E66" i="20"/>
  <c r="G66" i="20"/>
  <c r="I66" i="20"/>
  <c r="D197" i="20"/>
  <c r="H197" i="20"/>
  <c r="E197" i="20"/>
  <c r="I197" i="20"/>
  <c r="O197" i="20"/>
  <c r="G197" i="20"/>
  <c r="E53" i="20"/>
  <c r="D53" i="20"/>
  <c r="I53" i="20"/>
  <c r="G53" i="20"/>
  <c r="H53" i="20"/>
  <c r="O53" i="20"/>
  <c r="D195" i="20"/>
  <c r="G195" i="20"/>
  <c r="E195" i="20"/>
  <c r="H195" i="20"/>
  <c r="O195" i="20"/>
  <c r="I195" i="20"/>
  <c r="D51" i="20"/>
  <c r="O51" i="20"/>
  <c r="I51" i="20"/>
  <c r="E51" i="20"/>
  <c r="G51" i="20"/>
  <c r="H51" i="20"/>
  <c r="G242" i="20"/>
  <c r="O242" i="20"/>
  <c r="H242" i="20"/>
  <c r="I242" i="20"/>
  <c r="D242" i="20"/>
  <c r="E242" i="20"/>
  <c r="H98" i="20"/>
  <c r="E98" i="20"/>
  <c r="O98" i="20"/>
  <c r="I98" i="20"/>
  <c r="G98" i="20"/>
  <c r="D98" i="20"/>
  <c r="O301" i="20"/>
  <c r="H301" i="20"/>
  <c r="E301" i="20"/>
  <c r="D301" i="20"/>
  <c r="G301" i="20"/>
  <c r="I301" i="20"/>
  <c r="E157" i="20"/>
  <c r="G157" i="20"/>
  <c r="O157" i="20"/>
  <c r="I157" i="20"/>
  <c r="H157" i="20"/>
  <c r="D157" i="20"/>
  <c r="D256" i="20"/>
  <c r="E256" i="20"/>
  <c r="O256" i="20"/>
  <c r="G256" i="20"/>
  <c r="I256" i="20"/>
  <c r="H256" i="20"/>
  <c r="O180" i="20"/>
  <c r="I180" i="20"/>
  <c r="E180" i="20"/>
  <c r="G180" i="20"/>
  <c r="H180" i="20"/>
  <c r="D180" i="20"/>
  <c r="I36" i="20"/>
  <c r="E36" i="20"/>
  <c r="O36" i="20"/>
  <c r="D36" i="20"/>
  <c r="H36" i="20"/>
  <c r="G36" i="20"/>
  <c r="H215" i="20"/>
  <c r="E215" i="20"/>
  <c r="O215" i="20"/>
  <c r="G215" i="20"/>
  <c r="I215" i="20"/>
  <c r="D215" i="20"/>
  <c r="I71" i="20"/>
  <c r="G71" i="20"/>
  <c r="E71" i="20"/>
  <c r="O71" i="20"/>
  <c r="D71" i="20"/>
  <c r="H71" i="20"/>
  <c r="H250" i="20"/>
  <c r="E250" i="20"/>
  <c r="O250" i="20"/>
  <c r="D250" i="20"/>
  <c r="I250" i="20"/>
  <c r="G250" i="20"/>
  <c r="I106" i="20"/>
  <c r="H106" i="20"/>
  <c r="G106" i="20"/>
  <c r="E106" i="20"/>
  <c r="O106" i="20"/>
  <c r="D106" i="20"/>
  <c r="D136" i="20"/>
  <c r="O136" i="20"/>
  <c r="I136" i="20"/>
  <c r="E136" i="20"/>
  <c r="H136" i="20"/>
  <c r="G136" i="20"/>
  <c r="G225" i="20"/>
  <c r="I225" i="20"/>
  <c r="O225" i="20"/>
  <c r="D225" i="20"/>
  <c r="E225" i="20"/>
  <c r="H225" i="20"/>
  <c r="H81" i="20"/>
  <c r="O81" i="20"/>
  <c r="G81" i="20"/>
  <c r="E81" i="20"/>
  <c r="I81" i="20"/>
  <c r="D81" i="20"/>
  <c r="H260" i="20"/>
  <c r="D260" i="20"/>
  <c r="I260" i="20"/>
  <c r="O260" i="20"/>
  <c r="G260" i="20"/>
  <c r="E260" i="20"/>
  <c r="D116" i="20"/>
  <c r="H116" i="20"/>
  <c r="O116" i="20"/>
  <c r="I116" i="20"/>
  <c r="E116" i="20"/>
  <c r="G116" i="20"/>
  <c r="D199" i="20"/>
  <c r="I199" i="20"/>
  <c r="O199" i="20"/>
  <c r="H199" i="20"/>
  <c r="G199" i="20"/>
  <c r="E199" i="20"/>
  <c r="E55" i="20"/>
  <c r="D55" i="20"/>
  <c r="H55" i="20"/>
  <c r="O55" i="20"/>
  <c r="G55" i="20"/>
  <c r="I55" i="20"/>
  <c r="D198" i="20"/>
  <c r="G198" i="20"/>
  <c r="O198" i="20"/>
  <c r="I198" i="20"/>
  <c r="H198" i="20"/>
  <c r="E198" i="20"/>
  <c r="H54" i="20"/>
  <c r="E54" i="20"/>
  <c r="G54" i="20"/>
  <c r="O54" i="20"/>
  <c r="I54" i="20"/>
  <c r="D54" i="20"/>
  <c r="E185" i="20"/>
  <c r="D185" i="20"/>
  <c r="G185" i="20"/>
  <c r="H185" i="20"/>
  <c r="O185" i="20"/>
  <c r="I185" i="20"/>
  <c r="E41" i="20"/>
  <c r="D41" i="20"/>
  <c r="G41" i="20"/>
  <c r="O41" i="20"/>
  <c r="H41" i="20"/>
  <c r="I41" i="20"/>
  <c r="D183" i="20"/>
  <c r="H183" i="20"/>
  <c r="O183" i="20"/>
  <c r="I183" i="20"/>
  <c r="G183" i="20"/>
  <c r="E183" i="20"/>
  <c r="H39" i="20"/>
  <c r="O39" i="20"/>
  <c r="I39" i="20"/>
  <c r="D39" i="20"/>
  <c r="G39" i="20"/>
  <c r="E39" i="20"/>
  <c r="O230" i="20"/>
  <c r="I230" i="20"/>
  <c r="H230" i="20"/>
  <c r="E230" i="20"/>
  <c r="G230" i="20"/>
  <c r="D230" i="20"/>
  <c r="G86" i="20"/>
  <c r="I86" i="20"/>
  <c r="H86" i="20"/>
  <c r="E86" i="20"/>
  <c r="O86" i="20"/>
  <c r="D86" i="20"/>
  <c r="O289" i="20"/>
  <c r="E289" i="20"/>
  <c r="D289" i="20"/>
  <c r="G289" i="20"/>
  <c r="I289" i="20"/>
  <c r="H289" i="20"/>
  <c r="D145" i="20"/>
  <c r="I145" i="20"/>
  <c r="O145" i="20"/>
  <c r="G145" i="20"/>
  <c r="H145" i="20"/>
  <c r="E145" i="20"/>
  <c r="D18" i="20"/>
  <c r="E18" i="20"/>
  <c r="G18" i="20"/>
  <c r="H18" i="20"/>
  <c r="I18" i="20"/>
  <c r="H168" i="20"/>
  <c r="G168" i="20"/>
  <c r="O168" i="20"/>
  <c r="E168" i="20"/>
  <c r="D168" i="20"/>
  <c r="I168" i="20"/>
  <c r="H24" i="20"/>
  <c r="E24" i="20"/>
  <c r="G24" i="20"/>
  <c r="O24" i="20"/>
  <c r="D24" i="20"/>
  <c r="I24" i="20"/>
  <c r="O203" i="20"/>
  <c r="H203" i="20"/>
  <c r="G203" i="20"/>
  <c r="I203" i="20"/>
  <c r="D203" i="20"/>
  <c r="E203" i="20"/>
  <c r="O59" i="20"/>
  <c r="I59" i="20"/>
  <c r="H59" i="20"/>
  <c r="D59" i="20"/>
  <c r="G59" i="20"/>
  <c r="E59" i="20"/>
  <c r="E238" i="20"/>
  <c r="G238" i="20"/>
  <c r="H238" i="20"/>
  <c r="O238" i="20"/>
  <c r="I238" i="20"/>
  <c r="D238" i="20"/>
  <c r="G94" i="20"/>
  <c r="O94" i="20"/>
  <c r="E94" i="20"/>
  <c r="I94" i="20"/>
  <c r="H94" i="20"/>
  <c r="D94" i="20"/>
  <c r="E124" i="20"/>
  <c r="D124" i="20"/>
  <c r="O124" i="20"/>
  <c r="G124" i="20"/>
  <c r="I124" i="20"/>
  <c r="H124" i="20"/>
  <c r="H213" i="20"/>
  <c r="E213" i="20"/>
  <c r="O213" i="20"/>
  <c r="I213" i="20"/>
  <c r="G213" i="20"/>
  <c r="D213" i="20"/>
  <c r="G69" i="20"/>
  <c r="O69" i="20"/>
  <c r="H69" i="20"/>
  <c r="D69" i="20"/>
  <c r="E69" i="20"/>
  <c r="I69" i="20"/>
  <c r="H248" i="20"/>
  <c r="D248" i="20"/>
  <c r="E248" i="20"/>
  <c r="I248" i="20"/>
  <c r="O248" i="20"/>
  <c r="G248" i="20"/>
  <c r="D104" i="20"/>
  <c r="G104" i="20"/>
  <c r="O104" i="20"/>
  <c r="E104" i="20"/>
  <c r="I104" i="20"/>
  <c r="H104" i="20"/>
  <c r="E187" i="20"/>
  <c r="D187" i="20"/>
  <c r="H187" i="20"/>
  <c r="G187" i="20"/>
  <c r="O187" i="20"/>
  <c r="I187" i="20"/>
  <c r="E43" i="20"/>
  <c r="D43" i="20"/>
  <c r="O43" i="20"/>
  <c r="I43" i="20"/>
  <c r="H43" i="20"/>
  <c r="G43" i="20"/>
  <c r="E186" i="20"/>
  <c r="D186" i="20"/>
  <c r="H186" i="20"/>
  <c r="I186" i="20"/>
  <c r="G186" i="20"/>
  <c r="O186" i="20"/>
  <c r="E42" i="20"/>
  <c r="D42" i="20"/>
  <c r="O42" i="20"/>
  <c r="I42" i="20"/>
  <c r="G42" i="20"/>
  <c r="H42" i="20"/>
  <c r="D173" i="20"/>
  <c r="E173" i="20"/>
  <c r="G173" i="20"/>
  <c r="H173" i="20"/>
  <c r="O173" i="20"/>
  <c r="I173" i="20"/>
  <c r="D29" i="20"/>
  <c r="E29" i="20"/>
  <c r="H29" i="20"/>
  <c r="I29" i="20"/>
  <c r="G29" i="20"/>
  <c r="O29" i="20"/>
  <c r="D171" i="20"/>
  <c r="G171" i="20"/>
  <c r="E171" i="20"/>
  <c r="O171" i="20"/>
  <c r="I171" i="20"/>
  <c r="H171" i="20"/>
  <c r="G27" i="20"/>
  <c r="D27" i="20"/>
  <c r="O27" i="20"/>
  <c r="I27" i="20"/>
  <c r="H27" i="20"/>
  <c r="E27" i="20"/>
  <c r="I218" i="20"/>
  <c r="E218" i="20"/>
  <c r="G218" i="20"/>
  <c r="O218" i="20"/>
  <c r="H218" i="20"/>
  <c r="D218" i="20"/>
  <c r="H74" i="20"/>
  <c r="E74" i="20"/>
  <c r="G74" i="20"/>
  <c r="O74" i="20"/>
  <c r="I74" i="20"/>
  <c r="D74" i="20"/>
  <c r="D277" i="20"/>
  <c r="O277" i="20"/>
  <c r="H277" i="20"/>
  <c r="E277" i="20"/>
  <c r="I277" i="20"/>
  <c r="G277" i="20"/>
  <c r="G133" i="20"/>
  <c r="I133" i="20"/>
  <c r="E133" i="20"/>
  <c r="O133" i="20"/>
  <c r="D133" i="20"/>
  <c r="H133" i="20"/>
  <c r="O300" i="20"/>
  <c r="E300" i="20"/>
  <c r="I300" i="20"/>
  <c r="G300" i="20"/>
  <c r="H300" i="20"/>
  <c r="D300" i="20"/>
  <c r="I156" i="20"/>
  <c r="H156" i="20"/>
  <c r="E156" i="20"/>
  <c r="G156" i="20"/>
  <c r="O156" i="20"/>
  <c r="D156" i="20"/>
  <c r="D268" i="20"/>
  <c r="E268" i="20"/>
  <c r="I268" i="20"/>
  <c r="H268" i="20"/>
  <c r="O268" i="20"/>
  <c r="G268" i="20"/>
  <c r="G191" i="20"/>
  <c r="H191" i="20"/>
  <c r="I191" i="20"/>
  <c r="E191" i="20"/>
  <c r="O191" i="20"/>
  <c r="D191" i="20"/>
  <c r="E47" i="20"/>
  <c r="H47" i="20"/>
  <c r="O47" i="20"/>
  <c r="I47" i="20"/>
  <c r="G47" i="20"/>
  <c r="D47" i="20"/>
  <c r="G226" i="20"/>
  <c r="I226" i="20"/>
  <c r="O226" i="20"/>
  <c r="E226" i="20"/>
  <c r="H226" i="20"/>
  <c r="D226" i="20"/>
  <c r="E82" i="20"/>
  <c r="I82" i="20"/>
  <c r="H82" i="20"/>
  <c r="G82" i="20"/>
  <c r="D82" i="20"/>
  <c r="O82" i="20"/>
  <c r="D88" i="20"/>
  <c r="O88" i="20"/>
  <c r="I88" i="20"/>
  <c r="H88" i="20"/>
  <c r="G88" i="20"/>
  <c r="E88" i="20"/>
  <c r="G201" i="20"/>
  <c r="O201" i="20"/>
  <c r="E201" i="20"/>
  <c r="D201" i="20"/>
  <c r="I201" i="20"/>
  <c r="H201" i="20"/>
  <c r="E57" i="20"/>
  <c r="H57" i="20"/>
  <c r="O57" i="20"/>
  <c r="I57" i="20"/>
  <c r="D57" i="20"/>
  <c r="G57" i="20"/>
  <c r="E236" i="20"/>
  <c r="D236" i="20"/>
  <c r="G236" i="20"/>
  <c r="O236" i="20"/>
  <c r="I236" i="20"/>
  <c r="H236" i="20"/>
  <c r="D92" i="20"/>
  <c r="G92" i="20"/>
  <c r="E92" i="20"/>
  <c r="I92" i="20"/>
  <c r="H92" i="20"/>
  <c r="O92" i="20"/>
  <c r="D175" i="20"/>
  <c r="E175" i="20"/>
  <c r="O175" i="20"/>
  <c r="H175" i="20"/>
  <c r="I175" i="20"/>
  <c r="G175" i="20"/>
  <c r="D31" i="20"/>
  <c r="G31" i="20"/>
  <c r="E31" i="20"/>
  <c r="O31" i="20"/>
  <c r="H31" i="20"/>
  <c r="I31" i="20"/>
  <c r="E174" i="20"/>
  <c r="D174" i="20"/>
  <c r="I174" i="20"/>
  <c r="H174" i="20"/>
  <c r="G174" i="20"/>
  <c r="O174" i="20"/>
  <c r="D30" i="20"/>
  <c r="E30" i="20"/>
  <c r="G30" i="20"/>
  <c r="I30" i="20"/>
  <c r="H30" i="20"/>
  <c r="O30" i="20"/>
  <c r="D161" i="20"/>
  <c r="G161" i="20"/>
  <c r="O161" i="20"/>
  <c r="H161" i="20"/>
  <c r="I161" i="20"/>
  <c r="E161" i="20"/>
  <c r="D159" i="20"/>
  <c r="O159" i="20"/>
  <c r="I159" i="20"/>
  <c r="G159" i="20"/>
  <c r="H159" i="20"/>
  <c r="E159" i="20"/>
  <c r="D232" i="20"/>
  <c r="E232" i="20"/>
  <c r="H232" i="20"/>
  <c r="G232" i="20"/>
  <c r="I232" i="20"/>
  <c r="O232" i="20"/>
  <c r="G206" i="20"/>
  <c r="H206" i="20"/>
  <c r="E206" i="20"/>
  <c r="I206" i="20"/>
  <c r="D206" i="20"/>
  <c r="O206" i="20"/>
  <c r="G62" i="20"/>
  <c r="O62" i="20"/>
  <c r="H62" i="20"/>
  <c r="E62" i="20"/>
  <c r="D62" i="20"/>
  <c r="I62" i="20"/>
  <c r="G265" i="20"/>
  <c r="E265" i="20"/>
  <c r="I265" i="20"/>
  <c r="D265" i="20"/>
  <c r="O265" i="20"/>
  <c r="H265" i="20"/>
  <c r="H121" i="20"/>
  <c r="E121" i="20"/>
  <c r="O121" i="20"/>
  <c r="D121" i="20"/>
  <c r="I121" i="20"/>
  <c r="G121" i="20"/>
  <c r="H288" i="20"/>
  <c r="O288" i="20"/>
  <c r="I288" i="20"/>
  <c r="E288" i="20"/>
  <c r="G288" i="20"/>
  <c r="D288" i="20"/>
  <c r="G144" i="20"/>
  <c r="E144" i="20"/>
  <c r="H144" i="20"/>
  <c r="I144" i="20"/>
  <c r="O144" i="20"/>
  <c r="D144" i="20"/>
  <c r="D76" i="20"/>
  <c r="H76" i="20"/>
  <c r="E76" i="20"/>
  <c r="G76" i="20"/>
  <c r="O76" i="20"/>
  <c r="I76" i="20"/>
  <c r="H179" i="20"/>
  <c r="E179" i="20"/>
  <c r="D179" i="20"/>
  <c r="O179" i="20"/>
  <c r="G179" i="20"/>
  <c r="I179" i="20"/>
  <c r="D35" i="20"/>
  <c r="O35" i="20"/>
  <c r="I35" i="20"/>
  <c r="E35" i="20"/>
  <c r="H35" i="20"/>
  <c r="G35" i="20"/>
  <c r="H214" i="20"/>
  <c r="I214" i="20"/>
  <c r="E214" i="20"/>
  <c r="G214" i="20"/>
  <c r="O214" i="20"/>
  <c r="D214" i="20"/>
  <c r="H70" i="20"/>
  <c r="I70" i="20"/>
  <c r="G70" i="20"/>
  <c r="O70" i="20"/>
  <c r="E70" i="20"/>
  <c r="D70" i="20"/>
  <c r="D64" i="20"/>
  <c r="O64" i="20"/>
  <c r="G64" i="20"/>
  <c r="I64" i="20"/>
  <c r="H64" i="20"/>
  <c r="E64" i="20"/>
  <c r="E189" i="20"/>
  <c r="O189" i="20"/>
  <c r="I189" i="20"/>
  <c r="G189" i="20"/>
  <c r="H189" i="20"/>
  <c r="D189" i="20"/>
  <c r="O45" i="20"/>
  <c r="E45" i="20"/>
  <c r="G45" i="20"/>
  <c r="I45" i="20"/>
  <c r="D45" i="20"/>
  <c r="H45" i="20"/>
  <c r="D224" i="20"/>
  <c r="G224" i="20"/>
  <c r="I224" i="20"/>
  <c r="O224" i="20"/>
  <c r="E224" i="20"/>
  <c r="H224" i="20"/>
  <c r="D80" i="20"/>
  <c r="G80" i="20"/>
  <c r="O80" i="20"/>
  <c r="E80" i="20"/>
  <c r="I80" i="20"/>
  <c r="H80" i="20"/>
  <c r="G13" i="20"/>
  <c r="H13" i="20"/>
  <c r="I13" i="20"/>
  <c r="D13" i="20"/>
  <c r="E13" i="20"/>
  <c r="D163" i="20"/>
  <c r="H163" i="20"/>
  <c r="O163" i="20"/>
  <c r="I163" i="20"/>
  <c r="G163" i="20"/>
  <c r="E163" i="20"/>
  <c r="G12" i="20"/>
  <c r="H12" i="20"/>
  <c r="I12" i="20"/>
  <c r="D12" i="20"/>
  <c r="D162" i="20"/>
  <c r="O162" i="20"/>
  <c r="E162" i="20"/>
  <c r="G162" i="20"/>
  <c r="I162" i="20"/>
  <c r="H162" i="20"/>
  <c r="D293" i="20"/>
  <c r="G293" i="20"/>
  <c r="I293" i="20"/>
  <c r="O293" i="20"/>
  <c r="E293" i="20"/>
  <c r="H293" i="20"/>
  <c r="D149" i="20"/>
  <c r="E149" i="20"/>
  <c r="G149" i="20"/>
  <c r="H149" i="20"/>
  <c r="O149" i="20"/>
  <c r="I149" i="20"/>
  <c r="O291" i="20"/>
  <c r="D291" i="20"/>
  <c r="G291" i="20"/>
  <c r="I291" i="20"/>
  <c r="H291" i="20"/>
  <c r="E291" i="20"/>
  <c r="E147" i="20"/>
  <c r="H147" i="20"/>
  <c r="I147" i="20"/>
  <c r="O147" i="20"/>
  <c r="D147" i="20"/>
  <c r="G147" i="20"/>
  <c r="E184" i="20"/>
  <c r="D184" i="20"/>
  <c r="O184" i="20"/>
  <c r="I184" i="20"/>
  <c r="H184" i="20"/>
  <c r="G184" i="20"/>
  <c r="I194" i="20"/>
  <c r="E194" i="20"/>
  <c r="D194" i="20"/>
  <c r="G194" i="20"/>
  <c r="O194" i="20"/>
  <c r="H194" i="20"/>
  <c r="E50" i="20"/>
  <c r="G50" i="20"/>
  <c r="D50" i="20"/>
  <c r="O50" i="20"/>
  <c r="I50" i="20"/>
  <c r="H50" i="20"/>
  <c r="I253" i="20"/>
  <c r="H253" i="20"/>
  <c r="E253" i="20"/>
  <c r="G253" i="20"/>
  <c r="D253" i="20"/>
  <c r="O253" i="20"/>
  <c r="H109" i="20"/>
  <c r="E109" i="20"/>
  <c r="D109" i="20"/>
  <c r="O109" i="20"/>
  <c r="I109" i="20"/>
  <c r="G109" i="20"/>
  <c r="G276" i="20"/>
  <c r="O276" i="20"/>
  <c r="E276" i="20"/>
  <c r="I276" i="20"/>
  <c r="D276" i="20"/>
  <c r="H276" i="20"/>
  <c r="I132" i="20"/>
  <c r="E132" i="20"/>
  <c r="O132" i="20"/>
  <c r="H132" i="20"/>
  <c r="D132" i="20"/>
  <c r="G132" i="20"/>
  <c r="G17" i="20"/>
  <c r="H17" i="20"/>
  <c r="E17" i="20"/>
  <c r="I17" i="20"/>
  <c r="D17" i="20"/>
  <c r="E167" i="20"/>
  <c r="O167" i="20"/>
  <c r="I167" i="20"/>
  <c r="G167" i="20"/>
  <c r="H167" i="20"/>
  <c r="D167" i="20"/>
  <c r="O23" i="20"/>
  <c r="G23" i="20"/>
  <c r="E23" i="20"/>
  <c r="D23" i="20"/>
  <c r="I23" i="20"/>
  <c r="H23" i="20"/>
  <c r="H202" i="20"/>
  <c r="G202" i="20"/>
  <c r="O202" i="20"/>
  <c r="I202" i="20"/>
  <c r="E202" i="20"/>
  <c r="D202" i="20"/>
  <c r="E58" i="20"/>
  <c r="G58" i="20"/>
  <c r="H58" i="20"/>
  <c r="I58" i="20"/>
  <c r="O58" i="20"/>
  <c r="D58" i="20"/>
  <c r="D28" i="20"/>
  <c r="O28" i="20"/>
  <c r="G28" i="20"/>
  <c r="H28" i="20"/>
  <c r="I28" i="20"/>
  <c r="E28" i="20"/>
  <c r="I177" i="20"/>
  <c r="O177" i="20"/>
  <c r="D177" i="20"/>
  <c r="G177" i="20"/>
  <c r="E177" i="20"/>
  <c r="H177" i="20"/>
  <c r="G33" i="20"/>
  <c r="I33" i="20"/>
  <c r="H33" i="20"/>
  <c r="E33" i="20"/>
  <c r="D33" i="20"/>
  <c r="O33" i="20"/>
  <c r="E212" i="20"/>
  <c r="D212" i="20"/>
  <c r="G212" i="20"/>
  <c r="I212" i="20"/>
  <c r="H212" i="20"/>
  <c r="O212" i="20"/>
  <c r="D68" i="20"/>
  <c r="E68" i="20"/>
  <c r="I68" i="20"/>
  <c r="H68" i="20"/>
  <c r="O68" i="20"/>
  <c r="G68" i="20"/>
  <c r="D295" i="20"/>
  <c r="G295" i="20"/>
  <c r="I295" i="20"/>
  <c r="H295" i="20"/>
  <c r="O295" i="20"/>
  <c r="E295" i="20"/>
  <c r="D151" i="20"/>
  <c r="E151" i="20"/>
  <c r="O151" i="20"/>
  <c r="I151" i="20"/>
  <c r="H151" i="20"/>
  <c r="G151" i="20"/>
  <c r="G294" i="20"/>
  <c r="I294" i="20"/>
  <c r="H294" i="20"/>
  <c r="D294" i="20"/>
  <c r="E294" i="20"/>
  <c r="O294" i="20"/>
  <c r="E150" i="20"/>
  <c r="H150" i="20"/>
  <c r="D150" i="20"/>
  <c r="I150" i="20"/>
  <c r="G150" i="20"/>
  <c r="O150" i="20"/>
  <c r="E281" i="20"/>
  <c r="D281" i="20"/>
  <c r="O281" i="20"/>
  <c r="G281" i="20"/>
  <c r="I281" i="20"/>
  <c r="H281" i="20"/>
  <c r="D137" i="20"/>
  <c r="H137" i="20"/>
  <c r="O137" i="20"/>
  <c r="I137" i="20"/>
  <c r="E137" i="20"/>
  <c r="G137" i="20"/>
  <c r="I279" i="20"/>
  <c r="D279" i="20"/>
  <c r="H279" i="20"/>
  <c r="E279" i="20"/>
  <c r="G279" i="20"/>
  <c r="O279" i="20"/>
  <c r="H135" i="20"/>
  <c r="O135" i="20"/>
  <c r="I135" i="20"/>
  <c r="G135" i="20"/>
  <c r="E135" i="20"/>
  <c r="D135" i="20"/>
  <c r="D40" i="20"/>
  <c r="O40" i="20"/>
  <c r="I40" i="20"/>
  <c r="H40" i="20"/>
  <c r="G40" i="20"/>
  <c r="E40" i="20"/>
  <c r="G182" i="20"/>
  <c r="I182" i="20"/>
  <c r="H182" i="20"/>
  <c r="E182" i="20"/>
  <c r="D182" i="20"/>
  <c r="O182" i="20"/>
  <c r="G38" i="20"/>
  <c r="O38" i="20"/>
  <c r="H38" i="20"/>
  <c r="E38" i="20"/>
  <c r="D38" i="20"/>
  <c r="I38" i="20"/>
  <c r="H241" i="20"/>
  <c r="D241" i="20"/>
  <c r="G241" i="20"/>
  <c r="E241" i="20"/>
  <c r="I241" i="20"/>
  <c r="O241" i="20"/>
  <c r="O97" i="20"/>
  <c r="G97" i="20"/>
  <c r="E97" i="20"/>
  <c r="I97" i="20"/>
  <c r="D97" i="20"/>
  <c r="H97" i="20"/>
  <c r="G264" i="20"/>
  <c r="E264" i="20"/>
  <c r="O264" i="20"/>
  <c r="D264" i="20"/>
  <c r="H264" i="20"/>
  <c r="I264" i="20"/>
  <c r="I120" i="20"/>
  <c r="E120" i="20"/>
  <c r="O120" i="20"/>
  <c r="G120" i="20"/>
  <c r="H120" i="20"/>
  <c r="D120" i="20"/>
  <c r="G299" i="20"/>
  <c r="O299" i="20"/>
  <c r="H299" i="20"/>
  <c r="I299" i="20"/>
  <c r="D299" i="20"/>
  <c r="E299" i="20"/>
  <c r="O155" i="20"/>
  <c r="I155" i="20"/>
  <c r="H155" i="20"/>
  <c r="E155" i="20"/>
  <c r="D155" i="20"/>
  <c r="G155" i="20"/>
  <c r="D244" i="20"/>
  <c r="H244" i="20"/>
  <c r="E244" i="20"/>
  <c r="I244" i="20"/>
  <c r="G244" i="20"/>
  <c r="O244" i="20"/>
  <c r="H190" i="20"/>
  <c r="I190" i="20"/>
  <c r="G190" i="20"/>
  <c r="O190" i="20"/>
  <c r="E190" i="20"/>
  <c r="D190" i="20"/>
  <c r="O46" i="20"/>
  <c r="G46" i="20"/>
  <c r="H46" i="20"/>
  <c r="I46" i="20"/>
  <c r="E46" i="20"/>
  <c r="D46" i="20"/>
  <c r="E15" i="20"/>
  <c r="G15" i="20"/>
  <c r="H15" i="20"/>
  <c r="I15" i="20"/>
  <c r="D15" i="20"/>
  <c r="O165" i="20"/>
  <c r="H165" i="20"/>
  <c r="E165" i="20"/>
  <c r="G165" i="20"/>
  <c r="D165" i="20"/>
  <c r="I165" i="20"/>
  <c r="H21" i="20"/>
  <c r="E21" i="20"/>
  <c r="O21" i="20"/>
  <c r="G21" i="20"/>
  <c r="I21" i="20"/>
  <c r="D21" i="20"/>
  <c r="D200" i="20"/>
  <c r="H200" i="20"/>
  <c r="I200" i="20"/>
  <c r="O200" i="20"/>
  <c r="E200" i="20"/>
  <c r="G200" i="20"/>
  <c r="D56" i="20"/>
  <c r="G56" i="20"/>
  <c r="E56" i="20"/>
  <c r="O56" i="20"/>
  <c r="I56" i="20"/>
  <c r="H56" i="20"/>
  <c r="J223" i="20"/>
  <c r="E283" i="20"/>
  <c r="I283" i="20"/>
  <c r="D283" i="20"/>
  <c r="O283" i="20"/>
  <c r="G283" i="20"/>
  <c r="H283" i="20"/>
  <c r="D139" i="20"/>
  <c r="H139" i="20"/>
  <c r="G139" i="20"/>
  <c r="E139" i="20"/>
  <c r="O139" i="20"/>
  <c r="I139" i="20"/>
  <c r="E282" i="20"/>
  <c r="I282" i="20"/>
  <c r="D282" i="20"/>
  <c r="G282" i="20"/>
  <c r="O282" i="20"/>
  <c r="H282" i="20"/>
  <c r="H138" i="20"/>
  <c r="G138" i="20"/>
  <c r="O138" i="20"/>
  <c r="I138" i="20"/>
  <c r="E138" i="20"/>
  <c r="D138" i="20"/>
  <c r="E269" i="20"/>
  <c r="D269" i="20"/>
  <c r="H269" i="20"/>
  <c r="G269" i="20"/>
  <c r="O269" i="20"/>
  <c r="I269" i="20"/>
  <c r="D125" i="20"/>
  <c r="E125" i="20"/>
  <c r="O125" i="20"/>
  <c r="H125" i="20"/>
  <c r="I125" i="20"/>
  <c r="G125" i="20"/>
  <c r="O267" i="20"/>
  <c r="I267" i="20"/>
  <c r="H267" i="20"/>
  <c r="D267" i="20"/>
  <c r="G267" i="20"/>
  <c r="E267" i="20"/>
  <c r="D123" i="20"/>
  <c r="O123" i="20"/>
  <c r="H123" i="20"/>
  <c r="I123" i="20"/>
  <c r="E123" i="20"/>
  <c r="G123" i="20"/>
  <c r="I20" i="20"/>
  <c r="D20" i="20"/>
  <c r="E20" i="20"/>
  <c r="G20" i="20"/>
  <c r="H20" i="20"/>
  <c r="H170" i="20"/>
  <c r="E170" i="20"/>
  <c r="O170" i="20"/>
  <c r="I170" i="20"/>
  <c r="D170" i="20"/>
  <c r="G170" i="20"/>
  <c r="H26" i="20"/>
  <c r="E26" i="20"/>
  <c r="G26" i="20"/>
  <c r="I26" i="20"/>
  <c r="D26" i="20"/>
  <c r="O26" i="20"/>
  <c r="G229" i="20"/>
  <c r="O229" i="20"/>
  <c r="E229" i="20"/>
  <c r="H229" i="20"/>
  <c r="D229" i="20"/>
  <c r="I229" i="20"/>
  <c r="H85" i="20"/>
  <c r="O85" i="20"/>
  <c r="I85" i="20"/>
  <c r="E85" i="20"/>
  <c r="D85" i="20"/>
  <c r="G85" i="20"/>
  <c r="I252" i="20"/>
  <c r="H252" i="20"/>
  <c r="E252" i="20"/>
  <c r="O252" i="20"/>
  <c r="G252" i="20"/>
  <c r="D252" i="20"/>
  <c r="H108" i="20"/>
  <c r="E108" i="20"/>
  <c r="O108" i="20"/>
  <c r="G108" i="20"/>
  <c r="D108" i="20"/>
  <c r="I108" i="20"/>
  <c r="O287" i="20"/>
  <c r="H287" i="20"/>
  <c r="G287" i="20"/>
  <c r="D287" i="20"/>
  <c r="I287" i="20"/>
  <c r="E287" i="20"/>
  <c r="I143" i="20"/>
  <c r="G143" i="20"/>
  <c r="H143" i="20"/>
  <c r="D143" i="20"/>
  <c r="E143" i="20"/>
  <c r="O143" i="20"/>
  <c r="I100" i="20"/>
  <c r="D100" i="20"/>
  <c r="G100" i="20"/>
  <c r="E100" i="20"/>
  <c r="H100" i="20"/>
  <c r="O100" i="20"/>
  <c r="O178" i="20"/>
  <c r="G178" i="20"/>
  <c r="E178" i="20"/>
  <c r="I178" i="20"/>
  <c r="H178" i="20"/>
  <c r="D178" i="20"/>
  <c r="E34" i="20"/>
  <c r="I34" i="20"/>
  <c r="H34" i="20"/>
  <c r="O34" i="20"/>
  <c r="G34" i="20"/>
  <c r="D34" i="20"/>
  <c r="H297" i="20"/>
  <c r="O297" i="20"/>
  <c r="I297" i="20"/>
  <c r="G297" i="20"/>
  <c r="E297" i="20"/>
  <c r="D297" i="20"/>
  <c r="O153" i="20"/>
  <c r="E153" i="20"/>
  <c r="H153" i="20"/>
  <c r="G153" i="20"/>
  <c r="D153" i="20"/>
  <c r="I153" i="20"/>
  <c r="D220" i="20"/>
  <c r="O220" i="20"/>
  <c r="G220" i="20"/>
  <c r="H220" i="20"/>
  <c r="I220" i="20"/>
  <c r="E220" i="20"/>
  <c r="G188" i="20"/>
  <c r="D188" i="20"/>
  <c r="I188" i="20"/>
  <c r="H188" i="20"/>
  <c r="O188" i="20"/>
  <c r="E188" i="20"/>
  <c r="D44" i="20"/>
  <c r="H44" i="20"/>
  <c r="O44" i="20"/>
  <c r="I44" i="20"/>
  <c r="E44" i="20"/>
  <c r="G44" i="20"/>
  <c r="D271" i="20"/>
  <c r="E271" i="20"/>
  <c r="H271" i="20"/>
  <c r="O271" i="20"/>
  <c r="I271" i="20"/>
  <c r="G271" i="20"/>
  <c r="E127" i="20"/>
  <c r="D127" i="20"/>
  <c r="O127" i="20"/>
  <c r="I127" i="20"/>
  <c r="H127" i="20"/>
  <c r="G127" i="20"/>
  <c r="D270" i="20"/>
  <c r="O270" i="20"/>
  <c r="G270" i="20"/>
  <c r="I270" i="20"/>
  <c r="H270" i="20"/>
  <c r="E270" i="20"/>
  <c r="E126" i="20"/>
  <c r="D126" i="20"/>
  <c r="G126" i="20"/>
  <c r="O126" i="20"/>
  <c r="I126" i="20"/>
  <c r="H126" i="20"/>
  <c r="D257" i="20"/>
  <c r="G257" i="20"/>
  <c r="I257" i="20"/>
  <c r="O257" i="20"/>
  <c r="H257" i="20"/>
  <c r="E257" i="20"/>
  <c r="E113" i="20"/>
  <c r="D113" i="20"/>
  <c r="G113" i="20"/>
  <c r="O113" i="20"/>
  <c r="H113" i="20"/>
  <c r="I113" i="20"/>
  <c r="E255" i="20"/>
  <c r="D255" i="20"/>
  <c r="O255" i="20"/>
  <c r="G255" i="20"/>
  <c r="I255" i="20"/>
  <c r="H255" i="20"/>
  <c r="D111" i="20"/>
  <c r="O111" i="20"/>
  <c r="I111" i="20"/>
  <c r="G111" i="20"/>
  <c r="H111" i="20"/>
  <c r="E111" i="20"/>
  <c r="G302" i="20"/>
  <c r="O302" i="20"/>
  <c r="E302" i="20"/>
  <c r="H302" i="20"/>
  <c r="D302" i="20"/>
  <c r="I302" i="20"/>
  <c r="G158" i="20"/>
  <c r="I158" i="20"/>
  <c r="H158" i="20"/>
  <c r="E158" i="20"/>
  <c r="O158" i="20"/>
  <c r="D158" i="20"/>
  <c r="E292" i="20"/>
  <c r="O292" i="20"/>
  <c r="D292" i="20"/>
  <c r="G292" i="20"/>
  <c r="I292" i="20"/>
  <c r="H292" i="20"/>
  <c r="O217" i="20"/>
  <c r="I217" i="20"/>
  <c r="E217" i="20"/>
  <c r="H217" i="20"/>
  <c r="D217" i="20"/>
  <c r="G217" i="20"/>
  <c r="E73" i="20"/>
  <c r="I73" i="20"/>
  <c r="D73" i="20"/>
  <c r="O73" i="20"/>
  <c r="H73" i="20"/>
  <c r="G73" i="20"/>
  <c r="E240" i="20"/>
  <c r="I240" i="20"/>
  <c r="H240" i="20"/>
  <c r="D240" i="20"/>
  <c r="G240" i="20"/>
  <c r="O240" i="20"/>
  <c r="G96" i="20"/>
  <c r="E96" i="20"/>
  <c r="H96" i="20"/>
  <c r="D96" i="20"/>
  <c r="I96" i="20"/>
  <c r="O96" i="20"/>
  <c r="G275" i="20"/>
  <c r="H275" i="20"/>
  <c r="I275" i="20"/>
  <c r="E275" i="20"/>
  <c r="O275" i="20"/>
  <c r="D275" i="20"/>
  <c r="H131" i="20"/>
  <c r="D131" i="20"/>
  <c r="O131" i="20"/>
  <c r="G131" i="20"/>
  <c r="E131" i="20"/>
  <c r="I131" i="20"/>
  <c r="E16" i="20"/>
  <c r="I16" i="20"/>
  <c r="G16" i="20"/>
  <c r="H16" i="20"/>
  <c r="D16" i="20"/>
  <c r="E166" i="20"/>
  <c r="O166" i="20"/>
  <c r="I166" i="20"/>
  <c r="G166" i="20"/>
  <c r="H166" i="20"/>
  <c r="D166" i="20"/>
  <c r="H22" i="20"/>
  <c r="O22" i="20"/>
  <c r="I22" i="20"/>
  <c r="E22" i="20"/>
  <c r="G22" i="20"/>
  <c r="D22" i="20"/>
  <c r="E285" i="20"/>
  <c r="O285" i="20"/>
  <c r="I285" i="20"/>
  <c r="H285" i="20"/>
  <c r="G285" i="20"/>
  <c r="D285" i="20"/>
  <c r="I141" i="20"/>
  <c r="O141" i="20"/>
  <c r="G141" i="20"/>
  <c r="H141" i="20"/>
  <c r="E141" i="20"/>
  <c r="D141" i="20"/>
  <c r="D112" i="20"/>
  <c r="O112" i="20"/>
  <c r="G112" i="20"/>
  <c r="I112" i="20"/>
  <c r="H112" i="20"/>
  <c r="E112" i="20"/>
  <c r="D176" i="20"/>
  <c r="O176" i="20"/>
  <c r="G176" i="20"/>
  <c r="H176" i="20"/>
  <c r="E176" i="20"/>
  <c r="I176" i="20"/>
  <c r="G32" i="20"/>
  <c r="E32" i="20"/>
  <c r="I32" i="20"/>
  <c r="H32" i="20"/>
  <c r="O32" i="20"/>
  <c r="D32" i="20"/>
  <c r="F305" i="20" l="1"/>
  <c r="F306" i="20"/>
  <c r="F304" i="20"/>
  <c r="J304" i="20"/>
  <c r="J306" i="20"/>
  <c r="J305" i="20"/>
  <c r="D306" i="20"/>
  <c r="D305" i="20"/>
  <c r="D304" i="20"/>
  <c r="I304" i="20"/>
  <c r="I306" i="20"/>
  <c r="I305" i="20"/>
  <c r="G306" i="20"/>
  <c r="G304" i="20"/>
  <c r="G305" i="20"/>
  <c r="E304" i="20"/>
  <c r="E305" i="20"/>
  <c r="E306" i="20"/>
  <c r="H304" i="20"/>
  <c r="H305" i="20"/>
  <c r="H306" i="20"/>
  <c r="Z9" i="20"/>
  <c r="Z10" i="20"/>
  <c r="Z11" i="20"/>
  <c r="Z12" i="20"/>
  <c r="Z14" i="20"/>
  <c r="Z13" i="20"/>
  <c r="Z15" i="20"/>
  <c r="Z16" i="20"/>
  <c r="Z17" i="20"/>
  <c r="Z18" i="20"/>
  <c r="Z8" i="20"/>
  <c r="S5" i="20"/>
  <c r="R5" i="20"/>
  <c r="P5" i="20"/>
  <c r="U5" i="20"/>
  <c r="T5" i="20"/>
  <c r="Q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tc={0457B7EF-9060-4124-AF46-6A9DF5D9FB3F}</author>
    <author>tc={AE84991F-D9C8-4F35-AA4D-B6A1E05636E7}</author>
    <author>tc={C8D9DD5B-71FC-49FC-A769-54C29C472CDC}</author>
    <author>tc={BC8E173D-7576-4148-A6FE-1A6262B26CEF}</author>
    <author>tc={BB4C48EA-1D5F-4D4C-8161-C7F2675E9E03}</author>
    <author>tc={FDC25844-DCBF-4779-82EC-1AE70F4D58DD}</author>
    <author>tc={1AE9403A-F8D7-4917-8DA6-917BCA0FBAE4}</author>
    <author>tc={4A9B1664-3AF6-419F-912F-D16AF7681091}</author>
    <author>tc={7FEFE892-E85D-4CF3-8660-B40401310FF3}</author>
    <author>tc={BD03794B-2A2E-4400-88A6-92A59E15B43D}</author>
    <author>tc={77CD6DE4-19BC-4F01-8AE9-C23BEA24B3BB}</author>
    <author>tc={5E305821-26E0-43C0-89FA-CB1DD3DFF12E}</author>
    <author>tc={92F26D17-BA59-4220-8E91-6E7CA6EF4124}</author>
    <author>tc={11D63209-1A50-4079-AD1E-49A50D748501}</author>
    <author>tc={46941212-7A3C-4DF6-BCE1-FC23E82E604E}</author>
    <author>tc={FB19D438-F1A2-47DA-9DA4-F1DE57C5F91E}</author>
    <author>tc={B68FD148-55E7-49BD-AB74-4FC793803FA5}</author>
    <author>tc={86B139FC-245B-4802-A0C6-FC639E7FA55D}</author>
    <author>tc={E0F22F43-74CC-4CA0-AFB7-7DC33922B74F}</author>
  </authors>
  <commentList>
    <comment ref="C5" authorId="0" shapeId="0" xr:uid="{0457B7EF-9060-4124-AF46-6A9DF5D9FB3F}">
      <text>
        <t>[Kommenttiketju]
Excel-versiosi avulla voit lukea tämän kommenttiketjun, mutta siihen tehdyt muutokset poistetaan, jos tiedosto avataan uudemmassa Excel-versiossa. Lisätietoja: https://go.microsoft.com/fwlink/?linkid=870924
Kommentti:
    Painoarvo painottaa olosuhdemuuttujia joiden perusteella samankaltaiset kunnat valitaan. Mitä isompi prosenttiosuus, sitä isomman painoarvon kyseinen muuttuja saa samankaltaisia kuntia etsittäessä.</t>
      </text>
    </comment>
    <comment ref="D7" authorId="1" shapeId="0" xr:uid="{AE84991F-D9C8-4F35-AA4D-B6A1E05636E7}">
      <text>
        <t>[Kommenttiketju]
Excel-versiosi avulla voit lukea tämän kommenttiketjun, mutta siihen tehdyt muutokset poistetaan, jos tiedosto avataan uudemmassa Excel-versiossa. Lisätietoja: https://go.microsoft.com/fwlink/?linkid=870924
Kommentti:
    Kunnan keski-ikä, vuotta
Aineisto: 2023
Lähde: Tilastokeskus</t>
      </text>
    </comment>
    <comment ref="E7" authorId="2" shapeId="0" xr:uid="{C8D9DD5B-71FC-49FC-A769-54C29C472CDC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oppilasmäärän muutos prosentteina. Vuosimuutoksien keskiarvo.
Aineisto: 2022-2023
Lähde: Kouluikkuna (FCG)</t>
      </text>
    </comment>
    <comment ref="F7" authorId="3" shapeId="0" xr:uid="{BC8E173D-7576-4148-A6FE-1A6262B26CEF}">
      <text>
        <t>[Kommenttiketju]
Excel-versiosi avulla voit lukea tämän kommenttiketjun, mutta siihen tehdyt muutokset poistetaan, jos tiedosto avataan uudemmassa Excel-versiossa. Lisätietoja: https://go.microsoft.com/fwlink/?linkid=870924
Kommentti:
    Taajama-aste (%), taajamissa asuvan väestön osuus koko kunnan väestöstä.
Aineisto: 2023
Lähde: Tilastokeskus</t>
      </text>
    </comment>
    <comment ref="G7" authorId="4" shapeId="0" xr:uid="{BB4C48EA-1D5F-4D4C-8161-C7F2675E9E03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oppilasmäärä ml. vammaisoppilaat, lisäoppilaat sekä perusopetuksen valmistavan opetuksen oppilaat. Oppilastiedot opetuksen järjestäjittäin.
Aineisto: 2023
Lähde: Kouluikkuna (FCG)</t>
      </text>
    </comment>
    <comment ref="H7" authorId="5" shapeId="0" xr:uid="{FDC25844-DCBF-4779-82EC-1AE70F4D58DD}">
      <text>
        <t>[Kommenttiketju]
Excel-versiosi avulla voit lukea tämän kommenttiketjun, mutta siihen tehdyt muutokset poistetaan, jos tiedosto avataan uudemmassa Excel-versiossa. Lisätietoja: https://go.microsoft.com/fwlink/?linkid=870924
Kommentti:
    Kunnan asukkaiden kaikki ansiotulot yhteensä asukasta kohden keskimäärin.
Aineisto: 2023
Lähde: Verohallinto</t>
      </text>
    </comment>
    <comment ref="I7" authorId="6" shapeId="0" xr:uid="{1AE9403A-F8D7-4917-8DA6-917BCA0FBAE4}">
      <text>
        <t>[Kommenttiketju]
Excel-versiosi avulla voit lukea tämän kommenttiketjun, mutta siihen tehdyt muutokset poistetaan, jos tiedosto avataan uudemmassa Excel-versiossa. Lisätietoja: https://go.microsoft.com/fwlink/?linkid=870924
Kommentti:
    Ruotsinkielisten osuus väestöstä, %
Aineisto: 2022
Lähde: Tilastokeskus</t>
      </text>
    </comment>
    <comment ref="J7" authorId="7" shapeId="0" xr:uid="{4A9B1664-3AF6-419F-912F-D16AF7681091}">
      <text>
        <t>[Kommenttiketju]
Excel-versiosi avulla voit lukea tämän kommenttiketjun, mutta siihen tehdyt muutokset poistetaan, jos tiedosto avataan uudemmassa Excel-versiossa. Lisätietoja: https://go.microsoft.com/fwlink/?linkid=870924
Kommentti:
    Pidennetyn oppivelvollisuuden oppilaat, % perusopetusoppilaista.
Aineisto: 2019</t>
      </text>
    </comment>
    <comment ref="M7" authorId="8" shapeId="0" xr:uid="{7FEFE892-E85D-4CF3-8660-B40401310FF3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käyttökustannukset (toimintamenot ml. vyörytykset ja muut sisäiset erät sekä poistot ja arvonalentumiset) oppilasta kohden.
Aineisto: 2022
Lähde: Kouluikkuna (FCG)</t>
      </text>
    </comment>
    <comment ref="N7" authorId="9" shapeId="0" xr:uid="{BD03794B-2A2E-4400-88A6-92A59E15B43D}">
      <text>
        <t>[Kommenttiketju]
Excel-versiosi avulla voit lukea tämän kommenttiketjun, mutta siihen tehdyt muutokset poistetaan, jos tiedosto avataan uudemmassa Excel-versiossa. Lisätietoja: https://go.microsoft.com/fwlink/?linkid=870924
Kommentti:
    Keskimääräinen ryhmäkoko.
Opetusryhmäkokoja kartoitetaan valtakunnallisessa opettajat ja rehtorit Suomessa – tiedonkeruussa. Joka kolmas vuosi suoritettavan tiedonkeruun uusimmat tiedot kerättiin keväällä 2019.
*Uudempia ryhmäkokoja ei ole vielä julkaistu (11.12.23)*
Aineisto: 2019
Lähde: Opetushallitus</t>
      </text>
    </comment>
    <comment ref="O7" authorId="10" shapeId="0" xr:uid="{77CD6DE4-19BC-4F01-8AE9-C23BEA24B3BB}">
      <text>
        <t>[Kommenttiketju]
Excel-versiosi avulla voit lukea tämän kommenttiketjun, mutta siihen tehdyt muutokset poistetaan, jos tiedosto avataan uudemmassa Excel-versiossa. Lisätietoja: https://go.microsoft.com/fwlink/?linkid=870924
Kommentti:
    Perukoulun oppilaat per peruskoulu, oppilaat/peruskoulu.
Laskettu koko kunnan oppilasmäärän ja koulujen lukumäärän perusteella.
Aineisto: 2023
Lähde: Kouluikkuna (FCG)</t>
      </text>
    </comment>
    <comment ref="P7" authorId="11" shapeId="0" xr:uid="{5E305821-26E0-43C0-89FA-CB1DD3DFF12E}">
      <text>
        <t>[Kommenttiketju]
Excel-versiosi avulla voit lukea tämän kommenttiketjun, mutta siihen tehdyt muutokset poistetaan, jos tiedosto avataan uudemmassa Excel-versiossa. Lisätietoja: https://go.microsoft.com/fwlink/?linkid=870924
Kommentti:
    Opetuksen kulut per oppilas.
Aineisto: 2022
Lähde: Kouluikkuna (FCG)
Tarkemmat määritelmät:
https://stat.fi/keruu/kuta/files/kuntatalous_41.pdf</t>
      </text>
    </comment>
    <comment ref="Q7" authorId="12" shapeId="0" xr:uid="{92F26D17-BA59-4220-8E91-6E7CA6EF4124}">
      <text>
        <t>[Kommenttiketju]
Excel-versiosi avulla voit lukea tämän kommenttiketjun, mutta siihen tehdyt muutokset poistetaan, jos tiedosto avataan uudemmassa Excel-versiossa. Lisätietoja: https://go.microsoft.com/fwlink/?linkid=870924
Kommentti:
    Majoitus ja kuljetuskustannukset per oppilas.
Aineisto: 2022
Lähde: Kouluikkuna (FCG)
Tarkemmat määritelmät:
https://stat.fi/keruu/kuta/files/kuntatalous_41.pdf</t>
      </text>
    </comment>
    <comment ref="R7" authorId="13" shapeId="0" xr:uid="{11D63209-1A50-4079-AD1E-49A50D748501}">
      <text>
        <t>[Kommenttiketju]
Excel-versiosi avulla voit lukea tämän kommenttiketjun, mutta siihen tehdyt muutokset poistetaan, jos tiedosto avataan uudemmassa Excel-versiossa. Lisätietoja: https://go.microsoft.com/fwlink/?linkid=870924
Kommentti:
    Oppilasruokailun kustannukset per oppilas.
Aineisto: 2023
Lähde: Kouluikkuna (FCG)
Tarkemmat määritelmät:
https://stat.fi/keruu/kuta/files/kuntatalous_41.pdf</t>
      </text>
    </comment>
    <comment ref="S7" authorId="14" shapeId="0" xr:uid="{46941212-7A3C-4DF6-BCE1-FC23E82E604E}">
      <text>
        <t>[Kommenttiketju]
Excel-versiosi avulla voit lukea tämän kommenttiketjun, mutta siihen tehdyt muutokset poistetaan, jos tiedosto avataan uudemmassa Excel-versiossa. Lisätietoja: https://go.microsoft.com/fwlink/?linkid=870924
Kommentti:
    Muu oppilashuolto per oppilas.
Aineisto: 2023
Lähde: Kouluikkuna (FCG)
Tarkemmat määritelmät:
https://stat.fi/keruu/kuta/files/kuntatalous_41.pdf</t>
      </text>
    </comment>
    <comment ref="T7" authorId="15" shapeId="0" xr:uid="{FB19D438-F1A2-47DA-9DA4-F1DE57C5F91E}">
      <text>
        <t>[Kommenttiketju]
Excel-versiosi avulla voit lukea tämän kommenttiketjun, mutta siihen tehdyt muutokset poistetaan, jos tiedosto avataan uudemmassa Excel-versiossa. Lisätietoja: https://go.microsoft.com/fwlink/?linkid=870924
Kommentti:
    Perusopetuksen hallinto per oppilas.
Aineisto: 2023
Lähde: Kouluikkuna (FCG)
Tarkemmat määritelmät:
https://stat.fi/keruu/kuta/files/kuntatalous_41.pdf</t>
      </text>
    </comment>
    <comment ref="U7" authorId="16" shapeId="0" xr:uid="{B68FD148-55E7-49BD-AB74-4FC793803FA5}">
      <text>
        <t>[Kommenttiketju]
Excel-versiosi avulla voit lukea tämän kommenttiketjun, mutta siihen tehdyt muutokset poistetaan, jos tiedosto avataan uudemmassa Excel-versiossa. Lisätietoja: https://go.microsoft.com/fwlink/?linkid=870924
Kommentti:
    Kiinteistöjen ylläpidon kustannukset per oppilas.
Aineisto: 2022
Lähde: Kouluikkuna (FCG)
Tarkemmat määritelmät:
https://stat.fi/keruu/kuta/files/kuntatalous_41.pdf</t>
      </text>
    </comment>
    <comment ref="V7" authorId="17" shapeId="0" xr:uid="{86B139FC-245B-4802-A0C6-FC639E7FA55D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Kakkien kuljetusoppilaiden osuus kaikista perusopetuksen oppilaista.
Aineisto: 2023
Lähde: Kouluikkuna (FCG)
</t>
      </text>
    </comment>
    <comment ref="B11" authorId="18" shapeId="0" xr:uid="{E0F22F43-74CC-4CA0-AFB7-7DC33922B74F}">
      <text>
        <t>[Kommenttiketju]
Excel-versiosi avulla voit lukea tämän kommenttiketjun, mutta siihen tehdyt muutokset poistetaan, jos tiedosto avataan uudemmassa Excel-versiossa. Lisätietoja: https://go.microsoft.com/fwlink/?linkid=870924
Kommentti:
    Samankaltaisuus viisiportaisella asteikolla (1-5).
***** = hyvin samankaltainen
* = ei kovinkaan samankaltainen
Samankaltaisuutta mitataan muuttujien erojen suhteena koko aineiston kvartiilivälin pituuteen. Mitä enemmän eroa, sitä vähemmän tähtiä.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tc={D40A0F7B-9557-4E81-8661-BFF95C1D1FBE}</author>
    <author>tc={4C0C6996-0A65-4305-A54F-A460CFC3E669}</author>
    <author>tc={C32B2A16-1DDA-4DED-83F7-4A9D79B837EA}</author>
    <author>tc={330E013C-D0AF-44C9-B0E5-A2FE4C4C928E}</author>
    <author>tc={7C6741B9-9291-4248-9188-7263A3AAD76E}</author>
    <author>tc={732063C8-B934-4692-ACC3-AF5F8856D6ED}</author>
  </authors>
  <commentList>
    <comment ref="J2" authorId="0" shapeId="0" xr:uid="{D40A0F7B-9557-4E81-8661-BFF95C1D1FBE}">
      <text>
        <t>[Kommenttiketju]
Excel-versiosi avulla voit lukea tämän kommenttiketjun, mutta siihen tehdyt muutokset poistetaan, jos tiedosto avataan uudemmassa Excel-versiossa. Lisätietoja: https://go.microsoft.com/fwlink/?linkid=870924
Kommentti:
    Ei saa enää Kuntien avainluvuista (TK). Laskettu TK:n väestörakennetilastosta.
Vastaus:
    Muistiinpanot: 11ra -- Tunnuslukuja väestöstä alueittain, 1990-2023</t>
      </text>
    </comment>
    <comment ref="Q2" authorId="1" shapeId="0" xr:uid="{4C0C6996-0A65-4305-A54F-A460CFC3E669}">
      <text>
        <t>[Kommenttiketju]
Excel-versiosi avulla voit lukea tämän kommenttiketjun, mutta siihen tehdyt muutokset poistetaan, jos tiedosto avataan uudemmassa Excel-versiossa. Lisätietoja: https://go.microsoft.com/fwlink/?linkid=870924
Kommentti:
    Kuntien avainluvut (TK)
https://pxdata.stat.fi/PxWeb/pxweb/fi/Kuntien_avainluvut/Kuntien_avainluvut__2021/laaja_alueaikasarjat_2021.px/</t>
      </text>
    </comment>
    <comment ref="BO2" authorId="2" shapeId="0" xr:uid="{C32B2A16-1DDA-4DED-83F7-4A9D79B837EA}">
      <text>
        <t>[Kommenttiketju]
Excel-versiosi avulla voit lukea tämän kommenttiketjun, mutta siihen tehdyt muutokset poistetaan, jos tiedosto avataan uudemmassa Excel-versiossa. Lisätietoja: https://go.microsoft.com/fwlink/?linkid=870924
Kommentti:
    Kouluikkuna, kaikki oppilastyypit mukana</t>
      </text>
    </comment>
    <comment ref="BP2" authorId="3" shapeId="0" xr:uid="{330E013C-D0AF-44C9-B0E5-A2FE4C4C928E}">
      <text>
        <t>[Kommenttiketju]
Excel-versiosi avulla voit lukea tämän kommenttiketjun, mutta siihen tehdyt muutokset poistetaan, jos tiedosto avataan uudemmassa Excel-versiossa. Lisätietoja: https://go.microsoft.com/fwlink/?linkid=870924
Kommentti:
    Verohallinnon tilastotietokanta
4. Ansiotulot yhteensä
http://vero2.stat.fi/PXWeb/pxweb/fi/Vero/Vero__Henkiloasiakkaiden_tuloverot__lopulliset__alue/tulot_102.px/</t>
      </text>
    </comment>
    <comment ref="BT2" authorId="4" shapeId="0" xr:uid="{7C6741B9-9291-4248-9188-7263A3AAD76E}">
      <text>
        <t>[Kommenttiketju]
Excel-versiosi avulla voit lukea tämän kommenttiketjun, mutta siihen tehdyt muutokset poistetaan, jos tiedosto avataan uudemmassa Excel-versiossa. Lisätietoja: https://go.microsoft.com/fwlink/?linkid=870924
Kommentti:
    Kuntien avainluvut (TK)
https://pxdata.stat.fi/PxWeb/pxweb/fi/Kuntien_avainluvut/Kuntien_avainluvut__2022/laaja_alueaikasarjat_2022.px/</t>
      </text>
    </comment>
    <comment ref="CJ2" authorId="5" shapeId="0" xr:uid="{732063C8-B934-4692-ACC3-AF5F8856D6ED}">
      <text>
        <t>[Kommenttiketju]
Excel-versiosi avulla voit lukea tämän kommenttiketjun, mutta siihen tehdyt muutokset poistetaan, jos tiedosto avataan uudemmassa Excel-versiossa. Lisätietoja: https://go.microsoft.com/fwlink/?linkid=870924
Kommentti:
    Kouluikkuna
Valinnat:
Perusopetuksen oppilaat yhteensä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tc={5BFE4B8B-2210-4D63-867C-D715B4F78971}</author>
    <author>tc={F2F5C213-0DE9-449D-83EE-ADBFFFE0B1AA}</author>
    <author>tc={91AC61D9-F4F7-444F-B800-2600435FA7C9}</author>
    <author>tc={A19867A6-7DAF-4C39-BCF4-F851A3CA2D00}</author>
    <author>tc={B2AF835E-C537-4B56-8D7B-64B0EDFE5748}</author>
  </authors>
  <commentList>
    <comment ref="B2" authorId="0" shapeId="0" xr:uid="{5BFE4B8B-2210-4D63-867C-D715B4F78971}">
      <text>
        <t>[Kommenttiketju]
Excel-versiosi avulla voit lukea tämän kommenttiketjun, mutta siihen tehdyt muutokset poistetaan, jos tiedosto avataan uudemmassa Excel-versiossa. Lisätietoja: https://go.microsoft.com/fwlink/?linkid=870924
Kommentti:
    Kouluikkuna, toimintamenot 9-vuotinen perusopetus</t>
      </text>
    </comment>
    <comment ref="J2" authorId="1" shapeId="0" xr:uid="{F2F5C213-0DE9-449D-83EE-ADBFFFE0B1AA}">
      <text>
        <t>[Kommenttiketju]
Excel-versiosi avulla voit lukea tämän kommenttiketjun, mutta siihen tehdyt muutokset poistetaan, jos tiedosto avataan uudemmassa Excel-versiossa. Lisätietoja: https://go.microsoft.com/fwlink/?linkid=870924
Kommentti:
    Kouluikkuna</t>
      </text>
    </comment>
    <comment ref="O2" authorId="2" shapeId="0" xr:uid="{91AC61D9-F4F7-444F-B800-2600435FA7C9}">
      <text>
        <t>[Kommenttiketju]
Excel-versiosi avulla voit lukea tämän kommenttiketjun, mutta siihen tehdyt muutokset poistetaan, jos tiedosto avataan uudemmassa Excel-versiossa. Lisätietoja: https://go.microsoft.com/fwlink/?linkid=870924
Kommentti:
    Opetushallitus, TK:n opettajatiedonkeruu?
https://www.oph.fi/fi/uutiset/2019/kuukauden-tilasto-perusopetuksen-opetusryhmat-ovat-suomessa-pienempia-kuin-oecd-maissa</t>
      </text>
    </comment>
    <comment ref="R2" authorId="3" shapeId="0" xr:uid="{A19867A6-7DAF-4C39-BCF4-F851A3CA2D00}">
      <text>
        <t>[Kommenttiketju]
Excel-versiosi avulla voit lukea tämän kommenttiketjun, mutta siihen tehdyt muutokset poistetaan, jos tiedosto avataan uudemmassa Excel-versiossa. Lisätietoja: https://go.microsoft.com/fwlink/?linkid=870924
Kommentti:
    Otettu nyt suoraan Kouluikkunasta.
Aiemmin otettiin täältä ja laskettiin:
Koulujen lukumäärä Tilastokeskus:
https://pxdata.stat.fi/PxWeb/pxweb/fi/StatFin/StatFin__kjarj/statfin_kjarj_pxt_125j.px/table/tableViewLayout1/
https://pxdata.stat.fi/PXWeb/pxweb/fi/StatFin/StatFin__kjarj/?tablelist=true</t>
      </text>
    </comment>
    <comment ref="V2" authorId="4" shapeId="0" xr:uid="{B2AF835E-C537-4B56-8D7B-64B0EDFE5748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Otettu nyt suoraan Kouluikkunasta.
-&gt; Löytyy oppilaat -yhteenvedosta. Sieltä pitää vaan avata se tarkempi oppilasluokitus. Löytyy pivotista.
</t>
      </text>
    </comment>
  </commentList>
</comments>
</file>

<file path=xl/sharedStrings.xml><?xml version="1.0" encoding="utf-8"?>
<sst xmlns="http://schemas.openxmlformats.org/spreadsheetml/2006/main" count="3074" uniqueCount="466">
  <si>
    <t>vuosi</t>
  </si>
  <si>
    <t>kunta_nimi</t>
  </si>
  <si>
    <t>kunta_koodi</t>
  </si>
  <si>
    <t>maakunta_nimi</t>
  </si>
  <si>
    <t>maakunta_koodi</t>
  </si>
  <si>
    <t>ryhmitys_nimi</t>
  </si>
  <si>
    <t>ryhmitys_koodi</t>
  </si>
  <si>
    <t>keski_ikä</t>
  </si>
  <si>
    <t>pinta_ala</t>
  </si>
  <si>
    <t>huoltosuhde_taloudellinen</t>
  </si>
  <si>
    <t>väkiluku</t>
  </si>
  <si>
    <t>väestöntiheys</t>
  </si>
  <si>
    <t>väkiluku_muutos_prosentti</t>
  </si>
  <si>
    <t>muuttovoitto</t>
  </si>
  <si>
    <t>taajama_aste</t>
  </si>
  <si>
    <t>työttömyysaste</t>
  </si>
  <si>
    <t>maantie_pituus</t>
  </si>
  <si>
    <t>työssäkäyntialue_ind</t>
  </si>
  <si>
    <t>verotulot_as</t>
  </si>
  <si>
    <t>vuokra_per_neliö</t>
  </si>
  <si>
    <t>kust_kiinteistöt_eo</t>
  </si>
  <si>
    <t>kust_kuljetus_eo</t>
  </si>
  <si>
    <t>kust_ruokailu_eo</t>
  </si>
  <si>
    <t>kust_kuljetus_po</t>
  </si>
  <si>
    <t>kust_ruokailu_po</t>
  </si>
  <si>
    <t>ryhmäkoko_po</t>
  </si>
  <si>
    <t>huostassa_3_6</t>
  </si>
  <si>
    <t>huostassa_7_12</t>
  </si>
  <si>
    <t>huostassa_13_15</t>
  </si>
  <si>
    <t>yksinhuoltaja_tuki</t>
  </si>
  <si>
    <t>kuntalisä_id</t>
  </si>
  <si>
    <t>veroprosentti_kunnallis</t>
  </si>
  <si>
    <t>veroprosentti_yleinen</t>
  </si>
  <si>
    <t>veroprosentti_vakituinen</t>
  </si>
  <si>
    <t>veroprosentti_muu</t>
  </si>
  <si>
    <t>vk_osallistumisaste</t>
  </si>
  <si>
    <t>koulutustasomittain</t>
  </si>
  <si>
    <t>k_keskiaste20_osuus</t>
  </si>
  <si>
    <t>k_korkeaaste20_osuus</t>
  </si>
  <si>
    <t>juna_lentokenttä_aika</t>
  </si>
  <si>
    <t>teatteri_aika</t>
  </si>
  <si>
    <t>terveydenhuolto_aika</t>
  </si>
  <si>
    <t>laajakaista_luokka</t>
  </si>
  <si>
    <t>kust_eo_op</t>
  </si>
  <si>
    <t>kust_po_op</t>
  </si>
  <si>
    <t>valtuusto_vas</t>
  </si>
  <si>
    <t>etäisyys_yliopisto_km</t>
  </si>
  <si>
    <t>saaristo_ind</t>
  </si>
  <si>
    <t>saaristo_osa_ind</t>
  </si>
  <si>
    <t>lentokenttä_ind</t>
  </si>
  <si>
    <t>satama_ind</t>
  </si>
  <si>
    <t>kehyskunta_ind</t>
  </si>
  <si>
    <t>päiväkoti_osuus</t>
  </si>
  <si>
    <t>vk_omatoiminta_osuus</t>
  </si>
  <si>
    <t>vk_vuokra_perlapsi</t>
  </si>
  <si>
    <t>kust_vk_oma_asiakas</t>
  </si>
  <si>
    <t>kust_vk_omamuu_asiakas</t>
  </si>
  <si>
    <t>vk_asiakas_osuus</t>
  </si>
  <si>
    <t>vk_asiakas_muutos_prosentti</t>
  </si>
  <si>
    <t>vk_kokoaika_ikä_1_2_osuus</t>
  </si>
  <si>
    <t>eo_oppilaat_muutos_prosentti</t>
  </si>
  <si>
    <t>oppilaat_per_peruskoulu</t>
  </si>
  <si>
    <t>ansiotulo_as</t>
  </si>
  <si>
    <t>vos_suhde</t>
  </si>
  <si>
    <t>ajoneuvokanta_as</t>
  </si>
  <si>
    <t>ruotsi_osuus</t>
  </si>
  <si>
    <t>vieraskieliset_osuus</t>
  </si>
  <si>
    <t>kust_kult_toiminta_as</t>
  </si>
  <si>
    <t>kust_vap_toiminta_as</t>
  </si>
  <si>
    <t>yliopisto_amk_ind</t>
  </si>
  <si>
    <t>oppilaitos_toinenaste</t>
  </si>
  <si>
    <t>kust_vk_omamuu_lapsi</t>
  </si>
  <si>
    <t>kust_vk_oma_lapsi_uusi</t>
  </si>
  <si>
    <t>eo_oppilaat_osuus</t>
  </si>
  <si>
    <t>po_oppilaat_osuus</t>
  </si>
  <si>
    <t>eo_erityinen_tuki_osuus</t>
  </si>
  <si>
    <t>po_erityinen_tuki_osuus</t>
  </si>
  <si>
    <t>po_tehostettu_tuki_osuus</t>
  </si>
  <si>
    <t>po_valmistava_osuus</t>
  </si>
  <si>
    <t>oppilaat_11ov_osuus</t>
  </si>
  <si>
    <t>kust_po_tarvevakioitu</t>
  </si>
  <si>
    <t>Akaa</t>
  </si>
  <si>
    <t>Pirkanmaa</t>
  </si>
  <si>
    <t>06</t>
  </si>
  <si>
    <t>Taajaan asutut kunnat</t>
  </si>
  <si>
    <t>2</t>
  </si>
  <si>
    <t>Alajärvi</t>
  </si>
  <si>
    <t>Etelä-Pohjanmaa</t>
  </si>
  <si>
    <t>14</t>
  </si>
  <si>
    <t>Alavieska</t>
  </si>
  <si>
    <t>Ylivieska</t>
  </si>
  <si>
    <t>Pohjois-Pohjanmaa</t>
  </si>
  <si>
    <t>17</t>
  </si>
  <si>
    <t>Maaseutumaiset kunnat</t>
  </si>
  <si>
    <t>3</t>
  </si>
  <si>
    <t>Alavus</t>
  </si>
  <si>
    <t>Asikkala</t>
  </si>
  <si>
    <t>Lahti</t>
  </si>
  <si>
    <t>Päijät-Häme</t>
  </si>
  <si>
    <t>07</t>
  </si>
  <si>
    <t>Askola</t>
  </si>
  <si>
    <t>Porvoo</t>
  </si>
  <si>
    <t>Uusimaa</t>
  </si>
  <si>
    <t>01</t>
  </si>
  <si>
    <t>Aura</t>
  </si>
  <si>
    <t>Loimaa</t>
  </si>
  <si>
    <t>Varsinais-Suomi</t>
  </si>
  <si>
    <t>02</t>
  </si>
  <si>
    <t>Enonkoski</t>
  </si>
  <si>
    <t>Savonlinna</t>
  </si>
  <si>
    <t>Etelä-Savo</t>
  </si>
  <si>
    <t>10</t>
  </si>
  <si>
    <t>Enontekiö</t>
  </si>
  <si>
    <t>Lappi</t>
  </si>
  <si>
    <t>19</t>
  </si>
  <si>
    <t>Espoo</t>
  </si>
  <si>
    <t>Helsinki</t>
  </si>
  <si>
    <t>Kaupunkimaiset kunnat</t>
  </si>
  <si>
    <t>1</t>
  </si>
  <si>
    <t>Eura</t>
  </si>
  <si>
    <t>Rauma</t>
  </si>
  <si>
    <t>Satakunta</t>
  </si>
  <si>
    <t>04</t>
  </si>
  <si>
    <t>Eurajoki</t>
  </si>
  <si>
    <t>Evijärvi</t>
  </si>
  <si>
    <t>Forssa</t>
  </si>
  <si>
    <t>Kanta-Häme</t>
  </si>
  <si>
    <t>05</t>
  </si>
  <si>
    <t>Haapajärvi</t>
  </si>
  <si>
    <t>Haapavesi</t>
  </si>
  <si>
    <t>Hailuoto</t>
  </si>
  <si>
    <t>Oulu</t>
  </si>
  <si>
    <t>Halsua</t>
  </si>
  <si>
    <t>Kaustinen</t>
  </si>
  <si>
    <t>Keski-Pohjanmaa</t>
  </si>
  <si>
    <t>16</t>
  </si>
  <si>
    <t>Hamina</t>
  </si>
  <si>
    <t>Kymenlaakso</t>
  </si>
  <si>
    <t>08</t>
  </si>
  <si>
    <t>Hankasalmi</t>
  </si>
  <si>
    <t>Jyväskylä</t>
  </si>
  <si>
    <t>Keski-Suomi</t>
  </si>
  <si>
    <t>13</t>
  </si>
  <si>
    <t>Hanko</t>
  </si>
  <si>
    <t>Raasepori</t>
  </si>
  <si>
    <t>Harjavalta</t>
  </si>
  <si>
    <t>Pori</t>
  </si>
  <si>
    <t>Hartola</t>
  </si>
  <si>
    <t>Hattula</t>
  </si>
  <si>
    <t>Hämeenlinna</t>
  </si>
  <si>
    <t>Hausjärvi</t>
  </si>
  <si>
    <t>Riihimäki</t>
  </si>
  <si>
    <t>Heinola</t>
  </si>
  <si>
    <t>Heinävesi</t>
  </si>
  <si>
    <t>Joensuu</t>
  </si>
  <si>
    <t>Pohjois-Karjala</t>
  </si>
  <si>
    <t>12</t>
  </si>
  <si>
    <t>Hirvensalmi</t>
  </si>
  <si>
    <t>Mikkeli</t>
  </si>
  <si>
    <t>Hollola</t>
  </si>
  <si>
    <t>Huittinen</t>
  </si>
  <si>
    <t>Humppila</t>
  </si>
  <si>
    <t>Hyrynsalmi</t>
  </si>
  <si>
    <t>Kainuu</t>
  </si>
  <si>
    <t>18</t>
  </si>
  <si>
    <t>Hyvinkää</t>
  </si>
  <si>
    <t>Hämeenkyrö</t>
  </si>
  <si>
    <t>Tampere</t>
  </si>
  <si>
    <t>Ii</t>
  </si>
  <si>
    <t>Iisalmi</t>
  </si>
  <si>
    <t>Pohjois-Savo</t>
  </si>
  <si>
    <t>11</t>
  </si>
  <si>
    <t>Iitti</t>
  </si>
  <si>
    <t>Ikaalinen</t>
  </si>
  <si>
    <t>Ilmajoki</t>
  </si>
  <si>
    <t>Seinäjoki</t>
  </si>
  <si>
    <t>Ilomantsi</t>
  </si>
  <si>
    <t>Imatra</t>
  </si>
  <si>
    <t>Etelä-Karjala</t>
  </si>
  <si>
    <t>09</t>
  </si>
  <si>
    <t>Inari</t>
  </si>
  <si>
    <t>Inkoo</t>
  </si>
  <si>
    <t>Isojoki</t>
  </si>
  <si>
    <t>Isokyrö</t>
  </si>
  <si>
    <t>Janakkala</t>
  </si>
  <si>
    <t>Jokioinen</t>
  </si>
  <si>
    <t>Joroinen</t>
  </si>
  <si>
    <t>Varkaus</t>
  </si>
  <si>
    <t>Joutsa</t>
  </si>
  <si>
    <t>Juuka</t>
  </si>
  <si>
    <t>Juupajoki</t>
  </si>
  <si>
    <t>Juva</t>
  </si>
  <si>
    <t>Pieksämäki</t>
  </si>
  <si>
    <t>Jämijärvi</t>
  </si>
  <si>
    <t>Jämsä</t>
  </si>
  <si>
    <t>Järvenpää</t>
  </si>
  <si>
    <t>Kaarina</t>
  </si>
  <si>
    <t>Turku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</si>
  <si>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</si>
  <si>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</si>
  <si>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</si>
  <si>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</si>
  <si>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</si>
  <si>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</si>
  <si>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</si>
  <si>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</si>
  <si>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Kokkola</t>
  </si>
  <si>
    <t>Karijoki</t>
  </si>
  <si>
    <t>Karkkila</t>
  </si>
  <si>
    <t>Karstula</t>
  </si>
  <si>
    <t>Karvia</t>
  </si>
  <si>
    <t>Kaskinen</t>
  </si>
  <si>
    <t>Pohjanmaa</t>
  </si>
  <si>
    <t>15</t>
  </si>
  <si>
    <t>Kauhajoki</t>
  </si>
  <si>
    <t>Kauhava</t>
  </si>
  <si>
    <t>Kauniainen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</si>
  <si>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</si>
  <si>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</si>
  <si>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</si>
  <si>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</si>
  <si>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</si>
  <si>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</si>
  <si>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</si>
  <si>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</si>
  <si>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</si>
  <si>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</si>
  <si>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</si>
  <si>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</si>
  <si>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</si>
  <si>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</si>
  <si>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</si>
  <si>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</si>
  <si>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Kolari</t>
  </si>
  <si>
    <t>Konnevesi</t>
  </si>
  <si>
    <t>Äänekoski</t>
  </si>
  <si>
    <t>Kontiolahti</t>
  </si>
  <si>
    <t>Korsnäs</t>
  </si>
  <si>
    <t>Vaasa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</si>
  <si>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</si>
  <si>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</si>
  <si>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</si>
  <si>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</si>
  <si>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</si>
  <si>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</si>
  <si>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</si>
  <si>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</si>
  <si>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</si>
  <si>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</si>
  <si>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</si>
  <si>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</si>
  <si>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</si>
  <si>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</si>
  <si>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</si>
  <si>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Laihia</t>
  </si>
  <si>
    <t>Laitila</t>
  </si>
  <si>
    <t>Lapinjärvi</t>
  </si>
  <si>
    <t>Loviisa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</si>
  <si>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</si>
  <si>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</si>
  <si>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</si>
  <si>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</si>
  <si>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</si>
  <si>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</si>
  <si>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</si>
  <si>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</si>
  <si>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</si>
  <si>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</si>
  <si>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</si>
  <si>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</si>
  <si>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</si>
  <si>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</si>
  <si>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Loppi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</si>
  <si>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</si>
  <si>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</si>
  <si>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</si>
  <si>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</si>
  <si>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</si>
  <si>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</si>
  <si>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</si>
  <si>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</si>
  <si>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</si>
  <si>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</si>
  <si>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</si>
  <si>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</si>
  <si>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</si>
  <si>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</si>
  <si>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</si>
  <si>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</si>
  <si>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</si>
  <si>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</si>
  <si>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</si>
  <si>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</si>
  <si>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</si>
  <si>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</si>
  <si>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</si>
  <si>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</si>
  <si>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</si>
  <si>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</si>
  <si>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</si>
  <si>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</si>
  <si>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</si>
  <si>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</si>
  <si>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</si>
  <si>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</si>
  <si>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</si>
  <si>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</si>
  <si>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</si>
  <si>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</si>
  <si>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</si>
  <si>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</si>
  <si>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</si>
  <si>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</si>
  <si>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</si>
  <si>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</si>
  <si>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</si>
  <si>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</si>
  <si>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</si>
  <si>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Pielavesi</t>
  </si>
  <si>
    <t>Pietarsaari</t>
  </si>
  <si>
    <t>Pihtipudas</t>
  </si>
  <si>
    <t>Pirkkala</t>
  </si>
  <si>
    <t>Polvijärvi</t>
  </si>
  <si>
    <t>Pomarkku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</si>
  <si>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</si>
  <si>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</si>
  <si>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</si>
  <si>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</si>
  <si>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</si>
  <si>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</si>
  <si>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</si>
  <si>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</si>
  <si>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</si>
  <si>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Raahe</t>
  </si>
  <si>
    <t>Pyhäjärvi</t>
  </si>
  <si>
    <t>Pyhäntä</t>
  </si>
  <si>
    <t>Pyhäranta</t>
  </si>
  <si>
    <t>Pälkäne</t>
  </si>
  <si>
    <t>Pöytyä</t>
  </si>
  <si>
    <t>Raisio</t>
  </si>
  <si>
    <t>Rantasalmi</t>
  </si>
  <si>
    <t>Ranua</t>
  </si>
  <si>
    <t>Rovaniemi</t>
  </si>
  <si>
    <t>Rautalampi</t>
  </si>
  <si>
    <t>Rautavaara</t>
  </si>
  <si>
    <t>Rautjärvi</t>
  </si>
  <si>
    <t>Reisjärvi</t>
  </si>
  <si>
    <t>Ristijärvi</t>
  </si>
  <si>
    <t>Ruokolahti</t>
  </si>
  <si>
    <t>Ruovesi</t>
  </si>
  <si>
    <t>Rusko</t>
  </si>
  <si>
    <t>Rääkkylä</t>
  </si>
  <si>
    <t>Saarijärvi</t>
  </si>
  <si>
    <t>Salla</t>
  </si>
  <si>
    <t>Salo</t>
  </si>
  <si>
    <t>Sastamala</t>
  </si>
  <si>
    <t>Sauvo</t>
  </si>
  <si>
    <t>Savitaipale</t>
  </si>
  <si>
    <t>Savukoski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</si>
  <si>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</si>
  <si>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</si>
  <si>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</si>
  <si>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</si>
  <si>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</si>
  <si>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</si>
  <si>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</si>
  <si>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</si>
  <si>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</si>
  <si>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</si>
  <si>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</si>
  <si>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</si>
  <si>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</si>
  <si>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</si>
  <si>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</si>
  <si>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</si>
  <si>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</si>
  <si>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</si>
  <si>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</si>
  <si>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</si>
  <si>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</si>
  <si>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</si>
  <si>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Tervo</t>
  </si>
  <si>
    <t>Tervola</t>
  </si>
  <si>
    <t>Teuva</t>
  </si>
  <si>
    <t>Tohmajärvi</t>
  </si>
  <si>
    <t>Toholampi</t>
  </si>
  <si>
    <t>Toivakka</t>
  </si>
  <si>
    <t>Tornio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</si>
  <si>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</si>
  <si>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</si>
  <si>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</si>
  <si>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</si>
  <si>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</si>
  <si>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</si>
  <si>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</si>
  <si>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</si>
  <si>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</si>
  <si>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</si>
  <si>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</si>
  <si>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Valkeakoski</t>
  </si>
  <si>
    <t>Vantaa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</si>
  <si>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</si>
  <si>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</si>
  <si>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</si>
  <si>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</si>
  <si>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</si>
  <si>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</si>
  <si>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</si>
  <si>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</si>
  <si>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</si>
  <si>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</si>
  <si>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</si>
  <si>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</si>
  <si>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Ylöjärvi</t>
  </si>
  <si>
    <t>Ypäjä</t>
  </si>
  <si>
    <t>Ähtäri</t>
  </si>
  <si>
    <t>PISTEET:</t>
  </si>
  <si>
    <t>Painotus(%):</t>
  </si>
  <si>
    <t>SIJA:</t>
  </si>
  <si>
    <t>Korjaus:</t>
  </si>
  <si>
    <t>Keskihajonta</t>
  </si>
  <si>
    <t>Ansiotulo_as</t>
  </si>
  <si>
    <t>Perusopetus</t>
  </si>
  <si>
    <t>ruotsi_osuus(%)</t>
  </si>
  <si>
    <t>IQR</t>
  </si>
  <si>
    <t>po_oppilasmäärä</t>
  </si>
  <si>
    <t>po_oppilaat_muutos_prosentti (ka)</t>
  </si>
  <si>
    <t>Ryhmäkoko</t>
  </si>
  <si>
    <t>Mediaani:</t>
  </si>
  <si>
    <t>(koko aineistossa)</t>
  </si>
  <si>
    <t>Alakvartiili:</t>
  </si>
  <si>
    <t>Yläkvartiili:</t>
  </si>
  <si>
    <t>Oppilaat_muutos (ka)</t>
  </si>
  <si>
    <t>Kirjoita kunnan nimi:</t>
  </si>
  <si>
    <t>Vertailutiedot:</t>
  </si>
  <si>
    <t>Samankaltaisuus:</t>
  </si>
  <si>
    <t>Opetus</t>
  </si>
  <si>
    <t>Majoitus ja kuljetus</t>
  </si>
  <si>
    <t>Ruokailu</t>
  </si>
  <si>
    <t>Muu oppilashuolto</t>
  </si>
  <si>
    <t>Sisäinen hallinto</t>
  </si>
  <si>
    <t>Kiinteistöjen ylläpito</t>
  </si>
  <si>
    <t>Sisäisiin vuokriin sisältyvät pääomakustannukset</t>
  </si>
  <si>
    <t>Käyttökustannukset</t>
  </si>
  <si>
    <t>Oppilaat per peruskoulu</t>
  </si>
  <si>
    <t>Ryhmäkoko_19</t>
  </si>
  <si>
    <t>Kuljetus</t>
  </si>
  <si>
    <t>Hallinto</t>
  </si>
  <si>
    <t>Kiinteistöt</t>
  </si>
  <si>
    <t>Keskiarvo</t>
  </si>
  <si>
    <t>Kuljetusoppilaiden osuus oppilaista</t>
  </si>
  <si>
    <t>Alakvartiili</t>
  </si>
  <si>
    <t>Mediaani</t>
  </si>
  <si>
    <t>Yläkvartiili</t>
  </si>
  <si>
    <t>v. 2019</t>
  </si>
  <si>
    <t>v. 2023</t>
  </si>
  <si>
    <t>Koulukoko_23</t>
  </si>
  <si>
    <t>Majoitus ja kuljetus_23</t>
  </si>
  <si>
    <t>Ruokailu_23</t>
  </si>
  <si>
    <t>Muu oppilashuolto_23</t>
  </si>
  <si>
    <t>Hallinto_23</t>
  </si>
  <si>
    <t>Kiinteistökulut_23</t>
  </si>
  <si>
    <t>Kust_op_23</t>
  </si>
  <si>
    <t>Opetus_23</t>
  </si>
  <si>
    <t>Päivitetty: 20.12.2024</t>
  </si>
  <si>
    <t>Kuljetusoppilaiden osuus oppilaista_23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</si>
</sst>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0.0"/>
    <numFmt numFmtId="165" formatCode="0.000"/>
    <numFmt numFmtId="166" formatCode="0.00000000"/>
    <numFmt numFmtId="167" formatCode="0.00000"/>
    <numFmt numFmtId="168" formatCode="#,##0.0\ _€"/>
    <numFmt numFmtId="169" formatCode="#,##0.0"/>
    <numFmt numFmtId="170" formatCode="0.0\ %"/>
  </numFmts>
  <fonts count="22" x14ac:knownFonts="1">
    <font>
      <sz val="9"/>
      <color theme="1"/>
      <name val="Work Sans"/>
      <family val="2"/>
    </font>
    <font>
      <b/>
      <sz val="9"/>
      <color theme="1"/>
      <name val="Work Sans"/>
    </font>
    <font>
      <b/>
      <sz val="9"/>
      <name val="Work Sans"/>
    </font>
    <font>
      <sz val="9"/>
      <name val="Work Sans"/>
    </font>
    <font>
      <sz val="9"/>
      <color theme="0"/>
      <name val="Work Sans"/>
    </font>
    <font>
      <sz val="11"/>
      <name val="Calibri"/>
      <family val="2"/>
    </font>
    <font>
      <sz val="9"/>
      <color theme="0"/>
      <name val="Work Sans"/>
      <family val="2"/>
    </font>
    <font>
      <sz val="11"/>
      <color theme="1"/>
      <name val="Work Sans"/>
      <family val="2"/>
      <scheme val="minor"/>
    </font>
    <font>
      <sz val="9"/>
      <name val="Work Sans"/>
      <family val="2"/>
    </font>
    <font>
      <sz val="9"/>
      <color rgb="FFC00000"/>
      <name val="Work Sans"/>
      <family val="2"/>
    </font>
    <font>
      <sz val="8"/>
      <name val="Work Sans"/>
    </font>
    <font>
      <sz val="9"/>
      <color rgb="FFFF0000"/>
      <name val="Work Sans"/>
    </font>
    <font>
      <b/>
      <u/>
      <sz val="9"/>
      <name val="Work Sans"/>
    </font>
    <font>
      <b/>
      <u/>
      <sz val="12"/>
      <name val="Work Sans"/>
    </font>
    <font>
      <sz val="9"/>
      <color theme="0" tint="-0.14999847407452621"/>
      <name val="Work Sans"/>
      <family val="2"/>
    </font>
    <font>
      <sz val="9"/>
      <color rgb="FFFF0000"/>
      <name val="Work Sans"/>
      <family val="2"/>
    </font>
    <font>
      <b/>
      <sz val="9"/>
      <color theme="1"/>
      <name val="Work Sans"/>
      <family val="2"/>
    </font>
    <font>
      <b/>
      <sz val="9"/>
      <color rgb="FF00B050"/>
      <name val="Work Sans"/>
    </font>
    <font>
      <b/>
      <sz val="9"/>
      <color theme="0"/>
      <name val="Work Sans"/>
    </font>
    <font>
      <b/>
      <sz val="9"/>
      <color rgb="FFFF0000"/>
      <name val="Work Sans"/>
    </font>
    <font>
      <b/>
      <sz val="9"/>
      <name val="Work Sans"/>
      <family val="2"/>
    </font>
    <font>
      <b/>
      <sz val="9"/>
      <color rgb="FFFF0000"/>
      <name val="Work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9" fontId="0" fillId="2" borderId="3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/>
    <xf numFmtId="9" fontId="3" fillId="0" borderId="0" xfId="0" applyNumberFormat="1" applyFont="1"/>
    <xf numFmtId="9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center"/>
    </xf>
    <xf numFmtId="1" fontId="0" fillId="0" borderId="0" xfId="0" applyNumberFormat="1"/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0" fillId="2" borderId="1" xfId="0" applyFill="1" applyBorder="1" applyProtection="1">
      <protection locked="0"/>
    </xf>
    <xf numFmtId="0" fontId="14" fillId="0" borderId="0" xfId="0" applyFont="1"/>
    <xf numFmtId="2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16" fillId="5" borderId="5" xfId="0" applyFont="1" applyFill="1" applyBorder="1"/>
    <xf numFmtId="0" fontId="17" fillId="6" borderId="0" xfId="0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169" fontId="3" fillId="0" borderId="0" xfId="0" applyNumberFormat="1" applyFont="1" applyAlignment="1">
      <alignment horizontal="center"/>
    </xf>
    <xf numFmtId="169" fontId="0" fillId="0" borderId="0" xfId="0" applyNumberFormat="1"/>
    <xf numFmtId="170" fontId="0" fillId="0" borderId="0" xfId="0" applyNumberFormat="1" applyAlignment="1">
      <alignment horizontal="center"/>
    </xf>
    <xf numFmtId="170" fontId="15" fillId="0" borderId="0" xfId="0" applyNumberFormat="1" applyFont="1" applyAlignment="1">
      <alignment horizontal="center"/>
    </xf>
    <xf numFmtId="0" fontId="8" fillId="0" borderId="0" xfId="0" applyFont="1"/>
    <xf numFmtId="0" fontId="18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18" fillId="0" borderId="0" xfId="0" applyFont="1"/>
    <xf numFmtId="9" fontId="0" fillId="0" borderId="0" xfId="0" applyNumberFormat="1"/>
    <xf numFmtId="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9" fillId="0" borderId="0" xfId="0" applyFont="1"/>
    <xf numFmtId="0" fontId="19" fillId="4" borderId="0" xfId="0" applyFont="1" applyFill="1"/>
    <xf numFmtId="0" fontId="11" fillId="3" borderId="0" xfId="0" applyFont="1" applyFill="1"/>
    <xf numFmtId="164" fontId="11" fillId="3" borderId="0" xfId="0" applyNumberFormat="1" applyFont="1" applyFill="1"/>
    <xf numFmtId="1" fontId="11" fillId="0" borderId="0" xfId="0" applyNumberFormat="1" applyFont="1"/>
    <xf numFmtId="3" fontId="11" fillId="3" borderId="0" xfId="0" applyNumberFormat="1" applyFont="1" applyFill="1"/>
    <xf numFmtId="164" fontId="11" fillId="0" borderId="0" xfId="0" applyNumberFormat="1" applyFont="1"/>
    <xf numFmtId="0" fontId="2" fillId="3" borderId="0" xfId="0" applyFont="1" applyFill="1"/>
    <xf numFmtId="164" fontId="3" fillId="3" borderId="0" xfId="0" applyNumberFormat="1" applyFont="1" applyFill="1"/>
    <xf numFmtId="0" fontId="3" fillId="3" borderId="0" xfId="0" applyFont="1" applyFill="1"/>
    <xf numFmtId="0" fontId="19" fillId="7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70" fontId="3" fillId="3" borderId="0" xfId="0" applyNumberFormat="1" applyFont="1" applyFill="1"/>
    <xf numFmtId="10" fontId="3" fillId="3" borderId="0" xfId="0" applyNumberFormat="1" applyFont="1" applyFill="1"/>
    <xf numFmtId="3" fontId="3" fillId="3" borderId="0" xfId="0" applyNumberFormat="1" applyFont="1" applyFill="1"/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8" borderId="0" xfId="0" applyFont="1" applyFill="1"/>
    <xf numFmtId="0" fontId="2" fillId="9" borderId="0" xfId="0" applyFont="1" applyFill="1"/>
    <xf numFmtId="0" fontId="2" fillId="4" borderId="0" xfId="0" applyFont="1" applyFill="1" applyAlignment="1">
      <alignment horizontal="center"/>
    </xf>
    <xf numFmtId="165" fontId="3" fillId="8" borderId="0" xfId="0" applyNumberFormat="1" applyFont="1" applyFill="1"/>
    <xf numFmtId="0" fontId="3" fillId="8" borderId="0" xfId="0" applyFont="1" applyFill="1"/>
    <xf numFmtId="2" fontId="3" fillId="8" borderId="0" xfId="0" applyNumberFormat="1" applyFont="1" applyFill="1"/>
    <xf numFmtId="164" fontId="3" fillId="9" borderId="0" xfId="0" applyNumberFormat="1" applyFont="1" applyFill="1"/>
    <xf numFmtId="167" fontId="3" fillId="4" borderId="0" xfId="0" applyNumberFormat="1" applyFont="1" applyFill="1" applyAlignment="1">
      <alignment horizontal="center"/>
    </xf>
    <xf numFmtId="11" fontId="3" fillId="0" borderId="0" xfId="0" applyNumberFormat="1" applyFont="1" applyAlignment="1">
      <alignment horizontal="center"/>
    </xf>
    <xf numFmtId="0" fontId="3" fillId="9" borderId="0" xfId="0" applyFont="1" applyFill="1"/>
    <xf numFmtId="166" fontId="3" fillId="8" borderId="0" xfId="0" applyNumberFormat="1" applyFont="1" applyFill="1"/>
    <xf numFmtId="0" fontId="20" fillId="5" borderId="5" xfId="0" applyFont="1" applyFill="1" applyBorder="1"/>
    <xf numFmtId="0" fontId="20" fillId="5" borderId="0" xfId="0" applyFont="1" applyFill="1"/>
    <xf numFmtId="0" fontId="21" fillId="5" borderId="5" xfId="0" applyFont="1" applyFill="1" applyBorder="1"/>
    <xf numFmtId="0" fontId="15" fillId="0" borderId="0" xfId="0" applyFont="1"/>
    <xf numFmtId="0" fontId="21" fillId="5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/>
    <xf numFmtId="9" fontId="8" fillId="0" borderId="0" xfId="0" applyNumberFormat="1" applyFont="1"/>
  </cellXfs>
  <cellStyles count="3">
    <cellStyle name="Normaali" xfId="0" builtinId="0"/>
    <cellStyle name="Normaali 2" xfId="2" xr:uid="{23D3BD5D-13F6-46C7-BAB0-95DE88A55379}"/>
    <cellStyle name="Normaali 3" xfId="1" xr:uid="{5BD561BE-5923-4033-A2A7-33B2FF7624DD}"/>
  </cellStyles>
  <dxfs count="0"/>
  <tableStyles count="1" defaultTableStyle="TableStyleMedium2" defaultPivotStyle="PivotStyleLight16">
    <tableStyle name="Invisible" pivot="0" table="0" count="0" xr9:uid="{DEADF398-C8F5-4543-8AD1-7C085BDBB83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400" b="0" i="0" baseline="0">
                <a:effectLst/>
              </a:rPr>
              <a:t>Perusopetuksen kustannukset per oppilas 2022–2023</a:t>
            </a:r>
            <a:endParaRPr lang="fi-FI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5.1856082879389434E-2"/>
          <c:y val="0.11304455363270381"/>
          <c:w val="0.9350841685371305"/>
          <c:h val="0.71908183775180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PO_valitsin!$W$7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5F-4358-A3CA-92B3DA9E86E0}"/>
              </c:ext>
            </c:extLst>
          </c:dPt>
          <c:cat>
            <c:strRef>
              <c:f>PO_valitsin!$Y$8:$Y$18</c:f>
              <c:strCache>
                <c:ptCount val="11"/>
                <c:pt idx="0">
                  <c:v>Akaa</c:v>
                </c:pt>
                <c:pt idx="1">
                  <c:v>Janakkala</c:v>
                </c:pt>
                <c:pt idx="2">
                  <c:v>Laitila</c:v>
                </c:pt>
                <c:pt idx="3">
                  <c:v>Nakkila</c:v>
                </c:pt>
                <c:pt idx="4">
                  <c:v>Keminmaa</c:v>
                </c:pt>
                <c:pt idx="5">
                  <c:v>Äänekoski</c:v>
                </c:pt>
                <c:pt idx="6">
                  <c:v>Hollola</c:v>
                </c:pt>
                <c:pt idx="7">
                  <c:v>Jämsä</c:v>
                </c:pt>
                <c:pt idx="8">
                  <c:v>Hamina</c:v>
                </c:pt>
                <c:pt idx="9">
                  <c:v>Raahe</c:v>
                </c:pt>
                <c:pt idx="10">
                  <c:v>Nousiainen</c:v>
                </c:pt>
              </c:strCache>
            </c:strRef>
          </c:cat>
          <c:val>
            <c:numRef>
              <c:f>PO_valitsin!$W$8:$W$18</c:f>
              <c:numCache>
                <c:formatCode>#,##0</c:formatCode>
                <c:ptCount val="11"/>
                <c:pt idx="0">
                  <c:v>8739.3088751011601</c:v>
                </c:pt>
                <c:pt idx="1">
                  <c:v>9274.6698008849562</c:v>
                </c:pt>
                <c:pt idx="2">
                  <c:v>11990.409158785465</c:v>
                </c:pt>
                <c:pt idx="3">
                  <c:v>11990.409158785465</c:v>
                </c:pt>
                <c:pt idx="4">
                  <c:v>10420.730263157895</c:v>
                </c:pt>
                <c:pt idx="5">
                  <c:v>10950.958515846431</c:v>
                </c:pt>
                <c:pt idx="6">
                  <c:v>10340.202794411178</c:v>
                </c:pt>
                <c:pt idx="7">
                  <c:v>11745.335208098988</c:v>
                </c:pt>
                <c:pt idx="8">
                  <c:v>11756.962380685009</c:v>
                </c:pt>
                <c:pt idx="9">
                  <c:v>9694.0477064220177</c:v>
                </c:pt>
                <c:pt idx="10">
                  <c:v>10565.128329297821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F-4358-A3CA-92B3DA9E86E0}"/>
            </c:ext>
          </c:extLst>
        </c:ser>
        <c:ser>
          <c:idx val="1"/>
          <c:order val="1"/>
          <c:tx>
            <c:strRef>
              <c:f>PO_valitsin!$X$7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35F-4358-A3CA-92B3DA9E86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PO_valitsin!$X$8:$X$18</c:f>
              <c:numCache>
                <c:formatCode>#,##0</c:formatCode>
                <c:ptCount val="11"/>
                <c:pt idx="0">
                  <c:v>10971.004415011037</c:v>
                </c:pt>
                <c:pt idx="1">
                  <c:v>10849.27754056362</c:v>
                </c:pt>
                <c:pt idx="2">
                  <c:v>14268.605083088954</c:v>
                </c:pt>
                <c:pt idx="3">
                  <c:v>10152.362595419847</c:v>
                </c:pt>
                <c:pt idx="4">
                  <c:v>10735.209172259509</c:v>
                </c:pt>
                <c:pt idx="5">
                  <c:v>11637.82444152431</c:v>
                </c:pt>
                <c:pt idx="6">
                  <c:v>11395.891693811074</c:v>
                </c:pt>
                <c:pt idx="7">
                  <c:v>12778.470823798627</c:v>
                </c:pt>
                <c:pt idx="8">
                  <c:v>12432.218151071025</c:v>
                </c:pt>
                <c:pt idx="9">
                  <c:v>10531.772696476964</c:v>
                </c:pt>
                <c:pt idx="10">
                  <c:v>11961.577669902912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F-4358-A3CA-92B3DA9E8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150960"/>
        <c:axId val="1341151792"/>
      </c:barChart>
      <c:lineChart>
        <c:grouping val="standard"/>
        <c:varyColors val="0"/>
        <c:ser>
          <c:idx val="2"/>
          <c:order val="2"/>
          <c:tx>
            <c:v>Keskiarvo</c:v>
          </c:tx>
          <c:spPr>
            <a:ln w="15875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PO_valitsin!$Z$8:$Z$18</c:f>
              <c:numCache>
                <c:formatCode>#,##0</c:formatCode>
                <c:ptCount val="11"/>
                <c:pt idx="0">
                  <c:v>11674.320986791685</c:v>
                </c:pt>
                <c:pt idx="1">
                  <c:v>11674.320986791685</c:v>
                </c:pt>
                <c:pt idx="2">
                  <c:v>11674.320986791685</c:v>
                </c:pt>
                <c:pt idx="3">
                  <c:v>11674.320986791685</c:v>
                </c:pt>
                <c:pt idx="4">
                  <c:v>11674.320986791685</c:v>
                </c:pt>
                <c:pt idx="5">
                  <c:v>11674.320986791685</c:v>
                </c:pt>
                <c:pt idx="6">
                  <c:v>11674.320986791685</c:v>
                </c:pt>
                <c:pt idx="7">
                  <c:v>11674.320986791685</c:v>
                </c:pt>
                <c:pt idx="8">
                  <c:v>11674.320986791685</c:v>
                </c:pt>
                <c:pt idx="9">
                  <c:v>11674.320986791685</c:v>
                </c:pt>
                <c:pt idx="10">
                  <c:v>11674.320986791685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4-4ED7-BAB3-F240FBE19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150960"/>
        <c:axId val="1341151792"/>
      </c:lineChart>
      <c:catAx>
        <c:axId val="134115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341151792"/>
        <c:crosses val="autoZero"/>
        <c:auto val="1"/>
        <c:lblAlgn val="ctr"/>
        <c:lblOffset val="100"/>
        <c:noMultiLvlLbl val="0"/>
      </c:catAx>
      <c:valAx>
        <c:axId val="134115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34115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Kulut</a:t>
            </a:r>
            <a:r>
              <a:rPr lang="fi-FI" baseline="0"/>
              <a:t> toiminnoittain (VALITTU KUNTA)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3D-45FC-AB7A-8ECD03EF9C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D62-49D0-B3B8-D18BE26941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2-49D0-B3B8-D18BE26941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D62-49D0-B3B8-D18BE26941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62-49D0-B3B8-D18BE26941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2-49D0-B3B8-D18BE26941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PO_valitsin!$P$6:$U$6</c:f>
              <c:strCache>
                <c:ptCount val="6"/>
                <c:pt idx="0">
                  <c:v>Opetus</c:v>
                </c:pt>
                <c:pt idx="1">
                  <c:v>Kuljetus</c:v>
                </c:pt>
                <c:pt idx="2">
                  <c:v>Ruokailu</c:v>
                </c:pt>
                <c:pt idx="3">
                  <c:v>Muu oppilashuolto</c:v>
                </c:pt>
                <c:pt idx="4">
                  <c:v>Hallinto</c:v>
                </c:pt>
                <c:pt idx="5">
                  <c:v>Kiinteistöt</c:v>
                </c:pt>
              </c:strCache>
            </c:strRef>
          </c:cat>
          <c:val>
            <c:numRef>
              <c:f>PO_valitsin!$P$8:$U$8</c:f>
              <c:numCache>
                <c:formatCode>#,##0</c:formatCode>
                <c:ptCount val="6"/>
                <c:pt idx="0">
                  <c:v>5784.951315053162</c:v>
                </c:pt>
                <c:pt idx="1">
                  <c:v>442.03357582540571</c:v>
                </c:pt>
                <c:pt idx="2">
                  <c:v>760.317851147174</c:v>
                </c:pt>
                <c:pt idx="3">
                  <c:v>1145.2484611080022</c:v>
                </c:pt>
                <c:pt idx="4">
                  <c:v>1549.3435926133184</c:v>
                </c:pt>
                <c:pt idx="5">
                  <c:v>877.86177951874652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2-49D0-B3B8-D18BE269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Kulut</a:t>
            </a:r>
            <a:r>
              <a:rPr lang="fi-FI" baseline="0"/>
              <a:t> toiminnoittain (VERTAILUKUNTIEN KESKIARVO)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65-4C40-84AC-963BF0A188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65-4C40-84AC-963BF0A188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65-4C40-84AC-963BF0A188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65-4C40-84AC-963BF0A188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65-4C40-84AC-963BF0A188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65-4C40-84AC-963BF0A18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PO_valitsin!$P$6:$U$6</c:f>
              <c:strCache>
                <c:ptCount val="6"/>
                <c:pt idx="0">
                  <c:v>Opetus</c:v>
                </c:pt>
                <c:pt idx="1">
                  <c:v>Kuljetus</c:v>
                </c:pt>
                <c:pt idx="2">
                  <c:v>Ruokailu</c:v>
                </c:pt>
                <c:pt idx="3">
                  <c:v>Muu oppilashuolto</c:v>
                </c:pt>
                <c:pt idx="4">
                  <c:v>Hallinto</c:v>
                </c:pt>
                <c:pt idx="5">
                  <c:v>Kiinteistöt</c:v>
                </c:pt>
              </c:strCache>
            </c:strRef>
          </c:cat>
          <c:val>
            <c:numRef>
              <c:f>PO_valitsin!$P$5:$U$5</c:f>
              <c:numCache>
                <c:formatCode>#,##0</c:formatCode>
                <c:ptCount val="6"/>
                <c:pt idx="0">
                  <c:v>6147.3960236663979</c:v>
                </c:pt>
                <c:pt idx="1">
                  <c:v>653.35140833262994</c:v>
                </c:pt>
                <c:pt idx="2">
                  <c:v>803.08745321726281</c:v>
                </c:pt>
                <c:pt idx="3">
                  <c:v>582.12528118274827</c:v>
                </c:pt>
                <c:pt idx="4">
                  <c:v>754.13342804859644</c:v>
                </c:pt>
                <c:pt idx="5">
                  <c:v>1615.406381830114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65-4C40-84AC-963BF0A1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425725</xdr:colOff>
      <xdr:row>308</xdr:row>
      <xdr:rowOff>138044</xdr:rowOff>
    </xdr:from>
    <xdr:to>
      <xdr:col>11</xdr:col>
      <xdr:colOff>1932</xdr:colOff>
      <xdr:row>337</xdr:row>
      <xdr:rowOff>66260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73A150BF-FD0D-49CA-0BD6-F03C62940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273327</xdr:colOff>
      <xdr:row>308</xdr:row>
      <xdr:rowOff>131692</xdr:rowOff>
    </xdr:from>
    <xdr:to>
      <xdr:col>16</xdr:col>
      <xdr:colOff>1143000</xdr:colOff>
      <xdr:row>337</xdr:row>
      <xdr:rowOff>71782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D89B8509-1F75-2769-1963-8959147B8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1474305</xdr:colOff>
      <xdr:row>308</xdr:row>
      <xdr:rowOff>124240</xdr:rowOff>
    </xdr:from>
    <xdr:to>
      <xdr:col>21</xdr:col>
      <xdr:colOff>1432892</xdr:colOff>
      <xdr:row>337</xdr:row>
      <xdr:rowOff>71782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D752BE3E-F4DE-4C1D-901D-353D405D3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htonen Mikko" id="{B76C4154-A6F0-4D40-8E59-6EA2A154898D}" userId="S::Mikko.Mehtonen@kuntaliitto.fi::69bd3d20-143f-48ed-a68c-c6569ca4261c" providerId="AD"/>
  <person displayName="Tolonen Anniina" id="{81A4CEE3-FD02-40CB-BB05-EB1ED4CBC647}" userId="S::Anniina.Tolonen@kuntaliitto.fi::5fd70ff6-8263-4e79-b3b6-cf302ea656a8" providerId="AD"/>
</personList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1-12-28T08:55:12.03" personId="{B76C4154-A6F0-4D40-8E59-6EA2A154898D}" id="{0457B7EF-9060-4124-AF46-6A9DF5D9FB3F}">
    <text>Painoarvo painottaa olosuhdemuuttujia joiden perusteella samankaltaiset kunnat valitaan. Mitä isompi prosenttiosuus, sitä isomman painoarvon kyseinen muuttuja saa samankaltaisia kuntia etsittäessä.</text>
  </threadedComment>
  <threadedComment ref="D7" dT="2024-12-20T11:39:46.89" personId="{81A4CEE3-FD02-40CB-BB05-EB1ED4CBC647}" id="{AE84991F-D9C8-4F35-AA4D-B6A1E05636E7}">
    <text>Kunnan keski-ikä, vuotta
Aineisto: 2023
Lähde: Tilastokeskus</text>
  </threadedComment>
  <threadedComment ref="E7" dT="2024-12-20T11:40:15.05" personId="{81A4CEE3-FD02-40CB-BB05-EB1ED4CBC647}" id="{C8D9DD5B-71FC-49FC-A769-54C29C472CDC}">
    <text>Perusopetuksen oppilasmäärän muutos prosentteina. Vuosimuutoksien keskiarvo.
Aineisto: 2022-2023
Lähde: Kouluikkuna (FCG)</text>
  </threadedComment>
  <threadedComment ref="F7" dT="2024-12-20T11:40:58.70" personId="{81A4CEE3-FD02-40CB-BB05-EB1ED4CBC647}" id="{BC8E173D-7576-4148-A6FE-1A6262B26CEF}">
    <text>Taajama-aste (%), taajamissa asuvan väestön osuus koko kunnan väestöstä.
Aineisto: 2023
Lähde: Tilastokeskus</text>
  </threadedComment>
  <threadedComment ref="G7" dT="2024-12-20T11:42:23.23" personId="{81A4CEE3-FD02-40CB-BB05-EB1ED4CBC647}" id="{BB4C48EA-1D5F-4D4C-8161-C7F2675E9E03}">
    <text>Perusopetuksen oppilasmäärä ml. vammaisoppilaat, lisäoppilaat sekä perusopetuksen valmistavan opetuksen oppilaat. Oppilastiedot opetuksen järjestäjittäin.
Aineisto: 2023
Lähde: Kouluikkuna (FCG)</text>
  </threadedComment>
  <threadedComment ref="H7" dT="2024-12-20T11:43:02.34" personId="{81A4CEE3-FD02-40CB-BB05-EB1ED4CBC647}" id="{FDC25844-DCBF-4779-82EC-1AE70F4D58DD}">
    <text>Kunnan asukkaiden kaikki ansiotulot yhteensä asukasta kohden keskimäärin.
Aineisto: 2023
Lähde: Verohallinto</text>
  </threadedComment>
  <threadedComment ref="I7" dT="2024-12-20T11:43:15.69" personId="{81A4CEE3-FD02-40CB-BB05-EB1ED4CBC647}" id="{1AE9403A-F8D7-4917-8DA6-917BCA0FBAE4}">
    <text>Ruotsinkielisten osuus väestöstä, %
Aineisto: 2022
Lähde: Tilastokeskus</text>
  </threadedComment>
  <threadedComment ref="J7" dT="2021-12-28T08:51:40.06" personId="{B76C4154-A6F0-4D40-8E59-6EA2A154898D}" id="{4A9B1664-3AF6-419F-912F-D16AF7681091}">
    <text>Pidennetyn oppivelvollisuuden oppilaat, % perusopetusoppilaista.
Aineisto: 2019</text>
  </threadedComment>
  <threadedComment ref="M7" dT="2024-12-20T11:43:53.85" personId="{81A4CEE3-FD02-40CB-BB05-EB1ED4CBC647}" id="{7FEFE892-E85D-4CF3-8660-B40401310FF3}">
    <text>Perusopetuksen käyttökustannukset (toimintamenot ml. vyörytykset ja muut sisäiset erät sekä poistot ja arvonalentumiset) oppilasta kohden.
Aineisto: 2022
Lähde: Kouluikkuna (FCG)</text>
  </threadedComment>
  <threadedComment ref="N7" dT="2021-12-28T08:53:41.68" personId="{B76C4154-A6F0-4D40-8E59-6EA2A154898D}" id="{BD03794B-2A2E-4400-88A6-92A59E15B43D}">
    <text>Keskimääräinen ryhmäkoko.
Opetusryhmäkokoja kartoitetaan valtakunnallisessa opettajat ja rehtorit Suomessa – tiedonkeruussa. Joka kolmas vuosi suoritettavan tiedonkeruun uusimmat tiedot kerättiin keväällä 2019.
*Uudempia ryhmäkokoja ei ole vielä julkaistu (11.12.23)*
Aineisto: 2019
Lähde: Opetushallitus</text>
  </threadedComment>
  <threadedComment ref="O7" dT="2024-12-20T11:57:09.63" personId="{81A4CEE3-FD02-40CB-BB05-EB1ED4CBC647}" id="{77CD6DE4-19BC-4F01-8AE9-C23BEA24B3BB}">
    <text>Perukoulun oppilaat per peruskoulu, oppilaat/peruskoulu.
Laskettu koko kunnan oppilasmäärän ja koulujen lukumäärän perusteella.
Aineisto: 2023
Lähde: Kouluikkuna (FCG)</text>
  </threadedComment>
  <threadedComment ref="P7" dT="2024-12-20T11:57:26.50" personId="{81A4CEE3-FD02-40CB-BB05-EB1ED4CBC647}" id="{5E305821-26E0-43C0-89FA-CB1DD3DFF12E}">
    <text>Opetuksen kulut per oppilas.
Aineisto: 2022
Lähde: Kouluikkuna (FCG)
Tarkemmat määritelmät:
https://stat.fi/keruu/kuta/files/kuntatalous_41.pdf</text>
    <extLst>
      <x:ext xmlns:xltc2="http://schemas.microsoft.com/office/spreadsheetml/2020/threadedcomments2" uri="{F7C98A9C-CBB3-438F-8F68-D28B6AF4A901}">
        <xltc2:checksum>2891837959</xltc2:checksum>
        <xltc2:hyperlink startIndex="94" length="51" url="https://stat.fi/keruu/kuta/files/kuntatalous_41.pdf"/>
      </x:ext>
    </extLst>
  </threadedComment>
  <threadedComment ref="Q7" dT="2024-12-20T11:57:44.67" personId="{81A4CEE3-FD02-40CB-BB05-EB1ED4CBC647}" id="{92F26D17-BA59-4220-8E91-6E7CA6EF4124}">
    <text>Majoitus ja kuljetuskustannukset per oppilas.
Aineisto: 2022
Lähde: Kouluikkuna (FCG)
Tarkemmat määritelmät:
https://stat.fi/keruu/kuta/files/kuntatalous_41.pdf</text>
    <extLst>
      <x:ext xmlns:xltc2="http://schemas.microsoft.com/office/spreadsheetml/2020/threadedcomments2" uri="{F7C98A9C-CBB3-438F-8F68-D28B6AF4A901}">
        <xltc2:checksum>966669316</xltc2:checksum>
        <xltc2:hyperlink startIndex="111" length="51" url="https://stat.fi/keruu/kuta/files/kuntatalous_41.pdf"/>
      </x:ext>
    </extLst>
  </threadedComment>
  <threadedComment ref="R7" dT="2024-12-20T11:57:59.09" personId="{81A4CEE3-FD02-40CB-BB05-EB1ED4CBC647}" id="{11D63209-1A50-4079-AD1E-49A50D748501}">
    <text>Oppilasruokailun kustannukset per oppilas.
Aineisto: 2023
Lähde: Kouluikkuna (FCG)
Tarkemmat määritelmät:
https://stat.fi/keruu/kuta/files/kuntatalous_41.pdf</text>
    <extLst>
      <x:ext xmlns:xltc2="http://schemas.microsoft.com/office/spreadsheetml/2020/threadedcomments2" uri="{F7C98A9C-CBB3-438F-8F68-D28B6AF4A901}">
        <xltc2:checksum>4067452244</xltc2:checksum>
        <xltc2:hyperlink startIndex="108" length="51" url="https://stat.fi/keruu/kuta/files/kuntatalous_41.pdf"/>
      </x:ext>
    </extLst>
  </threadedComment>
  <threadedComment ref="S7" dT="2024-12-20T11:58:14.67" personId="{81A4CEE3-FD02-40CB-BB05-EB1ED4CBC647}" id="{46941212-7A3C-4DF6-BCE1-FC23E82E604E}">
    <text>Muu oppilashuolto per oppilas.
Aineisto: 2023
Lähde: Kouluikkuna (FCG)
Tarkemmat määritelmät:
https://stat.fi/keruu/kuta/files/kuntatalous_41.pdf</text>
    <extLst>
      <x:ext xmlns:xltc2="http://schemas.microsoft.com/office/spreadsheetml/2020/threadedcomments2" uri="{F7C98A9C-CBB3-438F-8F68-D28B6AF4A901}">
        <xltc2:checksum>2877097544</xltc2:checksum>
        <xltc2:hyperlink startIndex="96" length="51" url="https://stat.fi/keruu/kuta/files/kuntatalous_41.pdf"/>
      </x:ext>
    </extLst>
  </threadedComment>
  <threadedComment ref="T7" dT="2024-12-20T11:58:29.40" personId="{81A4CEE3-FD02-40CB-BB05-EB1ED4CBC647}" id="{FB19D438-F1A2-47DA-9DA4-F1DE57C5F91E}">
    <text>Perusopetuksen hallinto per oppilas.
Aineisto: 2023
Lähde: Kouluikkuna (FCG)
Tarkemmat määritelmät:
https://stat.fi/keruu/kuta/files/kuntatalous_41.pdf</text>
    <extLst>
      <x:ext xmlns:xltc2="http://schemas.microsoft.com/office/spreadsheetml/2020/threadedcomments2" uri="{F7C98A9C-CBB3-438F-8F68-D28B6AF4A901}">
        <xltc2:checksum>339877132</xltc2:checksum>
        <xltc2:hyperlink startIndex="102" length="51" url="https://stat.fi/keruu/kuta/files/kuntatalous_41.pdf"/>
      </x:ext>
    </extLst>
  </threadedComment>
  <threadedComment ref="U7" dT="2024-12-20T11:58:43.18" personId="{81A4CEE3-FD02-40CB-BB05-EB1ED4CBC647}" id="{B68FD148-55E7-49BD-AB74-4FC793803FA5}">
    <text>Kiinteistöjen ylläpidon kustannukset per oppilas.
Aineisto: 2022
Lähde: Kouluikkuna (FCG)
Tarkemmat määritelmät:
https://stat.fi/keruu/kuta/files/kuntatalous_41.pdf</text>
    <extLst>
      <x:ext xmlns:xltc2="http://schemas.microsoft.com/office/spreadsheetml/2020/threadedcomments2" uri="{F7C98A9C-CBB3-438F-8F68-D28B6AF4A901}">
        <xltc2:checksum>190240434</xltc2:checksum>
        <xltc2:hyperlink startIndex="115" length="51" url="https://stat.fi/keruu/kuta/files/kuntatalous_41.pdf"/>
      </x:ext>
    </extLst>
  </threadedComment>
  <threadedComment ref="V7" dT="2025-01-10T09:46:13.67" personId="{B76C4154-A6F0-4D40-8E59-6EA2A154898D}" id="{86B139FC-245B-4802-A0C6-FC639E7FA55D}">
    <text xml:space="preserve">Kakkien kuljetusoppilaiden osuus kaikista perusopetuksen oppilaista.
Aineisto: 2023
Lähde: Kouluikkuna (FCG)
</text>
  </threadedComment>
  <threadedComment ref="B11" dT="2021-12-28T08:55:38.08" personId="{B76C4154-A6F0-4D40-8E59-6EA2A154898D}" id="{E0F22F43-74CC-4CA0-AFB7-7DC33922B74F}">
    <text>Samankaltaisuus viisiportaisella asteikolla (1-5).
***** = hyvin samankaltainen
* = ei kovinkaan samankaltainen
Samankaltaisuutta mitataan muuttujien erojen suhteena koko aineiston kvartiilivälin pituuteen. Mitä enemmän eroa, sitä vähemmän tähtiä.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2" dT="2022-12-27T09:35:50.32" personId="{B76C4154-A6F0-4D40-8E59-6EA2A154898D}" id="{D40A0F7B-9557-4E81-8661-BFF95C1D1FBE}">
    <text>Ei saa enää Kuntien avainluvuista (TK). Laskettu TK:n väestörakennetilastosta.</text>
  </threadedComment>
  <threadedComment ref="J2" dT="2024-11-29T12:41:07.33" personId="{81A4CEE3-FD02-40CB-BB05-EB1ED4CBC647}" id="{42DACE28-12A7-45B1-AA9A-FC95DD66636B}" parentId="{D40A0F7B-9557-4E81-8661-BFF95C1D1FBE}">
    <text>Muistiinpanot: 11ra -- Tunnuslukuja väestöstä alueittain, 1990-2023</text>
  </threadedComment>
  <threadedComment ref="Q2" dT="2022-12-27T09:36:11.72" personId="{B76C4154-A6F0-4D40-8E59-6EA2A154898D}" id="{4C0C6996-0A65-4305-A54F-A460CFC3E669}">
    <text>Kuntien avainluvut (TK)
https://pxdata.stat.fi/PxWeb/pxweb/fi/Kuntien_avainluvut/Kuntien_avainluvut__2021/laaja_alueaikasarjat_2021.px/</text>
  </threadedComment>
  <threadedComment ref="BO2" dT="2022-12-27T08:32:32.71" personId="{B76C4154-A6F0-4D40-8E59-6EA2A154898D}" id="{C32B2A16-1DDA-4DED-83F7-4A9D79B837EA}">
    <text>Kouluikkuna, kaikki oppilastyypit mukana</text>
  </threadedComment>
  <threadedComment ref="BP2" dT="2022-12-27T08:32:22.92" personId="{B76C4154-A6F0-4D40-8E59-6EA2A154898D}" id="{330E013C-D0AF-44C9-B0E5-A2FE4C4C928E}">
    <text>Verohallinnon tilastotietokanta
4. Ansiotulot yhteensä
http://vero2.stat.fi/PXWeb/pxweb/fi/Vero/Vero__Henkiloasiakkaiden_tuloverot__lopulliset__alue/tulot_102.px/</text>
  </threadedComment>
  <threadedComment ref="BT2" dT="2022-12-27T09:37:17.41" personId="{B76C4154-A6F0-4D40-8E59-6EA2A154898D}" id="{7C6741B9-9291-4248-9188-7263A3AAD76E}">
    <text>Kuntien avainluvut (TK)
https://pxdata.stat.fi/PxWeb/pxweb/fi/Kuntien_avainluvut/Kuntien_avainluvut__2022/laaja_alueaikasarjat_2022.px/</text>
    <extLst>
      <x:ext xmlns:xltc2="http://schemas.microsoft.com/office/spreadsheetml/2020/threadedcomments2" uri="{F7C98A9C-CBB3-438F-8F68-D28B6AF4A901}">
        <xltc2:checksum>2898322053</xltc2:checksum>
        <xltc2:hyperlink startIndex="25" length="111" url="https://pxdata.stat.fi/PxWeb/pxweb/fi/Kuntien_avainluvut/Kuntien_avainluvut__2022/laaja_alueaikasarjat_2022.px/"/>
      </x:ext>
    </extLst>
  </threadedComment>
  <threadedComment ref="CJ2" dT="2022-12-27T09:38:39.81" personId="{B76C4154-A6F0-4D40-8E59-6EA2A154898D}" id="{732063C8-B934-4692-ACC3-AF5F8856D6ED}">
    <text>Kouluikkuna
Valinnat:
Perusopetuksen oppilaat yhteensä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2" dT="2022-12-27T09:42:14.12" personId="{B76C4154-A6F0-4D40-8E59-6EA2A154898D}" id="{5BFE4B8B-2210-4D63-867C-D715B4F78971}">
    <text>Kouluikkuna, toimintamenot 9-vuotinen perusopetus</text>
  </threadedComment>
  <threadedComment ref="J2" dT="2022-12-27T09:42:22.67" personId="{B76C4154-A6F0-4D40-8E59-6EA2A154898D}" id="{F2F5C213-0DE9-449D-83EE-ADBFFFE0B1AA}">
    <text>Kouluikkuna</text>
  </threadedComment>
  <threadedComment ref="O2" dT="2022-12-27T09:43:51.96" personId="{B76C4154-A6F0-4D40-8E59-6EA2A154898D}" id="{91AC61D9-F4F7-444F-B800-2600435FA7C9}">
    <text>Opetushallitus, TK:n opettajatiedonkeruu?
https://www.oph.fi/fi/uutiset/2019/kuukauden-tilasto-perusopetuksen-opetusryhmat-ovat-suomessa-pienempia-kuin-oecd-maissa</text>
  </threadedComment>
  <threadedComment ref="R2" dT="2022-12-27T09:44:44.29" personId="{B76C4154-A6F0-4D40-8E59-6EA2A154898D}" id="{A19867A6-7DAF-4C39-BCF4-F851A3CA2D00}">
    <text>Otettu nyt suoraan Kouluikkunasta.
Aiemmin otettiin täältä ja laskettiin:
Koulujen lukumäärä Tilastokeskus:
https://pxdata.stat.fi/PxWeb/pxweb/fi/StatFin/StatFin__kjarj/statfin_kjarj_pxt_125j.px/table/tableViewLayout1/
https://pxdata.stat.fi/PXWeb/pxweb/fi/StatFin/StatFin__kjarj/?tablelist=true</text>
  </threadedComment>
  <threadedComment ref="V2" dT="2022-12-27T09:44:44.29" personId="{B76C4154-A6F0-4D40-8E59-6EA2A154898D}" id="{B2AF835E-C537-4B56-8D7B-64B0EDFE5748}">
    <text xml:space="preserve">Otettu nyt suoraan Kouluikkunasta.
-&gt; Löytyy oppilaat -yhteenvedosta. Sieltä pitää vaan avata se tarkempi oppilasluokitus. Löytyy pivotista.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9F81-2B10-4785-99D8-7DC798CA7402}">
  <sheetPr codeName="Taul1"/>
  <dimension ref="A1:AC891"/>
  <sheetViews>
    <sheetView tabSelected="1" zoomScale="115" zoomScaleNormal="115" workbookViewId="0">
      <selection activeCell="C8" sqref="C8"/>
    </sheetView>
  </sheetViews>
  <sheetFormatPr defaultRowHeight="12" x14ac:dyDescent="0.2"/>
  <cols>
    <col min="1" max="1" width="4.140625" style="11" customWidth="1"/>
    <col min="2" max="2" width="24.140625" style="12" customWidth="1"/>
    <col min="3" max="3" width="22.140625" customWidth="1"/>
    <col min="4" max="4" width="17.42578125" customWidth="1"/>
    <col min="5" max="5" width="22.140625" style="15" customWidth="1"/>
    <col min="6" max="6" width="14" customWidth="1"/>
    <col min="7" max="7" width="18.140625" customWidth="1"/>
    <col min="8" max="8" width="15" style="15" customWidth="1"/>
    <col min="9" max="9" width="17.5703125" style="15" customWidth="1"/>
    <col min="10" max="10" width="18.140625" hidden="1" customWidth="1"/>
    <col min="12" max="12" width="13.85546875" customWidth="1"/>
    <col min="13" max="13" width="16.140625" style="17" customWidth="1"/>
    <col min="14" max="14" width="15.5703125" style="17" customWidth="1"/>
    <col min="15" max="15" width="16" style="17" customWidth="1"/>
    <col min="16" max="16" width="13.140625" style="17" customWidth="1"/>
    <col min="17" max="17" width="22.5703125" style="17" customWidth="1"/>
    <col min="18" max="18" width="17" style="17" customWidth="1"/>
    <col min="19" max="19" width="21.42578125" style="17" customWidth="1"/>
    <col min="20" max="20" width="14.42578125" style="17" customWidth="1"/>
    <col min="21" max="21" width="19.42578125" style="17" customWidth="1"/>
    <col min="22" max="22" width="36.140625" style="17" customWidth="1"/>
    <col min="23" max="23" width="12.42578125" customWidth="1"/>
  </cols>
  <sheetData>
    <row r="1" spans="1:29" x14ac:dyDescent="0.2">
      <c r="A1" s="4" t="s">
        <v>422</v>
      </c>
      <c r="C1" s="12"/>
      <c r="D1" s="12"/>
      <c r="E1" s="5"/>
      <c r="F1" s="10">
        <v>19.943999999999999</v>
      </c>
      <c r="G1" s="26"/>
      <c r="H1" s="5"/>
      <c r="I1" s="10">
        <v>9.5709999999999997</v>
      </c>
      <c r="J1" s="26">
        <v>6.5289999999999999</v>
      </c>
      <c r="M1" s="5"/>
      <c r="N1" s="5"/>
      <c r="O1" s="5"/>
      <c r="P1" s="5"/>
      <c r="Q1" s="3"/>
      <c r="R1" s="3"/>
      <c r="S1" s="3"/>
      <c r="T1" s="3"/>
      <c r="U1" s="3"/>
      <c r="V1" s="25"/>
    </row>
    <row r="2" spans="1:29" s="12" customFormat="1" x14ac:dyDescent="0.2">
      <c r="A2" s="12" t="s">
        <v>464</v>
      </c>
      <c r="C2" s="22"/>
      <c r="D2" s="5"/>
      <c r="E2" s="5"/>
      <c r="F2" s="5"/>
      <c r="G2" s="5"/>
      <c r="H2" s="23"/>
      <c r="I2" s="5"/>
      <c r="J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9" s="12" customFormat="1" x14ac:dyDescent="0.2">
      <c r="A3" s="59"/>
      <c r="C3" s="22"/>
      <c r="D3" s="5"/>
      <c r="E3" s="5"/>
      <c r="F3" s="5"/>
      <c r="G3" s="5"/>
      <c r="H3" s="5"/>
      <c r="I3" s="5"/>
      <c r="J3" s="5"/>
      <c r="L3" s="5"/>
      <c r="M3" s="32"/>
      <c r="N3" s="5"/>
      <c r="O3" s="5"/>
      <c r="P3" s="10"/>
      <c r="Q3" s="10"/>
      <c r="R3" s="10"/>
      <c r="S3" s="10"/>
      <c r="T3" s="10"/>
      <c r="U3" s="10"/>
      <c r="V3" s="5"/>
    </row>
    <row r="4" spans="1:29" s="12" customFormat="1" ht="15.75" x14ac:dyDescent="0.25">
      <c r="C4" s="22"/>
      <c r="D4" s="24"/>
      <c r="E4" s="24"/>
      <c r="F4" s="24"/>
      <c r="G4" s="24"/>
      <c r="H4" s="24"/>
      <c r="I4" s="24"/>
      <c r="J4" s="24"/>
      <c r="L4" s="5"/>
      <c r="M4" s="34" t="s">
        <v>434</v>
      </c>
      <c r="N4" s="5"/>
      <c r="O4" s="5"/>
      <c r="P4" s="10"/>
      <c r="Q4" s="10"/>
      <c r="R4" s="10"/>
      <c r="S4" s="10"/>
      <c r="T4" s="10"/>
      <c r="U4" s="10"/>
      <c r="V4" s="5"/>
    </row>
    <row r="5" spans="1:29" s="3" customFormat="1" x14ac:dyDescent="0.2">
      <c r="A5" s="10"/>
      <c r="B5" s="5"/>
      <c r="C5" s="8" t="s">
        <v>417</v>
      </c>
      <c r="D5" s="13">
        <v>0.30207489498795881</v>
      </c>
      <c r="E5" s="13">
        <v>0.24265783515819644</v>
      </c>
      <c r="F5" s="13">
        <v>0.13810488846491772</v>
      </c>
      <c r="G5" s="13">
        <v>0.12847593542733657</v>
      </c>
      <c r="H5" s="13">
        <v>0.10826414342596331</v>
      </c>
      <c r="I5" s="14">
        <v>8.0422302535627252E-2</v>
      </c>
      <c r="J5" s="13"/>
      <c r="L5" s="5"/>
      <c r="M5" s="42"/>
      <c r="N5" s="42"/>
      <c r="O5" s="42"/>
      <c r="P5" s="51">
        <f>AVERAGE(P11:P20)</f>
        <v>6147.3960236663979</v>
      </c>
      <c r="Q5" s="51">
        <f t="shared" ref="Q5:U5" si="0">AVERAGE(Q11:Q20)</f>
        <v>653.35140833262994</v>
      </c>
      <c r="R5" s="51">
        <f t="shared" si="0"/>
        <v>803.08745321726281</v>
      </c>
      <c r="S5" s="51">
        <f t="shared" si="0"/>
        <v>582.12528118274827</v>
      </c>
      <c r="T5" s="51">
        <f t="shared" si="0"/>
        <v>754.13342804859644</v>
      </c>
      <c r="U5" s="51">
        <f t="shared" si="0"/>
        <v>1615.406381830114</v>
      </c>
      <c r="V5" s="10"/>
      <c r="W5" s="10"/>
      <c r="X5" s="10"/>
      <c r="Y5" s="10"/>
      <c r="Z5" s="10"/>
      <c r="AA5" s="10"/>
      <c r="AB5" s="5"/>
      <c r="AC5" s="5"/>
    </row>
    <row r="6" spans="1:29" x14ac:dyDescent="0.2">
      <c r="E6" s="3"/>
      <c r="F6" s="3"/>
      <c r="H6" s="3"/>
      <c r="I6"/>
      <c r="M6" s="43"/>
      <c r="N6" s="33"/>
      <c r="O6" s="33"/>
      <c r="P6" s="53" t="s">
        <v>436</v>
      </c>
      <c r="Q6" s="53" t="s">
        <v>446</v>
      </c>
      <c r="R6" s="53" t="s">
        <v>438</v>
      </c>
      <c r="S6" s="53" t="s">
        <v>439</v>
      </c>
      <c r="T6" s="53" t="s">
        <v>447</v>
      </c>
      <c r="U6" s="53" t="s">
        <v>448</v>
      </c>
      <c r="V6" s="11"/>
      <c r="W6" s="11"/>
      <c r="X6" s="11"/>
      <c r="Y6" s="11"/>
      <c r="Z6" s="11"/>
      <c r="AA6" s="11"/>
      <c r="AB6" s="12"/>
      <c r="AC6" s="12"/>
    </row>
    <row r="7" spans="1:29" x14ac:dyDescent="0.2">
      <c r="C7" t="s">
        <v>433</v>
      </c>
      <c r="D7" s="44" t="s">
        <v>7</v>
      </c>
      <c r="E7" s="44" t="s">
        <v>432</v>
      </c>
      <c r="F7" s="44" t="s">
        <v>14</v>
      </c>
      <c r="G7" s="44" t="s">
        <v>425</v>
      </c>
      <c r="H7" s="44" t="s">
        <v>421</v>
      </c>
      <c r="I7" s="44" t="s">
        <v>423</v>
      </c>
      <c r="J7" s="73" t="s">
        <v>79</v>
      </c>
      <c r="L7" s="2"/>
      <c r="M7" s="97" t="s">
        <v>462</v>
      </c>
      <c r="N7" s="44" t="s">
        <v>445</v>
      </c>
      <c r="O7" s="44" t="s">
        <v>456</v>
      </c>
      <c r="P7" s="44" t="s">
        <v>463</v>
      </c>
      <c r="Q7" s="44" t="s">
        <v>457</v>
      </c>
      <c r="R7" s="44" t="s">
        <v>458</v>
      </c>
      <c r="S7" s="44" t="s">
        <v>459</v>
      </c>
      <c r="T7" s="44" t="s">
        <v>460</v>
      </c>
      <c r="U7" s="44" t="s">
        <v>461</v>
      </c>
      <c r="V7" s="98" t="s">
        <v>465</v>
      </c>
      <c r="W7" s="50">
        <v>2022</v>
      </c>
      <c r="X7" s="50">
        <v>2023</v>
      </c>
      <c r="Y7" s="51"/>
      <c r="Z7" s="54" t="s">
        <v>449</v>
      </c>
      <c r="AA7" s="11"/>
      <c r="AB7" s="12"/>
      <c r="AC7" s="12"/>
    </row>
    <row r="8" spans="1:29" x14ac:dyDescent="0.2">
      <c r="C8" s="35" t="s">
        <v>81</v>
      </c>
      <c r="D8" s="7">
        <f>VLOOKUP($C8,'mallin data'!$B$2:$CJ$295,9,FALSE)</f>
        <v>45.5</v>
      </c>
      <c r="E8" s="47">
        <f>VLOOKUP($C8,'mallin data'!$B$2:$CJ$295,66,FALSE)</f>
        <v>-4.7413793103448273E-2</v>
      </c>
      <c r="F8" s="7">
        <f>VLOOKUP($C8,'mallin data'!$B$2:$CJ$295,16,FALSE)</f>
        <v>88</v>
      </c>
      <c r="G8" s="16">
        <f>VLOOKUP($C8,'mallin data'!$B$2:$CJ$295,87,FALSE)</f>
        <v>1768</v>
      </c>
      <c r="H8" s="16">
        <f>VLOOKUP($C8,'mallin data'!$B$2:$CJ$295,67,FALSE)</f>
        <v>26707.370923498933</v>
      </c>
      <c r="I8" s="47">
        <f>VLOOKUP($C8,'mallin data'!$B$2:$CJ$295,71,FALSE)</f>
        <v>2E-3</v>
      </c>
      <c r="J8" s="7">
        <f>VLOOKUP($C$8,'mallin data'!$B$2:$CJ$295,9,FALSE)</f>
        <v>45.5</v>
      </c>
      <c r="L8" s="7"/>
      <c r="M8" s="42">
        <f>VLOOKUP($C8,kulut,3,FALSE)</f>
        <v>10971.004415011037</v>
      </c>
      <c r="N8" s="45">
        <f>VLOOKUP($C8,ryhmäkoko,2,FALSE)</f>
        <v>19.375</v>
      </c>
      <c r="O8" s="42">
        <f>VLOOKUP($C8,koulukoko,2,FALSE)</f>
        <v>275.57142857142856</v>
      </c>
      <c r="P8" s="16">
        <f>VLOOKUP($C8,taul41,2,FALSE)</f>
        <v>5784.951315053162</v>
      </c>
      <c r="Q8" s="16">
        <f>VLOOKUP($C8,taul41,3,FALSE)</f>
        <v>442.03357582540571</v>
      </c>
      <c r="R8" s="16">
        <f>VLOOKUP($C8,taul41,4,FALSE)</f>
        <v>760.317851147174</v>
      </c>
      <c r="S8" s="16">
        <f>VLOOKUP($C8,taul41,5,FALSE)</f>
        <v>1145.2484611080022</v>
      </c>
      <c r="T8" s="16">
        <f>VLOOKUP($C8,taul41,6,FALSE)</f>
        <v>1549.3435926133184</v>
      </c>
      <c r="U8" s="16">
        <f>VLOOKUP($C8,taul41,7,FALSE)</f>
        <v>877.86177951874652</v>
      </c>
      <c r="V8" s="9">
        <f>VLOOKUP($C8,kuljetusoppilaidenosuus,2,FALSE)</f>
        <v>7.5997813012575174E-2</v>
      </c>
      <c r="W8" s="51">
        <f>VLOOKUP($C8,kulut,2,FALSE)</f>
        <v>8739.3088751011601</v>
      </c>
      <c r="X8" s="51">
        <f>VLOOKUP($C8,kulut,3,FALSE)</f>
        <v>10971.004415011037</v>
      </c>
      <c r="Y8" s="52" t="str">
        <f>C8</f>
        <v>Akaa</v>
      </c>
      <c r="Z8" s="52">
        <f>AVERAGE($M$11:$M$20)</f>
        <v>11674.320986791685</v>
      </c>
      <c r="AA8" s="11"/>
      <c r="AB8" s="12"/>
      <c r="AC8" s="12"/>
    </row>
    <row r="9" spans="1:29" ht="11.45" customHeight="1" x14ac:dyDescent="0.2">
      <c r="B9" s="19"/>
      <c r="D9" s="38"/>
      <c r="E9" s="48"/>
      <c r="F9" s="38"/>
      <c r="G9" s="38"/>
      <c r="H9" s="38"/>
      <c r="I9" s="38"/>
      <c r="J9" s="38"/>
      <c r="M9" s="43"/>
      <c r="N9" s="45"/>
      <c r="O9" s="42"/>
      <c r="P9" s="29"/>
      <c r="Q9" s="16"/>
      <c r="R9" s="16"/>
      <c r="S9" s="16"/>
      <c r="T9" s="16"/>
      <c r="U9" s="16"/>
      <c r="V9" s="16"/>
      <c r="W9" s="51">
        <f>VLOOKUP($C11,kulut,2,FALSE)</f>
        <v>9274.6698008849562</v>
      </c>
      <c r="X9" s="51">
        <f t="shared" ref="X9:X18" si="1">VLOOKUP($C11,kulut,3,FALSE)</f>
        <v>10849.27754056362</v>
      </c>
      <c r="Y9" s="52" t="str">
        <f t="shared" ref="Y9:Y18" si="2">C11</f>
        <v>Janakkala</v>
      </c>
      <c r="Z9" s="52">
        <f t="shared" ref="Z9:Z18" si="3">AVERAGE($M$11:$M$20)</f>
        <v>11674.320986791685</v>
      </c>
      <c r="AA9" s="11"/>
      <c r="AB9" s="12"/>
      <c r="AC9" s="12"/>
    </row>
    <row r="10" spans="1:29" x14ac:dyDescent="0.2">
      <c r="B10" s="19" t="s">
        <v>435</v>
      </c>
      <c r="D10" s="37"/>
      <c r="E10" s="48"/>
      <c r="F10" s="37"/>
      <c r="G10" s="37"/>
      <c r="H10" s="37"/>
      <c r="I10" s="37"/>
      <c r="J10" s="37"/>
      <c r="M10" s="43"/>
      <c r="N10" s="45"/>
      <c r="O10" s="42"/>
      <c r="P10" s="29"/>
      <c r="Q10" s="16"/>
      <c r="R10" s="16"/>
      <c r="S10" s="16"/>
      <c r="T10" s="16"/>
      <c r="U10" s="16"/>
      <c r="V10" s="16"/>
      <c r="W10" s="51">
        <f>VLOOKUP($C12,kulut,2,FALSE)</f>
        <v>11990.409158785465</v>
      </c>
      <c r="X10" s="51">
        <f t="shared" si="1"/>
        <v>14268.605083088954</v>
      </c>
      <c r="Y10" s="52" t="str">
        <f t="shared" si="2"/>
        <v>Laitila</v>
      </c>
      <c r="Z10" s="52">
        <f t="shared" si="3"/>
        <v>11674.320986791685</v>
      </c>
      <c r="AA10" s="11"/>
      <c r="AB10" s="12"/>
      <c r="AC10" s="12"/>
    </row>
    <row r="11" spans="1:29" x14ac:dyDescent="0.2">
      <c r="A11" s="11">
        <v>1</v>
      </c>
      <c r="B11" s="19" t="str">
        <f>IF(L11&lt;0,"*",IF(L11&lt;0.25,"**",IF(L11&lt;0.5,"***",IF(L11&lt;0.75,"****","*****"))))</f>
        <v>*****</v>
      </c>
      <c r="C11" t="str">
        <f>VLOOKUP(A11,'mallin data'!$IJ$3:$IL$295,3,FALSE)</f>
        <v>Janakkala</v>
      </c>
      <c r="D11" s="7">
        <f>VLOOKUP($C11,'mallin data'!$B$2:$CJ$295,9,FALSE)</f>
        <v>45.8</v>
      </c>
      <c r="E11" s="47">
        <f>VLOOKUP($C11,'mallin data'!$B$2:$CJ$295,66,FALSE)</f>
        <v>-4.1806020066889632E-2</v>
      </c>
      <c r="F11" s="7">
        <f>VLOOKUP($C11,'mallin data'!$B$2:$CJ$295,16,FALSE)</f>
        <v>77.400000000000006</v>
      </c>
      <c r="G11" s="16">
        <f>VLOOKUP($C11,'mallin data'!$B$2:$CJ$295,87,FALSE)</f>
        <v>1719</v>
      </c>
      <c r="H11" s="16">
        <f>VLOOKUP($C11,'mallin data'!$B$2:$CJ$295,67,FALSE)</f>
        <v>28061.977857718786</v>
      </c>
      <c r="I11" s="47">
        <f>VLOOKUP($C11,'mallin data'!$B$2:$CJ$295,71,FALSE)</f>
        <v>4.0000000000000001E-3</v>
      </c>
      <c r="J11" s="28">
        <f>VLOOKUP($C$8,'mallin data'!$B$2:$CJ$295,9,FALSE)</f>
        <v>45.5</v>
      </c>
      <c r="L11" s="39">
        <f>1-VLOOKUP(C11,'mallin data'!$B$3:$II$295,242,FALSE)/SUM($D$5:$J$5)</f>
        <v>0.80435392225485614</v>
      </c>
      <c r="M11" s="42">
        <f t="shared" ref="M11:M74" si="4">VLOOKUP($C11,kulut,3,FALSE)</f>
        <v>10849.27754056362</v>
      </c>
      <c r="N11" s="45">
        <f t="shared" ref="N11:N20" si="5">VLOOKUP($C11,ryhmäkoko,2,FALSE)</f>
        <v>17.37359619140625</v>
      </c>
      <c r="O11" s="42">
        <f t="shared" ref="O11:O20" si="6">VLOOKUP($C11,koulukoko,2,FALSE)</f>
        <v>122.35714285714286</v>
      </c>
      <c r="P11" s="16">
        <f t="shared" ref="P11:P20" si="7">VLOOKUP($C11,taul41,2,FALSE)</f>
        <v>5965.0796205806264</v>
      </c>
      <c r="Q11" s="16">
        <f t="shared" ref="Q11:Q20" si="8">VLOOKUP($C11,taul41,3,FALSE)</f>
        <v>490.86634090255819</v>
      </c>
      <c r="R11" s="16">
        <f>VLOOKUP($C11,taul41,4,FALSE)</f>
        <v>757.94596148318487</v>
      </c>
      <c r="S11" s="16">
        <f t="shared" ref="S11:S20" si="9">VLOOKUP($C11,taul41,5,FALSE)</f>
        <v>604.16556481747625</v>
      </c>
      <c r="T11" s="16">
        <f t="shared" ref="T11:T74" si="10">VLOOKUP($C11,taul41,6,FALSE)</f>
        <v>1035.5475711411325</v>
      </c>
      <c r="U11" s="16">
        <f t="shared" ref="U11:U20" si="11">VLOOKUP($C11,taul41,7,FALSE)</f>
        <v>1424.0281690140846</v>
      </c>
      <c r="V11" s="9">
        <f t="shared" ref="V11:V20" si="12">VLOOKUP($C11,kuljetusoppilaidenosuus,2,FALSE)</f>
        <v>0.19866444073455761</v>
      </c>
      <c r="W11" s="51">
        <f>VLOOKUP($C12,kulut,2,FALSE)</f>
        <v>11990.409158785465</v>
      </c>
      <c r="X11" s="51">
        <f t="shared" si="1"/>
        <v>10152.362595419847</v>
      </c>
      <c r="Y11" s="52" t="str">
        <f t="shared" si="2"/>
        <v>Nakkila</v>
      </c>
      <c r="Z11" s="52">
        <f t="shared" si="3"/>
        <v>11674.320986791685</v>
      </c>
      <c r="AA11" s="11"/>
      <c r="AB11" s="12"/>
      <c r="AC11" s="12"/>
    </row>
    <row r="12" spans="1:29" x14ac:dyDescent="0.2">
      <c r="A12" s="11">
        <v>2</v>
      </c>
      <c r="B12" s="19" t="str">
        <f t="shared" ref="B12:B75" si="13">IF(L12&lt;0,"*",IF(L12&lt;0.25,"**",IF(L12&lt;0.5,"***",IF(L12&lt;0.75,"****","*****"))))</f>
        <v>****</v>
      </c>
      <c r="C12" t="str">
        <f>VLOOKUP(A12,'mallin data'!$IJ$3:$IL$295,3,FALSE)</f>
        <v>Laitila</v>
      </c>
      <c r="D12" s="7">
        <f>VLOOKUP($C12,'mallin data'!$B$2:$CJ$295,9,FALSE)</f>
        <v>45.2</v>
      </c>
      <c r="E12" s="47">
        <f>VLOOKUP($C12,'mallin data'!$B$2:$CJ$295,66,FALSE)</f>
        <v>-5.3282588011417699E-2</v>
      </c>
      <c r="F12" s="7">
        <f>VLOOKUP($C12,'mallin data'!$B$2:$CJ$295,16,FALSE)</f>
        <v>72.7</v>
      </c>
      <c r="G12" s="16">
        <f>VLOOKUP($C12,'mallin data'!$B$2:$CJ$295,87,FALSE)</f>
        <v>995</v>
      </c>
      <c r="H12" s="16">
        <f>VLOOKUP($C12,'mallin data'!$B$2:$CJ$295,67,FALSE)</f>
        <v>25434.35706669826</v>
      </c>
      <c r="I12" s="47">
        <f>VLOOKUP($C12,'mallin data'!$B$2:$CJ$295,71,FALSE)</f>
        <v>3.0000000000000001E-3</v>
      </c>
      <c r="J12" s="28">
        <f>VLOOKUP($C$8,'mallin data'!$B$2:$CJ$295,9,FALSE)</f>
        <v>45.5</v>
      </c>
      <c r="L12" s="39">
        <f>1-VLOOKUP(C12,'mallin data'!$B$3:$II$295,242,FALSE)/SUM($D$5:$J$5)</f>
        <v>0.72642549746823726</v>
      </c>
      <c r="M12" s="42">
        <f t="shared" si="4"/>
        <v>14268.605083088954</v>
      </c>
      <c r="N12" s="45">
        <f t="shared" si="5"/>
        <v>16.019355773925781</v>
      </c>
      <c r="O12" s="42">
        <f t="shared" si="6"/>
        <v>326</v>
      </c>
      <c r="P12" s="16">
        <f t="shared" si="7"/>
        <v>6898.2377131394187</v>
      </c>
      <c r="Q12" s="16">
        <f t="shared" si="8"/>
        <v>994.73821464393177</v>
      </c>
      <c r="R12" s="16">
        <f>VLOOKUP($C12,taul41,4,FALSE)</f>
        <v>998.90471414242734</v>
      </c>
      <c r="S12" s="16">
        <f t="shared" si="9"/>
        <v>0</v>
      </c>
      <c r="T12" s="16">
        <f t="shared" si="10"/>
        <v>720.55165496489474</v>
      </c>
      <c r="U12" s="16">
        <f t="shared" si="11"/>
        <v>1956.9829488465396</v>
      </c>
      <c r="V12" s="9">
        <f t="shared" si="12"/>
        <v>0.23851590106007067</v>
      </c>
      <c r="W12" s="51">
        <f t="shared" ref="W12:W18" si="14">VLOOKUP($C14,kulut,2,FALSE)</f>
        <v>10420.730263157895</v>
      </c>
      <c r="X12" s="51">
        <f t="shared" si="1"/>
        <v>10735.209172259509</v>
      </c>
      <c r="Y12" s="52" t="str">
        <f t="shared" si="2"/>
        <v>Keminmaa</v>
      </c>
      <c r="Z12" s="52">
        <f t="shared" si="3"/>
        <v>11674.320986791685</v>
      </c>
      <c r="AA12" s="11"/>
      <c r="AB12" s="12"/>
      <c r="AC12" s="12"/>
    </row>
    <row r="13" spans="1:29" x14ac:dyDescent="0.2">
      <c r="A13" s="11">
        <v>3</v>
      </c>
      <c r="B13" s="19" t="str">
        <f t="shared" si="13"/>
        <v>****</v>
      </c>
      <c r="C13" t="str">
        <f>VLOOKUP(A13,'mallin data'!$IJ$3:$IL$295,3,FALSE)</f>
        <v>Nakkila</v>
      </c>
      <c r="D13" s="7">
        <f>VLOOKUP($C13,'mallin data'!$B$2:$CJ$295,9,FALSE)</f>
        <v>48.2</v>
      </c>
      <c r="E13" s="47">
        <f>VLOOKUP($C13,'mallin data'!$B$2:$CJ$295,66,FALSE)</f>
        <v>-4.8417132216014895E-2</v>
      </c>
      <c r="F13" s="7">
        <f>VLOOKUP($C13,'mallin data'!$B$2:$CJ$295,16,FALSE)</f>
        <v>86.6</v>
      </c>
      <c r="G13" s="16">
        <f>VLOOKUP($C13,'mallin data'!$B$2:$CJ$295,87,FALSE)</f>
        <v>511</v>
      </c>
      <c r="H13" s="16">
        <f>VLOOKUP($C13,'mallin data'!$B$2:$CJ$295,67,FALSE)</f>
        <v>26714.418848167541</v>
      </c>
      <c r="I13" s="47">
        <f>VLOOKUP($C13,'mallin data'!$B$2:$CJ$295,71,FALSE)</f>
        <v>6.0000000000000001E-3</v>
      </c>
      <c r="J13" s="28">
        <f>VLOOKUP($C$8,'mallin data'!$B$2:$CJ$295,9,FALSE)</f>
        <v>45.5</v>
      </c>
      <c r="L13" s="39">
        <f>1-VLOOKUP(C13,'mallin data'!$B$3:$II$295,242,FALSE)/SUM($D$5:$J$5)</f>
        <v>0.68098384062382211</v>
      </c>
      <c r="M13" s="42">
        <f t="shared" si="4"/>
        <v>10152.362595419847</v>
      </c>
      <c r="N13" s="45">
        <f t="shared" si="5"/>
        <v>18.745761871337891</v>
      </c>
      <c r="O13" s="42">
        <f t="shared" si="6"/>
        <v>218.66666666666666</v>
      </c>
      <c r="P13" s="16">
        <f t="shared" si="7"/>
        <v>5921.2651072124754</v>
      </c>
      <c r="Q13" s="16">
        <f t="shared" si="8"/>
        <v>436.23976608187132</v>
      </c>
      <c r="R13" s="16">
        <f>VLOOKUP($C14,taul41,4,FALSE)</f>
        <v>794.7714285714286</v>
      </c>
      <c r="S13" s="16">
        <f t="shared" si="9"/>
        <v>732.96101364522417</v>
      </c>
      <c r="T13" s="16">
        <f t="shared" si="10"/>
        <v>544.71150097465886</v>
      </c>
      <c r="U13" s="16">
        <f t="shared" si="11"/>
        <v>1297.6686159844055</v>
      </c>
      <c r="V13" s="9">
        <f t="shared" si="12"/>
        <v>0.18726591760299627</v>
      </c>
      <c r="W13" s="51">
        <f t="shared" si="14"/>
        <v>10950.958515846431</v>
      </c>
      <c r="X13" s="51">
        <f t="shared" si="1"/>
        <v>11637.82444152431</v>
      </c>
      <c r="Y13" s="52" t="str">
        <f t="shared" si="2"/>
        <v>Äänekoski</v>
      </c>
      <c r="Z13" s="52">
        <f t="shared" si="3"/>
        <v>11674.320986791685</v>
      </c>
      <c r="AA13" s="11"/>
      <c r="AB13" s="12"/>
      <c r="AC13" s="12"/>
    </row>
    <row r="14" spans="1:29" x14ac:dyDescent="0.2">
      <c r="A14" s="11">
        <v>4</v>
      </c>
      <c r="B14" s="19" t="str">
        <f t="shared" si="13"/>
        <v>****</v>
      </c>
      <c r="C14" t="str">
        <f>VLOOKUP(A14,'mallin data'!$IJ$3:$IL$295,3,FALSE)</f>
        <v>Keminmaa</v>
      </c>
      <c r="D14" s="7">
        <f>VLOOKUP($C14,'mallin data'!$B$2:$CJ$295,9,FALSE)</f>
        <v>46.2</v>
      </c>
      <c r="E14" s="47">
        <f>VLOOKUP($C14,'mallin data'!$B$2:$CJ$295,66,FALSE)</f>
        <v>-3.3003300330033E-2</v>
      </c>
      <c r="F14" s="7">
        <f>VLOOKUP($C14,'mallin data'!$B$2:$CJ$295,16,FALSE)</f>
        <v>88.9</v>
      </c>
      <c r="G14" s="16">
        <f>VLOOKUP($C14,'mallin data'!$B$2:$CJ$295,87,FALSE)</f>
        <v>879</v>
      </c>
      <c r="H14" s="16">
        <f>VLOOKUP($C14,'mallin data'!$B$2:$CJ$295,67,FALSE)</f>
        <v>28867.370302951502</v>
      </c>
      <c r="I14" s="47">
        <f>VLOOKUP($C14,'mallin data'!$B$2:$CJ$295,71,FALSE)</f>
        <v>1E-3</v>
      </c>
      <c r="J14" s="28">
        <f>VLOOKUP($C$8,'mallin data'!$B$2:$CJ$295,9,FALSE)</f>
        <v>45.5</v>
      </c>
      <c r="L14" s="39">
        <f>1-VLOOKUP(C14,'mallin data'!$B$3:$II$295,242,FALSE)/SUM($D$5:$J$5)</f>
        <v>0.65343796908499896</v>
      </c>
      <c r="M14" s="42">
        <f t="shared" si="4"/>
        <v>10735.209172259509</v>
      </c>
      <c r="N14" s="45">
        <f t="shared" si="5"/>
        <v>17.085714340209961</v>
      </c>
      <c r="O14" s="42">
        <f t="shared" si="6"/>
        <v>219.75</v>
      </c>
      <c r="P14" s="16">
        <f t="shared" si="7"/>
        <v>6492.0308571428568</v>
      </c>
      <c r="Q14" s="16">
        <f t="shared" si="8"/>
        <v>328.12571428571431</v>
      </c>
      <c r="R14" s="16">
        <f t="shared" ref="R14:R20" si="15">VLOOKUP($C14,taul41,4,FALSE)</f>
        <v>794.7714285714286</v>
      </c>
      <c r="S14" s="16">
        <f t="shared" si="9"/>
        <v>579.75771428571431</v>
      </c>
      <c r="T14" s="16">
        <f t="shared" si="10"/>
        <v>164.15771428571429</v>
      </c>
      <c r="U14" s="16">
        <f t="shared" si="11"/>
        <v>1529.1291428571428</v>
      </c>
      <c r="V14" s="9">
        <f t="shared" si="12"/>
        <v>0.22423556058890148</v>
      </c>
      <c r="W14" s="51">
        <f t="shared" si="14"/>
        <v>10340.202794411178</v>
      </c>
      <c r="X14" s="51">
        <f t="shared" si="1"/>
        <v>11395.891693811074</v>
      </c>
      <c r="Y14" s="52" t="str">
        <f t="shared" si="2"/>
        <v>Hollola</v>
      </c>
      <c r="Z14" s="52">
        <f t="shared" si="3"/>
        <v>11674.320986791685</v>
      </c>
      <c r="AA14" s="11"/>
      <c r="AB14" s="12"/>
      <c r="AC14" s="12"/>
    </row>
    <row r="15" spans="1:29" x14ac:dyDescent="0.2">
      <c r="A15" s="11">
        <v>5</v>
      </c>
      <c r="B15" s="19" t="str">
        <f t="shared" si="13"/>
        <v>****</v>
      </c>
      <c r="C15" t="str">
        <f>VLOOKUP(A15,'mallin data'!$IJ$3:$IL$295,3,FALSE)</f>
        <v>Äänekoski</v>
      </c>
      <c r="D15" s="7">
        <f>VLOOKUP($C15,'mallin data'!$B$2:$CJ$295,9,FALSE)</f>
        <v>47.6</v>
      </c>
      <c r="E15" s="47">
        <f>VLOOKUP($C15,'mallin data'!$B$2:$CJ$295,66,FALSE)</f>
        <v>-3.1557165028453182E-2</v>
      </c>
      <c r="F15" s="7">
        <f>VLOOKUP($C15,'mallin data'!$B$2:$CJ$295,16,FALSE)</f>
        <v>76.599999999999994</v>
      </c>
      <c r="G15" s="16">
        <f>VLOOKUP($C15,'mallin data'!$B$2:$CJ$295,87,FALSE)</f>
        <v>1872</v>
      </c>
      <c r="H15" s="16">
        <f>VLOOKUP($C15,'mallin data'!$B$2:$CJ$295,67,FALSE)</f>
        <v>25481.427466473764</v>
      </c>
      <c r="I15" s="47">
        <f>VLOOKUP($C15,'mallin data'!$B$2:$CJ$295,71,FALSE)</f>
        <v>1E-3</v>
      </c>
      <c r="J15" s="28">
        <f>VLOOKUP($C$8,'mallin data'!$B$2:$CJ$295,9,FALSE)</f>
        <v>45.5</v>
      </c>
      <c r="L15" s="39">
        <f>1-VLOOKUP(C15,'mallin data'!$B$3:$II$295,242,FALSE)/SUM($D$5:$J$5)</f>
        <v>0.63234471752614863</v>
      </c>
      <c r="M15" s="42">
        <f t="shared" si="4"/>
        <v>11637.82444152431</v>
      </c>
      <c r="N15" s="45">
        <f t="shared" si="5"/>
        <v>17.324840545654297</v>
      </c>
      <c r="O15" s="42">
        <f t="shared" si="6"/>
        <v>164</v>
      </c>
      <c r="P15" s="16">
        <f t="shared" si="7"/>
        <v>5936.9656098871574</v>
      </c>
      <c r="Q15" s="16">
        <f t="shared" si="8"/>
        <v>692.5061794734014</v>
      </c>
      <c r="R15" s="16">
        <f t="shared" si="15"/>
        <v>1026.4621171413219</v>
      </c>
      <c r="S15" s="16">
        <f t="shared" si="9"/>
        <v>325.06018269747449</v>
      </c>
      <c r="T15" s="16">
        <f t="shared" si="10"/>
        <v>1052.8570660934981</v>
      </c>
      <c r="U15" s="16">
        <f t="shared" si="11"/>
        <v>2368.4051585169263</v>
      </c>
      <c r="V15" s="9">
        <f t="shared" si="12"/>
        <v>0.28496595075955999</v>
      </c>
      <c r="W15" s="51">
        <f t="shared" si="14"/>
        <v>11745.335208098988</v>
      </c>
      <c r="X15" s="51">
        <f t="shared" si="1"/>
        <v>12778.470823798627</v>
      </c>
      <c r="Y15" s="52" t="str">
        <f t="shared" si="2"/>
        <v>Jämsä</v>
      </c>
      <c r="Z15" s="52">
        <f t="shared" si="3"/>
        <v>11674.320986791685</v>
      </c>
      <c r="AA15" s="11"/>
      <c r="AB15" s="12"/>
      <c r="AC15" s="12"/>
    </row>
    <row r="16" spans="1:29" x14ac:dyDescent="0.2">
      <c r="A16" s="11">
        <v>6</v>
      </c>
      <c r="B16" s="19" t="str">
        <f t="shared" si="13"/>
        <v>****</v>
      </c>
      <c r="C16" t="str">
        <f>VLOOKUP(A16,'mallin data'!$IJ$3:$IL$295,3,FALSE)</f>
        <v>Hollola</v>
      </c>
      <c r="D16" s="7">
        <f>VLOOKUP($C16,'mallin data'!$B$2:$CJ$295,9,FALSE)</f>
        <v>46</v>
      </c>
      <c r="E16" s="47">
        <f>VLOOKUP($C16,'mallin data'!$B$2:$CJ$295,66,FALSE)</f>
        <v>-2.7309236947791166E-2</v>
      </c>
      <c r="F16" s="7">
        <f>VLOOKUP($C16,'mallin data'!$B$2:$CJ$295,16,FALSE)</f>
        <v>80</v>
      </c>
      <c r="G16" s="16">
        <f>VLOOKUP($C16,'mallin data'!$B$2:$CJ$295,87,FALSE)</f>
        <v>2422</v>
      </c>
      <c r="H16" s="16">
        <f>VLOOKUP($C16,'mallin data'!$B$2:$CJ$295,67,FALSE)</f>
        <v>27812.338081712911</v>
      </c>
      <c r="I16" s="47">
        <f>VLOOKUP($C16,'mallin data'!$B$2:$CJ$295,71,FALSE)</f>
        <v>3.0000000000000001E-3</v>
      </c>
      <c r="J16" s="28">
        <f>VLOOKUP($C$8,'mallin data'!$B$2:$CJ$295,9,FALSE)</f>
        <v>45.5</v>
      </c>
      <c r="L16" s="39">
        <f>1-VLOOKUP(C16,'mallin data'!$B$3:$II$295,242,FALSE)/SUM($D$5:$J$5)</f>
        <v>0.62935909526332878</v>
      </c>
      <c r="M16" s="42">
        <f t="shared" si="4"/>
        <v>11395.891693811074</v>
      </c>
      <c r="N16" s="45">
        <f t="shared" si="5"/>
        <v>16.788406372070313</v>
      </c>
      <c r="O16" s="42">
        <f t="shared" si="6"/>
        <v>264.3</v>
      </c>
      <c r="P16" s="16">
        <f t="shared" si="7"/>
        <v>5377.0265450020743</v>
      </c>
      <c r="Q16" s="16">
        <f t="shared" si="8"/>
        <v>805.59352965574453</v>
      </c>
      <c r="R16" s="16">
        <f t="shared" si="15"/>
        <v>610.56325176275402</v>
      </c>
      <c r="S16" s="16">
        <f t="shared" si="9"/>
        <v>529.30111986727502</v>
      </c>
      <c r="T16" s="16">
        <f t="shared" si="10"/>
        <v>1073.2853587722936</v>
      </c>
      <c r="U16" s="16">
        <f t="shared" si="11"/>
        <v>1315.1692243882208</v>
      </c>
      <c r="V16" s="9">
        <f t="shared" si="12"/>
        <v>0.35720032180209171</v>
      </c>
      <c r="W16" s="51">
        <f t="shared" si="14"/>
        <v>11756.962380685009</v>
      </c>
      <c r="X16" s="51">
        <f t="shared" si="1"/>
        <v>12432.218151071025</v>
      </c>
      <c r="Y16" s="52" t="str">
        <f t="shared" si="2"/>
        <v>Hamina</v>
      </c>
      <c r="Z16" s="52">
        <f t="shared" si="3"/>
        <v>11674.320986791685</v>
      </c>
      <c r="AA16" s="11"/>
      <c r="AB16" s="12"/>
      <c r="AC16" s="12"/>
    </row>
    <row r="17" spans="1:29" x14ac:dyDescent="0.2">
      <c r="A17" s="11">
        <v>7</v>
      </c>
      <c r="B17" s="19" t="str">
        <f t="shared" si="13"/>
        <v>****</v>
      </c>
      <c r="C17" t="str">
        <f>VLOOKUP(A17,'mallin data'!$IJ$3:$IL$295,3,FALSE)</f>
        <v>Jämsä</v>
      </c>
      <c r="D17" s="7">
        <f>VLOOKUP($C17,'mallin data'!$B$2:$CJ$295,9,FALSE)</f>
        <v>51</v>
      </c>
      <c r="E17" s="47">
        <f>VLOOKUP($C17,'mallin data'!$B$2:$CJ$295,66,FALSE)</f>
        <v>-4.4742729306487698E-2</v>
      </c>
      <c r="F17" s="7">
        <f>VLOOKUP($C17,'mallin data'!$B$2:$CJ$295,16,FALSE)</f>
        <v>74.400000000000006</v>
      </c>
      <c r="G17" s="16">
        <f>VLOOKUP($C17,'mallin data'!$B$2:$CJ$295,87,FALSE)</f>
        <v>1708</v>
      </c>
      <c r="H17" s="16">
        <f>VLOOKUP($C17,'mallin data'!$B$2:$CJ$295,67,FALSE)</f>
        <v>26194.7686372641</v>
      </c>
      <c r="I17" s="47">
        <f>VLOOKUP($C17,'mallin data'!$B$2:$CJ$295,71,FALSE)</f>
        <v>1E-3</v>
      </c>
      <c r="J17" s="28">
        <f>VLOOKUP($C$8,'mallin data'!$B$2:$CJ$295,9,FALSE)</f>
        <v>45.5</v>
      </c>
      <c r="L17" s="39">
        <f>1-VLOOKUP(C17,'mallin data'!$B$3:$II$295,242,FALSE)/SUM($D$5:$J$5)</f>
        <v>0.62475793869671048</v>
      </c>
      <c r="M17" s="42">
        <f t="shared" si="4"/>
        <v>12778.470823798627</v>
      </c>
      <c r="N17" s="45">
        <f t="shared" si="5"/>
        <v>18.191965103149414</v>
      </c>
      <c r="O17" s="42">
        <f t="shared" si="6"/>
        <v>238.28571428571428</v>
      </c>
      <c r="P17" s="16">
        <f t="shared" si="7"/>
        <v>6620.9089322083209</v>
      </c>
      <c r="Q17" s="16">
        <f t="shared" si="8"/>
        <v>1083.1038696537678</v>
      </c>
      <c r="R17" s="16">
        <f t="shared" si="15"/>
        <v>817.96741344195516</v>
      </c>
      <c r="S17" s="16">
        <f t="shared" si="9"/>
        <v>840.36368926389298</v>
      </c>
      <c r="T17" s="16">
        <f t="shared" si="10"/>
        <v>457.27145766656969</v>
      </c>
      <c r="U17" s="16">
        <f t="shared" si="11"/>
        <v>1986.9642129764329</v>
      </c>
      <c r="V17" s="9">
        <f t="shared" si="12"/>
        <v>0.28441926345609064</v>
      </c>
      <c r="W17" s="51">
        <f t="shared" si="14"/>
        <v>9694.0477064220177</v>
      </c>
      <c r="X17" s="51">
        <f t="shared" si="1"/>
        <v>10531.772696476964</v>
      </c>
      <c r="Y17" s="52" t="str">
        <f t="shared" si="2"/>
        <v>Raahe</v>
      </c>
      <c r="Z17" s="52">
        <f t="shared" si="3"/>
        <v>11674.320986791685</v>
      </c>
      <c r="AA17" s="11"/>
      <c r="AB17" s="12"/>
      <c r="AC17" s="12"/>
    </row>
    <row r="18" spans="1:29" x14ac:dyDescent="0.2">
      <c r="A18" s="11">
        <v>8</v>
      </c>
      <c r="B18" s="19" t="str">
        <f t="shared" si="13"/>
        <v>****</v>
      </c>
      <c r="C18" t="str">
        <f>VLOOKUP(A18,'mallin data'!$IJ$3:$IL$295,3,FALSE)</f>
        <v>Hamina</v>
      </c>
      <c r="D18" s="7">
        <f>VLOOKUP($C18,'mallin data'!$B$2:$CJ$295,9,FALSE)</f>
        <v>49.4</v>
      </c>
      <c r="E18" s="47">
        <f>VLOOKUP($C18,'mallin data'!$B$2:$CJ$295,66,FALSE)</f>
        <v>-2.7793218454697052E-2</v>
      </c>
      <c r="F18" s="7">
        <f>VLOOKUP($C18,'mallin data'!$B$2:$CJ$295,16,FALSE)</f>
        <v>87.8</v>
      </c>
      <c r="G18" s="16">
        <f>VLOOKUP($C18,'mallin data'!$B$2:$CJ$295,87,FALSE)</f>
        <v>1749</v>
      </c>
      <c r="H18" s="16">
        <f>VLOOKUP($C18,'mallin data'!$B$2:$CJ$295,67,FALSE)</f>
        <v>27362.125575918912</v>
      </c>
      <c r="I18" s="47">
        <f>VLOOKUP($C18,'mallin data'!$B$2:$CJ$295,71,FALSE)</f>
        <v>3.0000000000000001E-3</v>
      </c>
      <c r="J18" s="28">
        <f>VLOOKUP($C$8,'mallin data'!$B$2:$CJ$295,9,FALSE)</f>
        <v>45.5</v>
      </c>
      <c r="L18" s="39">
        <f>1-VLOOKUP(C18,'mallin data'!$B$3:$II$295,242,FALSE)/SUM($D$5:$J$5)</f>
        <v>0.59370762427176871</v>
      </c>
      <c r="M18" s="42">
        <f t="shared" si="4"/>
        <v>12432.218151071025</v>
      </c>
      <c r="N18" s="45">
        <f t="shared" si="5"/>
        <v>18.09375</v>
      </c>
      <c r="O18" s="42">
        <f t="shared" si="6"/>
        <v>190</v>
      </c>
      <c r="P18" s="16">
        <f t="shared" si="7"/>
        <v>5824.2529598613919</v>
      </c>
      <c r="Q18" s="16">
        <f t="shared" si="8"/>
        <v>380.17788045047649</v>
      </c>
      <c r="R18" s="16">
        <f t="shared" si="15"/>
        <v>830.71960727692749</v>
      </c>
      <c r="S18" s="16">
        <f t="shared" si="9"/>
        <v>794.531908749639</v>
      </c>
      <c r="T18" s="16">
        <f t="shared" si="10"/>
        <v>1149.6292232168639</v>
      </c>
      <c r="U18" s="16">
        <f t="shared" si="11"/>
        <v>1697.7886225815766</v>
      </c>
      <c r="V18" s="9">
        <f t="shared" si="12"/>
        <v>0.1623931623931624</v>
      </c>
      <c r="W18" s="51">
        <f t="shared" si="14"/>
        <v>10565.128329297821</v>
      </c>
      <c r="X18" s="51">
        <f t="shared" si="1"/>
        <v>11961.577669902912</v>
      </c>
      <c r="Y18" s="52" t="str">
        <f t="shared" si="2"/>
        <v>Nousiainen</v>
      </c>
      <c r="Z18" s="52">
        <f t="shared" si="3"/>
        <v>11674.320986791685</v>
      </c>
      <c r="AA18" s="11"/>
      <c r="AB18" s="12"/>
      <c r="AC18" s="12"/>
    </row>
    <row r="19" spans="1:29" x14ac:dyDescent="0.2">
      <c r="A19" s="11">
        <v>9</v>
      </c>
      <c r="B19" s="19" t="str">
        <f t="shared" si="13"/>
        <v>****</v>
      </c>
      <c r="C19" t="str">
        <f>VLOOKUP(A19,'mallin data'!$IJ$3:$IL$295,3,FALSE)</f>
        <v>Raahe</v>
      </c>
      <c r="D19" s="7">
        <f>VLOOKUP($C19,'mallin data'!$B$2:$CJ$295,9,FALSE)</f>
        <v>45.2</v>
      </c>
      <c r="E19" s="47">
        <f>VLOOKUP($C19,'mallin data'!$B$2:$CJ$295,66,FALSE)</f>
        <v>-3.7234042553191488E-2</v>
      </c>
      <c r="F19" s="7">
        <f>VLOOKUP($C19,'mallin data'!$B$2:$CJ$295,16,FALSE)</f>
        <v>53.7</v>
      </c>
      <c r="G19" s="16">
        <f>VLOOKUP($C19,'mallin data'!$B$2:$CJ$295,87,FALSE)</f>
        <v>2896</v>
      </c>
      <c r="H19" s="16">
        <f>VLOOKUP($C19,'mallin data'!$B$2:$CJ$295,67,FALSE)</f>
        <v>26032.285750304662</v>
      </c>
      <c r="I19" s="47">
        <f>VLOOKUP($C19,'mallin data'!$B$2:$CJ$295,71,FALSE)</f>
        <v>1E-3</v>
      </c>
      <c r="J19" s="28">
        <f>VLOOKUP($C$8,'mallin data'!$B$2:$CJ$295,9,FALSE)</f>
        <v>45.5</v>
      </c>
      <c r="L19" s="39">
        <f>1-VLOOKUP(C19,'mallin data'!$B$3:$II$295,242,FALSE)/SUM($D$5:$J$5)</f>
        <v>0.57872990582760475</v>
      </c>
      <c r="M19" s="42">
        <f t="shared" si="4"/>
        <v>10531.772696476964</v>
      </c>
      <c r="N19" s="45">
        <f t="shared" si="5"/>
        <v>16.434579849243164</v>
      </c>
      <c r="O19" s="42">
        <f t="shared" si="6"/>
        <v>346</v>
      </c>
      <c r="P19" s="16">
        <f t="shared" si="7"/>
        <v>5482.2461805555558</v>
      </c>
      <c r="Q19" s="16">
        <f t="shared" si="8"/>
        <v>463.18506944444442</v>
      </c>
      <c r="R19" s="16">
        <f t="shared" si="15"/>
        <v>564.68368055555561</v>
      </c>
      <c r="S19" s="16">
        <f t="shared" si="9"/>
        <v>576.47048611111109</v>
      </c>
      <c r="T19" s="16">
        <f t="shared" si="10"/>
        <v>809.26944444444439</v>
      </c>
      <c r="U19" s="16">
        <f t="shared" si="11"/>
        <v>1414.6121527777777</v>
      </c>
      <c r="V19" s="9">
        <f t="shared" si="12"/>
        <v>0.17178724810042947</v>
      </c>
      <c r="W19" s="11"/>
      <c r="X19" s="11"/>
      <c r="Y19" s="11"/>
      <c r="Z19" s="11"/>
      <c r="AA19" s="11"/>
      <c r="AB19" s="12"/>
      <c r="AC19" s="12"/>
    </row>
    <row r="20" spans="1:29" x14ac:dyDescent="0.2">
      <c r="A20" s="11">
        <v>10</v>
      </c>
      <c r="B20" s="19" t="str">
        <f t="shared" si="13"/>
        <v>****</v>
      </c>
      <c r="C20" t="str">
        <f>VLOOKUP(A20,'mallin data'!$IJ$3:$IL$295,3,FALSE)</f>
        <v>Nousiainen</v>
      </c>
      <c r="D20" s="7">
        <f>VLOOKUP($C20,'mallin data'!$B$2:$CJ$295,9,FALSE)</f>
        <v>42.8</v>
      </c>
      <c r="E20" s="47">
        <f>VLOOKUP($C20,'mallin data'!$B$2:$CJ$295,66,FALSE)</f>
        <v>-4.1204437400950873E-2</v>
      </c>
      <c r="F20" s="7">
        <f>VLOOKUP($C20,'mallin data'!$B$2:$CJ$295,16,FALSE)</f>
        <v>91.8</v>
      </c>
      <c r="G20" s="16">
        <f>VLOOKUP($C20,'mallin data'!$B$2:$CJ$295,87,FALSE)</f>
        <v>605</v>
      </c>
      <c r="H20" s="16">
        <f>VLOOKUP($C20,'mallin data'!$B$2:$CJ$295,67,FALSE)</f>
        <v>27380.75101171459</v>
      </c>
      <c r="I20" s="47">
        <f>VLOOKUP($C20,'mallin data'!$B$2:$CJ$295,71,FALSE)</f>
        <v>8.0000000000000002E-3</v>
      </c>
      <c r="J20" s="28">
        <f>VLOOKUP($C$8,'mallin data'!$B$2:$CJ$295,9,FALSE)</f>
        <v>45.5</v>
      </c>
      <c r="L20" s="39">
        <f>1-VLOOKUP(C20,'mallin data'!$B$3:$II$295,242,FALSE)/SUM($D$5:$J$5)</f>
        <v>0.57735026396627998</v>
      </c>
      <c r="M20" s="42">
        <f t="shared" si="4"/>
        <v>11961.577669902912</v>
      </c>
      <c r="N20" s="45">
        <f t="shared" si="5"/>
        <v>15.11881160736084</v>
      </c>
      <c r="O20" s="42">
        <f t="shared" si="6"/>
        <v>381.27272727272725</v>
      </c>
      <c r="P20" s="16">
        <f t="shared" si="7"/>
        <v>6955.9467110741052</v>
      </c>
      <c r="Q20" s="16">
        <f t="shared" si="8"/>
        <v>858.97751873438801</v>
      </c>
      <c r="R20" s="16">
        <f t="shared" si="15"/>
        <v>834.08492922564528</v>
      </c>
      <c r="S20" s="16">
        <f t="shared" si="9"/>
        <v>838.64113238967525</v>
      </c>
      <c r="T20" s="16">
        <f t="shared" si="10"/>
        <v>534.05328892589512</v>
      </c>
      <c r="U20" s="16">
        <f t="shared" si="11"/>
        <v>1163.3155703580351</v>
      </c>
      <c r="V20" s="9">
        <f t="shared" si="12"/>
        <v>0.20450885668276972</v>
      </c>
      <c r="W20" s="11"/>
      <c r="X20" s="11"/>
      <c r="Y20" s="11"/>
      <c r="Z20" s="11"/>
      <c r="AA20" s="11"/>
      <c r="AB20" s="12"/>
      <c r="AC20" s="12"/>
    </row>
    <row r="21" spans="1:29" hidden="1" x14ac:dyDescent="0.2">
      <c r="A21" s="11">
        <v>11</v>
      </c>
      <c r="B21" s="19" t="str">
        <f t="shared" si="13"/>
        <v>****</v>
      </c>
      <c r="C21" t="str">
        <f>VLOOKUP(A21,'mallin data'!$IJ$3:$IL$295,3,FALSE)</f>
        <v>Loppi</v>
      </c>
      <c r="D21" s="7">
        <f>VLOOKUP($C21,'mallin data'!$B$2:$CJ$295,9,FALSE)</f>
        <v>46.9</v>
      </c>
      <c r="E21" s="47">
        <f>VLOOKUP($C21,'mallin data'!$B$2:$CJ$295,66,FALSE)</f>
        <v>-4.0276179516685849E-2</v>
      </c>
      <c r="F21" s="7">
        <f>VLOOKUP($C21,'mallin data'!$B$2:$CJ$295,16,FALSE)</f>
        <v>56.1</v>
      </c>
      <c r="G21" s="16">
        <f>VLOOKUP($C21,'mallin data'!$B$2:$CJ$295,87,FALSE)</f>
        <v>834</v>
      </c>
      <c r="H21" s="16">
        <f>VLOOKUP($C21,'mallin data'!$B$2:$CJ$295,67,FALSE)</f>
        <v>27024.743239729589</v>
      </c>
      <c r="I21" s="47">
        <f>VLOOKUP($C21,'mallin data'!$B$2:$CJ$295,71,FALSE)</f>
        <v>5.0000000000000001E-3</v>
      </c>
      <c r="J21" s="28">
        <f>_xlfn.XLOOKUP($C21,'mallin data'!$B$3:$B$295,'mallin data'!CH$3:CH$295)</f>
        <v>0</v>
      </c>
      <c r="L21" s="39">
        <f>1-VLOOKUP(C21,'mallin data'!$B$3:$II$295,242,FALSE)/SUM($D$5:$J$5)</f>
        <v>0.57126031971864621</v>
      </c>
      <c r="M21" s="42">
        <f t="shared" si="4"/>
        <v>13165.014679976512</v>
      </c>
      <c r="N21" s="42"/>
      <c r="O21" s="42">
        <f>VLOOKUP($C21,'mallin data'!$B$2:$CJ$295,65,FALSE)</f>
        <v>0</v>
      </c>
      <c r="P21" s="21"/>
      <c r="Q21" s="16"/>
      <c r="R21" s="16">
        <f>VLOOKUP($C21,'mallin data'!$B$2:$CJ$295,26,FALSE)</f>
        <v>0</v>
      </c>
      <c r="S21" s="16"/>
      <c r="T21" s="16">
        <f t="shared" si="10"/>
        <v>1678.2979737783076</v>
      </c>
      <c r="U21" s="16"/>
      <c r="V21" s="16"/>
      <c r="W21" s="11"/>
      <c r="X21" s="52"/>
      <c r="Y21" s="11"/>
      <c r="Z21" s="11"/>
      <c r="AA21" s="11"/>
      <c r="AB21" s="12"/>
      <c r="AC21" s="12"/>
    </row>
    <row r="22" spans="1:29" hidden="1" x14ac:dyDescent="0.2">
      <c r="A22" s="11">
        <v>12</v>
      </c>
      <c r="B22" s="19" t="str">
        <f t="shared" si="13"/>
        <v>****</v>
      </c>
      <c r="C22" t="str">
        <f>VLOOKUP(A22,'mallin data'!$IJ$3:$IL$295,3,FALSE)</f>
        <v>Petäjävesi</v>
      </c>
      <c r="D22" s="7">
        <f>VLOOKUP($C22,'mallin data'!$B$2:$CJ$295,9,FALSE)</f>
        <v>45.6</v>
      </c>
      <c r="E22" s="47">
        <f>VLOOKUP($C22,'mallin data'!$B$2:$CJ$295,66,FALSE)</f>
        <v>-4.9484536082474224E-2</v>
      </c>
      <c r="F22" s="7">
        <f>VLOOKUP($C22,'mallin data'!$B$2:$CJ$295,16,FALSE)</f>
        <v>42.2</v>
      </c>
      <c r="G22" s="16">
        <f>VLOOKUP($C22,'mallin data'!$B$2:$CJ$295,87,FALSE)</f>
        <v>461</v>
      </c>
      <c r="H22" s="16">
        <f>VLOOKUP($C22,'mallin data'!$B$2:$CJ$295,67,FALSE)</f>
        <v>24763.907119021136</v>
      </c>
      <c r="I22" s="47">
        <f>VLOOKUP($C22,'mallin data'!$B$2:$CJ$295,71,FALSE)</f>
        <v>2E-3</v>
      </c>
      <c r="J22" s="28">
        <f>_xlfn.XLOOKUP($C22,'mallin data'!$B$3:$B$295,'mallin data'!CH$3:CH$295)</f>
        <v>0</v>
      </c>
      <c r="L22" s="39">
        <f>1-VLOOKUP(C22,'mallin data'!$B$3:$II$295,242,FALSE)/SUM($D$5:$J$5)</f>
        <v>0.56975324159506857</v>
      </c>
      <c r="M22" s="42">
        <f t="shared" si="4"/>
        <v>12156.274841437633</v>
      </c>
      <c r="N22" s="42"/>
      <c r="O22" s="42">
        <f>VLOOKUP($C22,'mallin data'!$B$2:$CJ$295,65,FALSE)</f>
        <v>0</v>
      </c>
      <c r="P22" s="21"/>
      <c r="Q22" s="16"/>
      <c r="R22" s="16">
        <f>VLOOKUP($C22,'mallin data'!$B$2:$CJ$295,26,FALSE)</f>
        <v>0</v>
      </c>
      <c r="S22" s="16"/>
      <c r="T22" s="16">
        <f t="shared" si="10"/>
        <v>1121.8779443254818</v>
      </c>
      <c r="U22" s="16"/>
      <c r="V22" s="16"/>
      <c r="W22" s="11"/>
      <c r="X22" s="52"/>
      <c r="Y22" s="11"/>
      <c r="Z22" s="11"/>
      <c r="AA22" s="11"/>
      <c r="AB22" s="12"/>
      <c r="AC22" s="12"/>
    </row>
    <row r="23" spans="1:29" hidden="1" x14ac:dyDescent="0.2">
      <c r="A23" s="11">
        <v>13</v>
      </c>
      <c r="B23" s="19" t="str">
        <f t="shared" si="13"/>
        <v>****</v>
      </c>
      <c r="C23" t="str">
        <f>VLOOKUP(A23,'mallin data'!$IJ$3:$IL$295,3,FALSE)</f>
        <v>Jokioinen</v>
      </c>
      <c r="D23" s="7">
        <f>VLOOKUP($C23,'mallin data'!$B$2:$CJ$295,9,FALSE)</f>
        <v>47.8</v>
      </c>
      <c r="E23" s="47">
        <f>VLOOKUP($C23,'mallin data'!$B$2:$CJ$295,66,FALSE)</f>
        <v>-4.1431261770244823E-2</v>
      </c>
      <c r="F23" s="7">
        <f>VLOOKUP($C23,'mallin data'!$B$2:$CJ$295,16,FALSE)</f>
        <v>62.1</v>
      </c>
      <c r="G23" s="16">
        <f>VLOOKUP($C23,'mallin data'!$B$2:$CJ$295,87,FALSE)</f>
        <v>509</v>
      </c>
      <c r="H23" s="16">
        <f>VLOOKUP($C23,'mallin data'!$B$2:$CJ$295,67,FALSE)</f>
        <v>26660.440398698127</v>
      </c>
      <c r="I23" s="47">
        <f>VLOOKUP($C23,'mallin data'!$B$2:$CJ$295,71,FALSE)</f>
        <v>4.0000000000000001E-3</v>
      </c>
      <c r="J23" s="28">
        <f>_xlfn.XLOOKUP($C23,'mallin data'!$B$3:$B$295,'mallin data'!CH$3:CH$295)</f>
        <v>0</v>
      </c>
      <c r="L23" s="39">
        <f>1-VLOOKUP(C23,'mallin data'!$B$3:$II$295,242,FALSE)/SUM($D$5:$J$5)</f>
        <v>0.56203591327563607</v>
      </c>
      <c r="M23" s="42">
        <f t="shared" si="4"/>
        <v>13360.305769230768</v>
      </c>
      <c r="N23" s="42"/>
      <c r="O23" s="42">
        <f>VLOOKUP($C23,'mallin data'!$B$2:$CJ$295,65,FALSE)</f>
        <v>0</v>
      </c>
      <c r="P23" s="21"/>
      <c r="Q23" s="16"/>
      <c r="R23" s="16">
        <f>VLOOKUP($C23,'mallin data'!$B$2:$CJ$295,26,FALSE)</f>
        <v>0</v>
      </c>
      <c r="S23" s="16"/>
      <c r="T23" s="16">
        <f t="shared" si="10"/>
        <v>96.325897187196901</v>
      </c>
      <c r="U23" s="16"/>
      <c r="V23" s="16"/>
      <c r="W23" s="11"/>
      <c r="X23" s="52"/>
      <c r="Y23" s="11"/>
      <c r="Z23" s="11"/>
      <c r="AA23" s="11"/>
      <c r="AB23" s="12"/>
      <c r="AC23" s="12"/>
    </row>
    <row r="24" spans="1:29" hidden="1" x14ac:dyDescent="0.2">
      <c r="A24" s="11">
        <v>14</v>
      </c>
      <c r="B24" s="19" t="str">
        <f t="shared" si="13"/>
        <v>****</v>
      </c>
      <c r="C24" t="str">
        <f>VLOOKUP(A24,'mallin data'!$IJ$3:$IL$295,3,FALSE)</f>
        <v>Kalajoki</v>
      </c>
      <c r="D24" s="7">
        <f>VLOOKUP($C24,'mallin data'!$B$2:$CJ$295,9,FALSE)</f>
        <v>45.3</v>
      </c>
      <c r="E24" s="47">
        <f>VLOOKUP($C24,'mallin data'!$B$2:$CJ$295,66,FALSE)</f>
        <v>-2.3411371237458192E-2</v>
      </c>
      <c r="F24" s="7">
        <f>VLOOKUP($C24,'mallin data'!$B$2:$CJ$295,16,FALSE)</f>
        <v>77.400000000000006</v>
      </c>
      <c r="G24" s="16">
        <f>VLOOKUP($C24,'mallin data'!$B$2:$CJ$295,87,FALSE)</f>
        <v>1460</v>
      </c>
      <c r="H24" s="16">
        <f>VLOOKUP($C24,'mallin data'!$B$2:$CJ$295,67,FALSE)</f>
        <v>23959.112754607177</v>
      </c>
      <c r="I24" s="47">
        <f>VLOOKUP($C24,'mallin data'!$B$2:$CJ$295,71,FALSE)</f>
        <v>4.0000000000000001E-3</v>
      </c>
      <c r="J24" s="28">
        <f>_xlfn.XLOOKUP($C24,'mallin data'!$B$3:$B$295,'mallin data'!CH$3:CH$295)</f>
        <v>0</v>
      </c>
      <c r="L24" s="39">
        <f>1-VLOOKUP(C24,'mallin data'!$B$3:$II$295,242,FALSE)/SUM($D$5:$J$5)</f>
        <v>0.55922336068287093</v>
      </c>
      <c r="M24" s="42">
        <f t="shared" si="4"/>
        <v>11033.952622673434</v>
      </c>
      <c r="N24" s="42"/>
      <c r="O24" s="42">
        <f>VLOOKUP($C24,'mallin data'!$B$2:$CJ$295,65,FALSE)</f>
        <v>0</v>
      </c>
      <c r="P24" s="21"/>
      <c r="Q24" s="16"/>
      <c r="R24" s="16">
        <f>VLOOKUP($C24,'mallin data'!$B$2:$CJ$295,26,FALSE)</f>
        <v>0</v>
      </c>
      <c r="S24" s="16"/>
      <c r="T24" s="16">
        <f t="shared" si="10"/>
        <v>342.74603174603175</v>
      </c>
      <c r="U24" s="16"/>
      <c r="V24" s="16"/>
      <c r="W24" s="11"/>
      <c r="X24" s="52"/>
      <c r="Y24" s="11"/>
      <c r="Z24" s="11"/>
      <c r="AA24" s="11"/>
      <c r="AB24" s="12"/>
      <c r="AC24" s="12"/>
    </row>
    <row r="25" spans="1:29" hidden="1" x14ac:dyDescent="0.2">
      <c r="A25" s="11">
        <v>15</v>
      </c>
      <c r="B25" s="19" t="str">
        <f t="shared" si="13"/>
        <v>****</v>
      </c>
      <c r="C25" t="str">
        <f>VLOOKUP(A25,'mallin data'!$IJ$3:$IL$295,3,FALSE)</f>
        <v>Karkkila</v>
      </c>
      <c r="D25" s="7">
        <f>VLOOKUP($C25,'mallin data'!$B$2:$CJ$295,9,FALSE)</f>
        <v>47.3</v>
      </c>
      <c r="E25" s="47">
        <f>VLOOKUP($C25,'mallin data'!$B$2:$CJ$295,66,FALSE)</f>
        <v>-2.7282266526757609E-2</v>
      </c>
      <c r="F25" s="7">
        <f>VLOOKUP($C25,'mallin data'!$B$2:$CJ$295,16,FALSE)</f>
        <v>85.6</v>
      </c>
      <c r="G25" s="16">
        <f>VLOOKUP($C25,'mallin data'!$B$2:$CJ$295,87,FALSE)</f>
        <v>927</v>
      </c>
      <c r="H25" s="16">
        <f>VLOOKUP($C25,'mallin data'!$B$2:$CJ$295,67,FALSE)</f>
        <v>26217.883113856195</v>
      </c>
      <c r="I25" s="47">
        <f>VLOOKUP($C25,'mallin data'!$B$2:$CJ$295,71,FALSE)</f>
        <v>6.9999999999999993E-3</v>
      </c>
      <c r="J25" s="28">
        <f>_xlfn.XLOOKUP($C25,'mallin data'!$B$3:$B$295,'mallin data'!CH$3:CH$295)</f>
        <v>0</v>
      </c>
      <c r="L25" s="39">
        <f>1-VLOOKUP(C25,'mallin data'!$B$3:$II$295,242,FALSE)/SUM($D$5:$J$5)</f>
        <v>0.53986827472630772</v>
      </c>
      <c r="M25" s="42">
        <f t="shared" si="4"/>
        <v>12813.353191489361</v>
      </c>
      <c r="N25" s="42"/>
      <c r="O25" s="42">
        <f>VLOOKUP($C25,'mallin data'!$B$2:$CJ$295,65,FALSE)</f>
        <v>0</v>
      </c>
      <c r="P25" s="21"/>
      <c r="Q25" s="16"/>
      <c r="R25" s="16">
        <f>VLOOKUP($C25,'mallin data'!$B$2:$CJ$295,26,FALSE)</f>
        <v>0</v>
      </c>
      <c r="S25" s="16"/>
      <c r="T25" s="16">
        <f t="shared" si="10"/>
        <v>1813.7585836909871</v>
      </c>
      <c r="U25" s="16"/>
      <c r="V25" s="16"/>
      <c r="W25" s="11"/>
      <c r="X25" s="52"/>
      <c r="Y25" s="11"/>
      <c r="Z25" s="11"/>
      <c r="AA25" s="11"/>
      <c r="AB25" s="12"/>
      <c r="AC25" s="12"/>
    </row>
    <row r="26" spans="1:29" hidden="1" x14ac:dyDescent="0.2">
      <c r="A26" s="11">
        <v>16</v>
      </c>
      <c r="B26" s="19" t="str">
        <f t="shared" si="13"/>
        <v>****</v>
      </c>
      <c r="C26" t="str">
        <f>VLOOKUP(A26,'mallin data'!$IJ$3:$IL$295,3,FALSE)</f>
        <v>Asikkala</v>
      </c>
      <c r="D26" s="7">
        <f>VLOOKUP($C26,'mallin data'!$B$2:$CJ$295,9,FALSE)</f>
        <v>50.4</v>
      </c>
      <c r="E26" s="47">
        <f>VLOOKUP($C26,'mallin data'!$B$2:$CJ$295,66,FALSE)</f>
        <v>-4.8029556650246302E-2</v>
      </c>
      <c r="F26" s="7">
        <f>VLOOKUP($C26,'mallin data'!$B$2:$CJ$295,16,FALSE)</f>
        <v>65.400000000000006</v>
      </c>
      <c r="G26" s="16">
        <f>VLOOKUP($C26,'mallin data'!$B$2:$CJ$295,87,FALSE)</f>
        <v>773</v>
      </c>
      <c r="H26" s="16">
        <f>VLOOKUP($C26,'mallin data'!$B$2:$CJ$295,67,FALSE)</f>
        <v>25653.22891566265</v>
      </c>
      <c r="I26" s="47">
        <f>VLOOKUP($C26,'mallin data'!$B$2:$CJ$295,71,FALSE)</f>
        <v>2E-3</v>
      </c>
      <c r="J26" s="28">
        <f>_xlfn.XLOOKUP($C26,'mallin data'!$B$3:$B$295,'mallin data'!CH$3:CH$295)</f>
        <v>0</v>
      </c>
      <c r="L26" s="39">
        <f>1-VLOOKUP(C26,'mallin data'!$B$3:$II$295,242,FALSE)/SUM($D$5:$J$5)</f>
        <v>0.53595170571950213</v>
      </c>
      <c r="M26" s="42">
        <f t="shared" si="4"/>
        <v>13042.372239747634</v>
      </c>
      <c r="N26" s="42"/>
      <c r="O26" s="42">
        <f>VLOOKUP($C26,'mallin data'!$B$2:$CJ$295,65,FALSE)</f>
        <v>0</v>
      </c>
      <c r="P26" s="21"/>
      <c r="Q26" s="16"/>
      <c r="R26" s="16">
        <f>VLOOKUP($C26,'mallin data'!$B$2:$CJ$295,26,FALSE)</f>
        <v>0</v>
      </c>
      <c r="S26" s="16"/>
      <c r="T26" s="16">
        <f t="shared" si="10"/>
        <v>1471.3528289891926</v>
      </c>
      <c r="U26" s="16"/>
      <c r="V26" s="16"/>
      <c r="W26" s="11"/>
      <c r="X26" s="52"/>
      <c r="Y26" s="11"/>
      <c r="Z26" s="11"/>
      <c r="AA26" s="11"/>
      <c r="AB26" s="12"/>
      <c r="AC26" s="12"/>
    </row>
    <row r="27" spans="1:29" hidden="1" x14ac:dyDescent="0.2">
      <c r="A27" s="11">
        <v>17</v>
      </c>
      <c r="B27" s="19" t="str">
        <f t="shared" si="13"/>
        <v>****</v>
      </c>
      <c r="C27" t="str">
        <f>VLOOKUP(A27,'mallin data'!$IJ$3:$IL$295,3,FALSE)</f>
        <v>Kolari</v>
      </c>
      <c r="D27" s="7">
        <f>VLOOKUP($C27,'mallin data'!$B$2:$CJ$295,9,FALSE)</f>
        <v>46.4</v>
      </c>
      <c r="E27" s="47">
        <f>VLOOKUP($C27,'mallin data'!$B$2:$CJ$295,66,FALSE)</f>
        <v>-4.9217002237136466E-2</v>
      </c>
      <c r="F27" s="7">
        <f>VLOOKUP($C27,'mallin data'!$B$2:$CJ$295,16,FALSE)</f>
        <v>50.4</v>
      </c>
      <c r="G27" s="16">
        <f>VLOOKUP($C27,'mallin data'!$B$2:$CJ$295,87,FALSE)</f>
        <v>425</v>
      </c>
      <c r="H27" s="16">
        <f>VLOOKUP($C27,'mallin data'!$B$2:$CJ$295,67,FALSE)</f>
        <v>25398.859636000998</v>
      </c>
      <c r="I27" s="47">
        <f>VLOOKUP($C27,'mallin data'!$B$2:$CJ$295,71,FALSE)</f>
        <v>6.0000000000000001E-3</v>
      </c>
      <c r="J27" s="28">
        <f>_xlfn.XLOOKUP($C27,'mallin data'!$B$3:$B$295,'mallin data'!CH$3:CH$295)</f>
        <v>0</v>
      </c>
      <c r="L27" s="39">
        <f>1-VLOOKUP(C27,'mallin data'!$B$3:$II$295,242,FALSE)/SUM($D$5:$J$5)</f>
        <v>0.533285825897995</v>
      </c>
      <c r="M27" s="42">
        <f t="shared" si="4"/>
        <v>12112.811926605504</v>
      </c>
      <c r="N27" s="42"/>
      <c r="O27" s="42">
        <f>VLOOKUP($C27,'mallin data'!$B$2:$CJ$295,65,FALSE)</f>
        <v>0</v>
      </c>
      <c r="P27" s="21"/>
      <c r="Q27" s="16"/>
      <c r="R27" s="16">
        <f>VLOOKUP($C27,'mallin data'!$B$2:$CJ$295,26,FALSE)</f>
        <v>0</v>
      </c>
      <c r="S27" s="16"/>
      <c r="T27" s="16">
        <f t="shared" si="10"/>
        <v>400.72769409038239</v>
      </c>
      <c r="U27" s="16"/>
      <c r="V27" s="16"/>
      <c r="W27" s="11"/>
      <c r="X27" s="52"/>
      <c r="Y27" s="11"/>
      <c r="Z27" s="11"/>
      <c r="AA27" s="11"/>
      <c r="AB27" s="12"/>
      <c r="AC27" s="12"/>
    </row>
    <row r="28" spans="1:29" hidden="1" x14ac:dyDescent="0.2">
      <c r="A28" s="11">
        <v>18</v>
      </c>
      <c r="B28" s="19" t="str">
        <f t="shared" si="13"/>
        <v>****</v>
      </c>
      <c r="C28" t="str">
        <f>VLOOKUP(A28,'mallin data'!$IJ$3:$IL$295,3,FALSE)</f>
        <v>Kauhava</v>
      </c>
      <c r="D28" s="7">
        <f>VLOOKUP($C28,'mallin data'!$B$2:$CJ$295,9,FALSE)</f>
        <v>48.1</v>
      </c>
      <c r="E28" s="47">
        <f>VLOOKUP($C28,'mallin data'!$B$2:$CJ$295,66,FALSE)</f>
        <v>-3.8793103448275863E-2</v>
      </c>
      <c r="F28" s="7">
        <f>VLOOKUP($C28,'mallin data'!$B$2:$CJ$295,16,FALSE)</f>
        <v>66.5</v>
      </c>
      <c r="G28" s="16">
        <f>VLOOKUP($C28,'mallin data'!$B$2:$CJ$295,87,FALSE)</f>
        <v>1561</v>
      </c>
      <c r="H28" s="16">
        <f>VLOOKUP($C28,'mallin data'!$B$2:$CJ$295,67,FALSE)</f>
        <v>24341.584371909001</v>
      </c>
      <c r="I28" s="47">
        <f>VLOOKUP($C28,'mallin data'!$B$2:$CJ$295,71,FALSE)</f>
        <v>6.9999999999999993E-3</v>
      </c>
      <c r="J28" s="28">
        <f>_xlfn.XLOOKUP($C28,'mallin data'!$B$3:$B$295,'mallin data'!CH$3:CH$295)</f>
        <v>0</v>
      </c>
      <c r="L28" s="39">
        <f>1-VLOOKUP(C28,'mallin data'!$B$3:$II$295,242,FALSE)/SUM($D$5:$J$5)</f>
        <v>0.52823072463348075</v>
      </c>
      <c r="M28" s="42">
        <f t="shared" si="4"/>
        <v>10940.911773940345</v>
      </c>
      <c r="N28" s="42"/>
      <c r="O28" s="42">
        <f>VLOOKUP($C28,'mallin data'!$B$2:$CJ$295,65,FALSE)</f>
        <v>0</v>
      </c>
      <c r="P28" s="21"/>
      <c r="Q28" s="16"/>
      <c r="R28" s="16">
        <f>VLOOKUP($C28,'mallin data'!$B$2:$CJ$295,26,FALSE)</f>
        <v>0</v>
      </c>
      <c r="S28" s="16"/>
      <c r="T28" s="16">
        <f t="shared" si="10"/>
        <v>360.46252402306214</v>
      </c>
      <c r="U28" s="16"/>
      <c r="V28" s="16"/>
      <c r="W28" s="11"/>
      <c r="X28" s="52"/>
      <c r="Y28" s="11"/>
      <c r="Z28" s="11"/>
      <c r="AA28" s="11"/>
      <c r="AB28" s="12"/>
      <c r="AC28" s="12"/>
    </row>
    <row r="29" spans="1:29" hidden="1" x14ac:dyDescent="0.2">
      <c r="A29" s="11">
        <v>19</v>
      </c>
      <c r="B29" s="19" t="str">
        <f t="shared" si="13"/>
        <v>****</v>
      </c>
      <c r="C29" t="str">
        <f>VLOOKUP(A29,'mallin data'!$IJ$3:$IL$295,3,FALSE)</f>
        <v>Aura</v>
      </c>
      <c r="D29" s="7">
        <f>VLOOKUP($C29,'mallin data'!$B$2:$CJ$295,9,FALSE)</f>
        <v>42.9</v>
      </c>
      <c r="E29" s="47">
        <f>VLOOKUP($C29,'mallin data'!$B$2:$CJ$295,66,FALSE)</f>
        <v>-3.7848605577689244E-2</v>
      </c>
      <c r="F29" s="7">
        <f>VLOOKUP($C29,'mallin data'!$B$2:$CJ$295,16,FALSE)</f>
        <v>70.7</v>
      </c>
      <c r="G29" s="16">
        <f>VLOOKUP($C29,'mallin data'!$B$2:$CJ$295,87,FALSE)</f>
        <v>483</v>
      </c>
      <c r="H29" s="16">
        <f>VLOOKUP($C29,'mallin data'!$B$2:$CJ$295,67,FALSE)</f>
        <v>26347.965412774553</v>
      </c>
      <c r="I29" s="47">
        <f>VLOOKUP($C29,'mallin data'!$B$2:$CJ$295,71,FALSE)</f>
        <v>6.0000000000000001E-3</v>
      </c>
      <c r="J29" s="28">
        <f>_xlfn.XLOOKUP($C29,'mallin data'!$B$3:$B$295,'mallin data'!CH$3:CH$295)</f>
        <v>0</v>
      </c>
      <c r="L29" s="39">
        <f>1-VLOOKUP(C29,'mallin data'!$B$3:$II$295,242,FALSE)/SUM($D$5:$J$5)</f>
        <v>0.51242636546002462</v>
      </c>
      <c r="M29" s="42">
        <f t="shared" si="4"/>
        <v>12663.547208121827</v>
      </c>
      <c r="N29" s="42"/>
      <c r="O29" s="42">
        <f>VLOOKUP($C29,'mallin data'!$B$2:$CJ$295,65,FALSE)</f>
        <v>0</v>
      </c>
      <c r="P29" s="21"/>
      <c r="Q29" s="16"/>
      <c r="R29" s="16">
        <f>VLOOKUP($C29,'mallin data'!$B$2:$CJ$295,26,FALSE)</f>
        <v>0</v>
      </c>
      <c r="S29" s="16"/>
      <c r="T29" s="16">
        <f t="shared" si="10"/>
        <v>591.01244813278004</v>
      </c>
      <c r="U29" s="16"/>
      <c r="V29" s="16"/>
      <c r="W29" s="11"/>
      <c r="X29" s="52"/>
      <c r="Y29" s="11"/>
      <c r="Z29" s="11"/>
      <c r="AA29" s="11"/>
      <c r="AB29" s="12"/>
      <c r="AC29" s="12"/>
    </row>
    <row r="30" spans="1:29" hidden="1" x14ac:dyDescent="0.2">
      <c r="A30" s="11">
        <v>20</v>
      </c>
      <c r="B30" s="19" t="str">
        <f t="shared" si="13"/>
        <v>****</v>
      </c>
      <c r="C30" t="str">
        <f>VLOOKUP(A30,'mallin data'!$IJ$3:$IL$295,3,FALSE)</f>
        <v>Ii</v>
      </c>
      <c r="D30" s="7">
        <f>VLOOKUP($C30,'mallin data'!$B$2:$CJ$295,9,FALSE)</f>
        <v>42.1</v>
      </c>
      <c r="E30" s="47">
        <f>VLOOKUP($C30,'mallin data'!$B$2:$CJ$295,66,FALSE)</f>
        <v>-2.8474576271186439E-2</v>
      </c>
      <c r="F30" s="7">
        <f>VLOOKUP($C30,'mallin data'!$B$2:$CJ$295,16,FALSE)</f>
        <v>79</v>
      </c>
      <c r="G30" s="16">
        <f>VLOOKUP($C30,'mallin data'!$B$2:$CJ$295,87,FALSE)</f>
        <v>1433</v>
      </c>
      <c r="H30" s="16">
        <f>VLOOKUP($C30,'mallin data'!$B$2:$CJ$295,67,FALSE)</f>
        <v>24163.980135162808</v>
      </c>
      <c r="I30" s="47">
        <f>VLOOKUP($C30,'mallin data'!$B$2:$CJ$295,71,FALSE)</f>
        <v>2E-3</v>
      </c>
      <c r="J30" s="28">
        <f>_xlfn.XLOOKUP($C30,'mallin data'!$B$3:$B$295,'mallin data'!CH$3:CH$295)</f>
        <v>0</v>
      </c>
      <c r="L30" s="39">
        <f>1-VLOOKUP(C30,'mallin data'!$B$3:$II$295,242,FALSE)/SUM($D$5:$J$5)</f>
        <v>0.50526057292922122</v>
      </c>
      <c r="M30" s="42">
        <f t="shared" si="4"/>
        <v>11001.69325997249</v>
      </c>
      <c r="N30" s="42"/>
      <c r="O30" s="42">
        <f>VLOOKUP($C30,'mallin data'!$B$2:$CJ$295,65,FALSE)</f>
        <v>0</v>
      </c>
      <c r="P30" s="21"/>
      <c r="Q30" s="16"/>
      <c r="R30" s="16">
        <f>VLOOKUP($C30,'mallin data'!$B$2:$CJ$295,26,FALSE)</f>
        <v>0</v>
      </c>
      <c r="S30" s="16"/>
      <c r="T30" s="16">
        <f t="shared" si="10"/>
        <v>805.86671343388286</v>
      </c>
      <c r="U30" s="16"/>
      <c r="V30" s="16"/>
      <c r="W30" s="11"/>
      <c r="X30" s="52"/>
      <c r="Y30" s="11"/>
      <c r="Z30" s="11"/>
      <c r="AA30" s="11"/>
      <c r="AB30" s="12"/>
      <c r="AC30" s="12"/>
    </row>
    <row r="31" spans="1:29" hidden="1" x14ac:dyDescent="0.2">
      <c r="A31" s="11">
        <v>21</v>
      </c>
      <c r="B31" s="19" t="str">
        <f t="shared" si="13"/>
        <v>***</v>
      </c>
      <c r="C31" t="str">
        <f>VLOOKUP(A31,'mallin data'!$IJ$3:$IL$295,3,FALSE)</f>
        <v>Muhos</v>
      </c>
      <c r="D31" s="7">
        <f>VLOOKUP($C31,'mallin data'!$B$2:$CJ$295,9,FALSE)</f>
        <v>40.5</v>
      </c>
      <c r="E31" s="47">
        <f>VLOOKUP($C31,'mallin data'!$B$2:$CJ$295,66,FALSE)</f>
        <v>-4.0948275862068964E-2</v>
      </c>
      <c r="F31" s="7">
        <f>VLOOKUP($C31,'mallin data'!$B$2:$CJ$295,16,FALSE)</f>
        <v>75</v>
      </c>
      <c r="G31" s="16">
        <f>VLOOKUP($C31,'mallin data'!$B$2:$CJ$295,87,FALSE)</f>
        <v>1335</v>
      </c>
      <c r="H31" s="16">
        <f>VLOOKUP($C31,'mallin data'!$B$2:$CJ$295,67,FALSE)</f>
        <v>23770.826894754729</v>
      </c>
      <c r="I31" s="47">
        <f>VLOOKUP($C31,'mallin data'!$B$2:$CJ$295,71,FALSE)</f>
        <v>1E-3</v>
      </c>
      <c r="J31" s="28">
        <f>_xlfn.XLOOKUP($C31,'mallin data'!$B$3:$B$295,'mallin data'!CH$3:CH$295)</f>
        <v>0</v>
      </c>
      <c r="L31" s="39">
        <f>1-VLOOKUP(C31,'mallin data'!$B$3:$II$295,242,FALSE)/SUM($D$5:$J$5)</f>
        <v>0.49980120006849238</v>
      </c>
      <c r="M31" s="42">
        <f t="shared" si="4"/>
        <v>9424.0946094609462</v>
      </c>
      <c r="N31" s="42"/>
      <c r="O31" s="42">
        <f>VLOOKUP($C31,'mallin data'!$B$2:$CJ$295,65,FALSE)</f>
        <v>0</v>
      </c>
      <c r="P31" s="21"/>
      <c r="Q31" s="16"/>
      <c r="R31" s="16">
        <f>VLOOKUP($C31,'mallin data'!$B$2:$CJ$295,26,FALSE)</f>
        <v>0</v>
      </c>
      <c r="S31" s="16"/>
      <c r="T31" s="16">
        <f t="shared" si="10"/>
        <v>643.80874112812853</v>
      </c>
      <c r="U31" s="16"/>
      <c r="V31" s="16"/>
      <c r="W31" s="11"/>
      <c r="X31" s="52"/>
      <c r="Y31" s="11"/>
      <c r="Z31" s="11"/>
      <c r="AA31" s="11"/>
      <c r="AB31" s="12"/>
      <c r="AC31" s="12"/>
    </row>
    <row r="32" spans="1:29" hidden="1" x14ac:dyDescent="0.2">
      <c r="A32" s="11">
        <v>22</v>
      </c>
      <c r="B32" s="19" t="str">
        <f t="shared" si="13"/>
        <v>***</v>
      </c>
      <c r="C32" t="str">
        <f>VLOOKUP(A32,'mallin data'!$IJ$3:$IL$295,3,FALSE)</f>
        <v>Orivesi</v>
      </c>
      <c r="D32" s="7">
        <f>VLOOKUP($C32,'mallin data'!$B$2:$CJ$295,9,FALSE)</f>
        <v>48.9</v>
      </c>
      <c r="E32" s="47">
        <f>VLOOKUP($C32,'mallin data'!$B$2:$CJ$295,66,FALSE)</f>
        <v>-4.0556199304750871E-2</v>
      </c>
      <c r="F32" s="7">
        <f>VLOOKUP($C32,'mallin data'!$B$2:$CJ$295,16,FALSE)</f>
        <v>52.7</v>
      </c>
      <c r="G32" s="16">
        <f>VLOOKUP($C32,'mallin data'!$B$2:$CJ$295,87,FALSE)</f>
        <v>828</v>
      </c>
      <c r="H32" s="16">
        <f>VLOOKUP($C32,'mallin data'!$B$2:$CJ$295,67,FALSE)</f>
        <v>25988.983482294378</v>
      </c>
      <c r="I32" s="47">
        <f>VLOOKUP($C32,'mallin data'!$B$2:$CJ$295,71,FALSE)</f>
        <v>2E-3</v>
      </c>
      <c r="J32" s="28">
        <f>_xlfn.XLOOKUP($C32,'mallin data'!$B$3:$B$295,'mallin data'!CH$3:CH$295)</f>
        <v>0</v>
      </c>
      <c r="L32" s="39">
        <f>1-VLOOKUP(C32,'mallin data'!$B$3:$II$295,242,FALSE)/SUM($D$5:$J$5)</f>
        <v>0.49829610916102396</v>
      </c>
      <c r="M32" s="42">
        <f t="shared" si="4"/>
        <v>10249.81904198699</v>
      </c>
      <c r="N32" s="42"/>
      <c r="O32" s="42">
        <f>VLOOKUP($C32,'mallin data'!$B$2:$CJ$295,65,FALSE)</f>
        <v>0</v>
      </c>
      <c r="P32" s="21"/>
      <c r="Q32" s="16"/>
      <c r="R32" s="16">
        <f>VLOOKUP($C32,'mallin data'!$B$2:$CJ$295,26,FALSE)</f>
        <v>0</v>
      </c>
      <c r="S32" s="16"/>
      <c r="T32" s="16">
        <f t="shared" si="10"/>
        <v>789.26372963186486</v>
      </c>
      <c r="U32" s="16"/>
      <c r="V32" s="16"/>
      <c r="W32" s="11"/>
      <c r="X32" s="52"/>
      <c r="Y32" s="11"/>
      <c r="Z32" s="11"/>
      <c r="AA32" s="11"/>
      <c r="AB32" s="12"/>
      <c r="AC32" s="12"/>
    </row>
    <row r="33" spans="1:29" hidden="1" x14ac:dyDescent="0.2">
      <c r="A33" s="11">
        <v>23</v>
      </c>
      <c r="B33" s="19" t="str">
        <f t="shared" si="13"/>
        <v>***</v>
      </c>
      <c r="C33" t="str">
        <f>VLOOKUP(A33,'mallin data'!$IJ$3:$IL$295,3,FALSE)</f>
        <v>Urjala</v>
      </c>
      <c r="D33" s="7">
        <f>VLOOKUP($C33,'mallin data'!$B$2:$CJ$295,9,FALSE)</f>
        <v>50.7</v>
      </c>
      <c r="E33" s="47">
        <f>VLOOKUP($C33,'mallin data'!$B$2:$CJ$295,66,FALSE)</f>
        <v>-4.8837209302325581E-2</v>
      </c>
      <c r="F33" s="7">
        <f>VLOOKUP($C33,'mallin data'!$B$2:$CJ$295,16,FALSE)</f>
        <v>85.4</v>
      </c>
      <c r="G33" s="16">
        <f>VLOOKUP($C33,'mallin data'!$B$2:$CJ$295,87,FALSE)</f>
        <v>409</v>
      </c>
      <c r="H33" s="16">
        <f>VLOOKUP($C33,'mallin data'!$B$2:$CJ$295,67,FALSE)</f>
        <v>23720.49956217163</v>
      </c>
      <c r="I33" s="47">
        <f>VLOOKUP($C33,'mallin data'!$B$2:$CJ$295,71,FALSE)</f>
        <v>3.0000000000000001E-3</v>
      </c>
      <c r="J33" s="28">
        <f>_xlfn.XLOOKUP($C33,'mallin data'!$B$3:$B$295,'mallin data'!CH$3:CH$295)</f>
        <v>0</v>
      </c>
      <c r="L33" s="39">
        <f>1-VLOOKUP(C33,'mallin data'!$B$3:$II$295,242,FALSE)/SUM($D$5:$J$5)</f>
        <v>0.49786795956534291</v>
      </c>
      <c r="M33" s="42">
        <f t="shared" si="4"/>
        <v>11495.132300357569</v>
      </c>
      <c r="N33" s="42"/>
      <c r="O33" s="42">
        <f>VLOOKUP($C33,'mallin data'!$B$2:$CJ$295,65,FALSE)</f>
        <v>0</v>
      </c>
      <c r="P33" s="21"/>
      <c r="Q33" s="16"/>
      <c r="R33" s="16">
        <f>VLOOKUP($C33,'mallin data'!$B$2:$CJ$295,26,FALSE)</f>
        <v>0</v>
      </c>
      <c r="S33" s="16"/>
      <c r="T33" s="16">
        <f t="shared" si="10"/>
        <v>467.83373493975904</v>
      </c>
      <c r="U33" s="16"/>
      <c r="V33" s="16"/>
      <c r="W33" s="11"/>
      <c r="X33" s="52"/>
      <c r="Y33" s="11"/>
      <c r="Z33" s="11"/>
      <c r="AA33" s="11"/>
      <c r="AB33" s="12"/>
      <c r="AC33" s="12"/>
    </row>
    <row r="34" spans="1:29" hidden="1" x14ac:dyDescent="0.2">
      <c r="A34" s="11">
        <v>24</v>
      </c>
      <c r="B34" s="19" t="str">
        <f t="shared" si="13"/>
        <v>***</v>
      </c>
      <c r="C34" t="str">
        <f>VLOOKUP(A34,'mallin data'!$IJ$3:$IL$295,3,FALSE)</f>
        <v>Kemi</v>
      </c>
      <c r="D34" s="7">
        <f>VLOOKUP($C34,'mallin data'!$B$2:$CJ$295,9,FALSE)</f>
        <v>47.8</v>
      </c>
      <c r="E34" s="47">
        <f>VLOOKUP($C34,'mallin data'!$B$2:$CJ$295,66,FALSE)</f>
        <v>-1.4767932489451477E-2</v>
      </c>
      <c r="F34" s="7">
        <f>VLOOKUP($C34,'mallin data'!$B$2:$CJ$295,16,FALSE)</f>
        <v>99.5</v>
      </c>
      <c r="G34" s="16">
        <f>VLOOKUP($C34,'mallin data'!$B$2:$CJ$295,87,FALSE)</f>
        <v>1868</v>
      </c>
      <c r="H34" s="16">
        <f>VLOOKUP($C34,'mallin data'!$B$2:$CJ$295,67,FALSE)</f>
        <v>27288.770171906457</v>
      </c>
      <c r="I34" s="47">
        <f>VLOOKUP($C34,'mallin data'!$B$2:$CJ$295,71,FALSE)</f>
        <v>2E-3</v>
      </c>
      <c r="J34" s="28">
        <f>_xlfn.XLOOKUP($C34,'mallin data'!$B$3:$B$295,'mallin data'!CH$3:CH$295)</f>
        <v>0</v>
      </c>
      <c r="L34" s="39">
        <f>1-VLOOKUP(C34,'mallin data'!$B$3:$II$295,242,FALSE)/SUM($D$5:$J$5)</f>
        <v>0.49379900608470961</v>
      </c>
      <c r="M34" s="42">
        <f t="shared" si="4"/>
        <v>10103.724229543039</v>
      </c>
      <c r="N34" s="42"/>
      <c r="O34" s="42">
        <f>VLOOKUP($C34,'mallin data'!$B$2:$CJ$295,65,FALSE)</f>
        <v>0</v>
      </c>
      <c r="P34" s="21"/>
      <c r="Q34" s="16"/>
      <c r="R34" s="16">
        <f>VLOOKUP($C34,'mallin data'!$B$2:$CJ$295,26,FALSE)</f>
        <v>0</v>
      </c>
      <c r="S34" s="16"/>
      <c r="T34" s="16">
        <f t="shared" si="10"/>
        <v>898.83501499863644</v>
      </c>
      <c r="U34" s="16"/>
      <c r="V34" s="16"/>
      <c r="W34" s="11"/>
      <c r="X34" s="52"/>
      <c r="Y34" s="11"/>
      <c r="Z34" s="11"/>
      <c r="AA34" s="11"/>
      <c r="AB34" s="12"/>
      <c r="AC34" s="12"/>
    </row>
    <row r="35" spans="1:29" hidden="1" x14ac:dyDescent="0.2">
      <c r="A35" s="11">
        <v>25</v>
      </c>
      <c r="B35" s="19" t="str">
        <f t="shared" si="13"/>
        <v>***</v>
      </c>
      <c r="C35" t="str">
        <f>VLOOKUP(A35,'mallin data'!$IJ$3:$IL$295,3,FALSE)</f>
        <v>Varkaus</v>
      </c>
      <c r="D35" s="7">
        <f>VLOOKUP($C35,'mallin data'!$B$2:$CJ$295,9,FALSE)</f>
        <v>50.2</v>
      </c>
      <c r="E35" s="47">
        <f>VLOOKUP($C35,'mallin data'!$B$2:$CJ$295,66,FALSE)</f>
        <v>-2.4893746205221615E-2</v>
      </c>
      <c r="F35" s="7">
        <f>VLOOKUP($C35,'mallin data'!$B$2:$CJ$295,16,FALSE)</f>
        <v>99.8</v>
      </c>
      <c r="G35" s="16">
        <f>VLOOKUP($C35,'mallin data'!$B$2:$CJ$295,87,FALSE)</f>
        <v>1606</v>
      </c>
      <c r="H35" s="16">
        <f>VLOOKUP($C35,'mallin data'!$B$2:$CJ$295,67,FALSE)</f>
        <v>26557.139808384447</v>
      </c>
      <c r="I35" s="47">
        <f>VLOOKUP($C35,'mallin data'!$B$2:$CJ$295,71,FALSE)</f>
        <v>2E-3</v>
      </c>
      <c r="J35" s="28">
        <f>_xlfn.XLOOKUP($C35,'mallin data'!$B$3:$B$295,'mallin data'!CH$3:CH$295)</f>
        <v>0</v>
      </c>
      <c r="L35" s="39">
        <f>1-VLOOKUP(C35,'mallin data'!$B$3:$II$295,242,FALSE)/SUM($D$5:$J$5)</f>
        <v>0.49105698362052641</v>
      </c>
      <c r="M35" s="42">
        <f t="shared" si="4"/>
        <v>12348.506609283739</v>
      </c>
      <c r="N35" s="42"/>
      <c r="O35" s="42">
        <f>VLOOKUP($C35,'mallin data'!$B$2:$CJ$295,65,FALSE)</f>
        <v>0</v>
      </c>
      <c r="P35" s="21"/>
      <c r="Q35" s="16"/>
      <c r="R35" s="16">
        <f>VLOOKUP($C35,'mallin data'!$B$2:$CJ$295,26,FALSE)</f>
        <v>0</v>
      </c>
      <c r="S35" s="16"/>
      <c r="T35" s="16">
        <f t="shared" si="10"/>
        <v>1251.1323389400191</v>
      </c>
      <c r="U35" s="16"/>
      <c r="V35" s="16"/>
      <c r="W35" s="11"/>
      <c r="X35" s="52"/>
      <c r="Y35" s="11"/>
      <c r="Z35" s="11"/>
      <c r="AA35" s="11"/>
      <c r="AB35" s="12"/>
      <c r="AC35" s="12"/>
    </row>
    <row r="36" spans="1:29" hidden="1" x14ac:dyDescent="0.2">
      <c r="A36" s="11">
        <v>26</v>
      </c>
      <c r="B36" s="19" t="str">
        <f t="shared" si="13"/>
        <v>***</v>
      </c>
      <c r="C36" t="str">
        <f>VLOOKUP(A36,'mallin data'!$IJ$3:$IL$295,3,FALSE)</f>
        <v>Alavieska</v>
      </c>
      <c r="D36" s="7">
        <f>VLOOKUP($C36,'mallin data'!$B$2:$CJ$295,9,FALSE)</f>
        <v>44.8</v>
      </c>
      <c r="E36" s="47">
        <f>VLOOKUP($C36,'mallin data'!$B$2:$CJ$295,66,FALSE)</f>
        <v>-4.3478260869565216E-2</v>
      </c>
      <c r="F36" s="7">
        <f>VLOOKUP($C36,'mallin data'!$B$2:$CJ$295,16,FALSE)</f>
        <v>51.8</v>
      </c>
      <c r="G36" s="16">
        <f>VLOOKUP($C36,'mallin data'!$B$2:$CJ$295,87,FALSE)</f>
        <v>330</v>
      </c>
      <c r="H36" s="16">
        <f>VLOOKUP($C36,'mallin data'!$B$2:$CJ$295,67,FALSE)</f>
        <v>22668.954452195321</v>
      </c>
      <c r="I36" s="47">
        <f>VLOOKUP($C36,'mallin data'!$B$2:$CJ$295,71,FALSE)</f>
        <v>2E-3</v>
      </c>
      <c r="J36" s="28">
        <f>_xlfn.XLOOKUP($C36,'mallin data'!$B$3:$B$295,'mallin data'!CH$3:CH$295)</f>
        <v>0</v>
      </c>
      <c r="L36" s="39">
        <f>1-VLOOKUP(C36,'mallin data'!$B$3:$II$295,242,FALSE)/SUM($D$5:$J$5)</f>
        <v>0.49066385877105767</v>
      </c>
      <c r="M36" s="42">
        <f t="shared" si="4"/>
        <v>12728.234074074075</v>
      </c>
      <c r="N36" s="42"/>
      <c r="O36" s="42">
        <f>VLOOKUP($C36,'mallin data'!$B$2:$CJ$295,65,FALSE)</f>
        <v>0</v>
      </c>
      <c r="P36" s="21"/>
      <c r="Q36" s="16"/>
      <c r="R36" s="16">
        <f>VLOOKUP($C36,'mallin data'!$B$2:$CJ$295,26,FALSE)</f>
        <v>0</v>
      </c>
      <c r="S36" s="16"/>
      <c r="T36" s="16">
        <f t="shared" si="10"/>
        <v>367.5322338830585</v>
      </c>
      <c r="U36" s="16"/>
      <c r="V36" s="16"/>
      <c r="W36" s="11"/>
      <c r="X36" s="52"/>
      <c r="Y36" s="11"/>
      <c r="Z36" s="11"/>
      <c r="AA36" s="11"/>
      <c r="AB36" s="12"/>
      <c r="AC36" s="12"/>
    </row>
    <row r="37" spans="1:29" hidden="1" x14ac:dyDescent="0.2">
      <c r="A37" s="11">
        <v>27</v>
      </c>
      <c r="B37" s="19" t="str">
        <f t="shared" si="13"/>
        <v>***</v>
      </c>
      <c r="C37" t="str">
        <f>VLOOKUP(A37,'mallin data'!$IJ$3:$IL$295,3,FALSE)</f>
        <v>Imatra</v>
      </c>
      <c r="D37" s="7">
        <f>VLOOKUP($C37,'mallin data'!$B$2:$CJ$295,9,FALSE)</f>
        <v>50.2</v>
      </c>
      <c r="E37" s="47">
        <f>VLOOKUP($C37,'mallin data'!$B$2:$CJ$295,66,FALSE)</f>
        <v>-2.541942043721403E-2</v>
      </c>
      <c r="F37" s="7">
        <f>VLOOKUP($C37,'mallin data'!$B$2:$CJ$295,16,FALSE)</f>
        <v>97.4</v>
      </c>
      <c r="G37" s="16">
        <f>VLOOKUP($C37,'mallin data'!$B$2:$CJ$295,87,FALSE)</f>
        <v>1917</v>
      </c>
      <c r="H37" s="16">
        <f>VLOOKUP($C37,'mallin data'!$B$2:$CJ$295,67,FALSE)</f>
        <v>27158.780328263572</v>
      </c>
      <c r="I37" s="47">
        <f>VLOOKUP($C37,'mallin data'!$B$2:$CJ$295,71,FALSE)</f>
        <v>1E-3</v>
      </c>
      <c r="J37" s="28">
        <f>_xlfn.XLOOKUP($C37,'mallin data'!$B$3:$B$295,'mallin data'!CH$3:CH$295)</f>
        <v>0</v>
      </c>
      <c r="L37" s="39">
        <f>1-VLOOKUP(C37,'mallin data'!$B$3:$II$295,242,FALSE)/SUM($D$5:$J$5)</f>
        <v>0.48465198777395824</v>
      </c>
      <c r="M37" s="42">
        <f t="shared" si="4"/>
        <v>13393.573635427394</v>
      </c>
      <c r="N37" s="42"/>
      <c r="O37" s="42">
        <f>VLOOKUP($C37,'mallin data'!$B$2:$CJ$295,65,FALSE)</f>
        <v>0</v>
      </c>
      <c r="P37" s="21"/>
      <c r="Q37" s="16"/>
      <c r="R37" s="16">
        <f>VLOOKUP($C37,'mallin data'!$B$2:$CJ$295,26,FALSE)</f>
        <v>0</v>
      </c>
      <c r="S37" s="16"/>
      <c r="T37" s="16">
        <f t="shared" si="10"/>
        <v>579.72701074141992</v>
      </c>
      <c r="U37" s="16"/>
      <c r="V37" s="16"/>
      <c r="W37" s="11"/>
      <c r="X37" s="52"/>
      <c r="Y37" s="11"/>
      <c r="Z37" s="11"/>
      <c r="AA37" s="11"/>
      <c r="AB37" s="12"/>
      <c r="AC37" s="12"/>
    </row>
    <row r="38" spans="1:29" hidden="1" x14ac:dyDescent="0.2">
      <c r="A38" s="11">
        <v>28</v>
      </c>
      <c r="B38" s="19" t="str">
        <f t="shared" si="13"/>
        <v>***</v>
      </c>
      <c r="C38" t="str">
        <f>VLOOKUP(A38,'mallin data'!$IJ$3:$IL$295,3,FALSE)</f>
        <v>Sastamala</v>
      </c>
      <c r="D38" s="7">
        <f>VLOOKUP($C38,'mallin data'!$B$2:$CJ$295,9,FALSE)</f>
        <v>48.9</v>
      </c>
      <c r="E38" s="47">
        <f>VLOOKUP($C38,'mallin data'!$B$2:$CJ$295,66,FALSE)</f>
        <v>-2.591792656587473E-2</v>
      </c>
      <c r="F38" s="7">
        <f>VLOOKUP($C38,'mallin data'!$B$2:$CJ$295,16,FALSE)</f>
        <v>75.599999999999994</v>
      </c>
      <c r="G38" s="16">
        <f>VLOOKUP($C38,'mallin data'!$B$2:$CJ$295,87,FALSE)</f>
        <v>2255</v>
      </c>
      <c r="H38" s="16">
        <f>VLOOKUP($C38,'mallin data'!$B$2:$CJ$295,67,FALSE)</f>
        <v>25266.091260897301</v>
      </c>
      <c r="I38" s="47">
        <f>VLOOKUP($C38,'mallin data'!$B$2:$CJ$295,71,FALSE)</f>
        <v>2E-3</v>
      </c>
      <c r="J38" s="28">
        <f>_xlfn.XLOOKUP($C38,'mallin data'!$B$3:$B$295,'mallin data'!CH$3:CH$295)</f>
        <v>0</v>
      </c>
      <c r="L38" s="39">
        <f>1-VLOOKUP(C38,'mallin data'!$B$3:$II$295,242,FALSE)/SUM($D$5:$J$5)</f>
        <v>0.48432148123650998</v>
      </c>
      <c r="M38" s="42">
        <f t="shared" si="4"/>
        <v>11687.49409190372</v>
      </c>
      <c r="N38" s="42"/>
      <c r="O38" s="42">
        <f>VLOOKUP($C38,'mallin data'!$B$2:$CJ$295,65,FALSE)</f>
        <v>0</v>
      </c>
      <c r="P38" s="21"/>
      <c r="Q38" s="16"/>
      <c r="R38" s="16">
        <f>VLOOKUP($C38,'mallin data'!$B$2:$CJ$295,26,FALSE)</f>
        <v>0</v>
      </c>
      <c r="S38" s="16"/>
      <c r="T38" s="16">
        <f t="shared" si="10"/>
        <v>410.96637719884211</v>
      </c>
      <c r="U38" s="16"/>
      <c r="V38" s="16"/>
      <c r="W38" s="11"/>
      <c r="X38" s="52"/>
      <c r="Y38" s="11"/>
      <c r="Z38" s="11"/>
      <c r="AA38" s="11"/>
      <c r="AB38" s="12"/>
      <c r="AC38" s="12"/>
    </row>
    <row r="39" spans="1:29" hidden="1" x14ac:dyDescent="0.2">
      <c r="A39" s="11">
        <v>29</v>
      </c>
      <c r="B39" s="19" t="str">
        <f t="shared" si="13"/>
        <v>***</v>
      </c>
      <c r="C39" t="str">
        <f>VLOOKUP(A39,'mallin data'!$IJ$3:$IL$295,3,FALSE)</f>
        <v>Kärkölä</v>
      </c>
      <c r="D39" s="7">
        <f>VLOOKUP($C39,'mallin data'!$B$2:$CJ$295,9,FALSE)</f>
        <v>49</v>
      </c>
      <c r="E39" s="47">
        <f>VLOOKUP($C39,'mallin data'!$B$2:$CJ$295,66,FALSE)</f>
        <v>-3.9267015706806283E-2</v>
      </c>
      <c r="F39" s="7">
        <f>VLOOKUP($C39,'mallin data'!$B$2:$CJ$295,16,FALSE)</f>
        <v>67.2</v>
      </c>
      <c r="G39" s="16">
        <f>VLOOKUP($C39,'mallin data'!$B$2:$CJ$295,87,FALSE)</f>
        <v>367</v>
      </c>
      <c r="H39" s="16">
        <f>VLOOKUP($C39,'mallin data'!$B$2:$CJ$295,67,FALSE)</f>
        <v>26347.098201263976</v>
      </c>
      <c r="I39" s="47">
        <f>VLOOKUP($C39,'mallin data'!$B$2:$CJ$295,71,FALSE)</f>
        <v>5.0000000000000001E-3</v>
      </c>
      <c r="J39" s="28">
        <f>_xlfn.XLOOKUP($C39,'mallin data'!$B$3:$B$295,'mallin data'!CH$3:CH$295)</f>
        <v>0</v>
      </c>
      <c r="L39" s="39">
        <f>1-VLOOKUP(C39,'mallin data'!$B$3:$II$295,242,FALSE)/SUM($D$5:$J$5)</f>
        <v>0.47250623401336844</v>
      </c>
      <c r="M39" s="42">
        <f t="shared" si="4"/>
        <v>11790.857142857143</v>
      </c>
      <c r="N39" s="42"/>
      <c r="O39" s="42">
        <f>VLOOKUP($C39,'mallin data'!$B$2:$CJ$295,65,FALSE)</f>
        <v>0</v>
      </c>
      <c r="P39" s="21"/>
      <c r="Q39" s="16"/>
      <c r="R39" s="16">
        <f>VLOOKUP($C39,'mallin data'!$B$2:$CJ$295,26,FALSE)</f>
        <v>0</v>
      </c>
      <c r="S39" s="16"/>
      <c r="T39" s="16">
        <f t="shared" si="10"/>
        <v>791.84636118598382</v>
      </c>
      <c r="U39" s="16"/>
      <c r="V39" s="16"/>
      <c r="W39" s="11"/>
      <c r="X39" s="52"/>
      <c r="Y39" s="11"/>
      <c r="Z39" s="11"/>
      <c r="AA39" s="11"/>
      <c r="AB39" s="12"/>
      <c r="AC39" s="12"/>
    </row>
    <row r="40" spans="1:29" hidden="1" x14ac:dyDescent="0.2">
      <c r="A40" s="11">
        <v>30</v>
      </c>
      <c r="B40" s="19" t="str">
        <f t="shared" si="13"/>
        <v>***</v>
      </c>
      <c r="C40" t="str">
        <f>VLOOKUP(A40,'mallin data'!$IJ$3:$IL$295,3,FALSE)</f>
        <v>Lapinlahti</v>
      </c>
      <c r="D40" s="7">
        <f>VLOOKUP($C40,'mallin data'!$B$2:$CJ$295,9,FALSE)</f>
        <v>48</v>
      </c>
      <c r="E40" s="47">
        <f>VLOOKUP($C40,'mallin data'!$B$2:$CJ$295,66,FALSE)</f>
        <v>-3.8844621513944223E-2</v>
      </c>
      <c r="F40" s="7">
        <f>VLOOKUP($C40,'mallin data'!$B$2:$CJ$295,16,FALSE)</f>
        <v>53.9</v>
      </c>
      <c r="G40" s="16">
        <f>VLOOKUP($C40,'mallin data'!$B$2:$CJ$295,87,FALSE)</f>
        <v>965</v>
      </c>
      <c r="H40" s="16">
        <f>VLOOKUP($C40,'mallin data'!$B$2:$CJ$295,67,FALSE)</f>
        <v>24192.880557103064</v>
      </c>
      <c r="I40" s="47">
        <f>VLOOKUP($C40,'mallin data'!$B$2:$CJ$295,71,FALSE)</f>
        <v>1E-3</v>
      </c>
      <c r="J40" s="28">
        <f>_xlfn.XLOOKUP($C40,'mallin data'!$B$3:$B$295,'mallin data'!CH$3:CH$295)</f>
        <v>0</v>
      </c>
      <c r="L40" s="39">
        <f>1-VLOOKUP(C40,'mallin data'!$B$3:$II$295,242,FALSE)/SUM($D$5:$J$5)</f>
        <v>0.46947063841854919</v>
      </c>
      <c r="M40" s="42">
        <f t="shared" si="4"/>
        <v>10380.432706957847</v>
      </c>
      <c r="N40" s="42"/>
      <c r="O40" s="42">
        <f>VLOOKUP($C40,'mallin data'!$B$2:$CJ$295,65,FALSE)</f>
        <v>0</v>
      </c>
      <c r="P40" s="21"/>
      <c r="Q40" s="16"/>
      <c r="R40" s="16">
        <f>VLOOKUP($C40,'mallin data'!$B$2:$CJ$295,26,FALSE)</f>
        <v>0</v>
      </c>
      <c r="S40" s="16"/>
      <c r="T40" s="16">
        <f t="shared" si="10"/>
        <v>378.19012987012985</v>
      </c>
      <c r="U40" s="16"/>
      <c r="V40" s="16"/>
      <c r="W40" s="11"/>
      <c r="X40" s="52"/>
      <c r="Y40" s="11"/>
      <c r="Z40" s="11"/>
      <c r="AA40" s="11"/>
      <c r="AB40" s="12"/>
      <c r="AC40" s="12"/>
    </row>
    <row r="41" spans="1:29" hidden="1" x14ac:dyDescent="0.2">
      <c r="A41" s="11">
        <v>31</v>
      </c>
      <c r="B41" s="19" t="str">
        <f t="shared" si="13"/>
        <v>***</v>
      </c>
      <c r="C41" t="str">
        <f>VLOOKUP(A41,'mallin data'!$IJ$3:$IL$295,3,FALSE)</f>
        <v>Loimaa</v>
      </c>
      <c r="D41" s="7">
        <f>VLOOKUP($C41,'mallin data'!$B$2:$CJ$295,9,FALSE)</f>
        <v>48.9</v>
      </c>
      <c r="E41" s="47">
        <f>VLOOKUP($C41,'mallin data'!$B$2:$CJ$295,66,FALSE)</f>
        <v>-2.8711484593837534E-2</v>
      </c>
      <c r="F41" s="7">
        <f>VLOOKUP($C41,'mallin data'!$B$2:$CJ$295,16,FALSE)</f>
        <v>67.8</v>
      </c>
      <c r="G41" s="16">
        <f>VLOOKUP($C41,'mallin data'!$B$2:$CJ$295,87,FALSE)</f>
        <v>1387</v>
      </c>
      <c r="H41" s="16">
        <f>VLOOKUP($C41,'mallin data'!$B$2:$CJ$295,67,FALSE)</f>
        <v>24686.860311284046</v>
      </c>
      <c r="I41" s="47">
        <f>VLOOKUP($C41,'mallin data'!$B$2:$CJ$295,71,FALSE)</f>
        <v>2E-3</v>
      </c>
      <c r="J41" s="28">
        <f>_xlfn.XLOOKUP($C41,'mallin data'!$B$3:$B$295,'mallin data'!CH$3:CH$295)</f>
        <v>0</v>
      </c>
      <c r="L41" s="39">
        <f>1-VLOOKUP(C41,'mallin data'!$B$3:$II$295,242,FALSE)/SUM($D$5:$J$5)</f>
        <v>0.46668939468068749</v>
      </c>
      <c r="M41" s="42">
        <f t="shared" si="4"/>
        <v>12005.883481349911</v>
      </c>
      <c r="N41" s="42"/>
      <c r="O41" s="42">
        <f>VLOOKUP($C41,'mallin data'!$B$2:$CJ$295,65,FALSE)</f>
        <v>0</v>
      </c>
      <c r="P41" s="21"/>
      <c r="Q41" s="16"/>
      <c r="R41" s="16">
        <f>VLOOKUP($C41,'mallin data'!$B$2:$CJ$295,26,FALSE)</f>
        <v>0</v>
      </c>
      <c r="S41" s="16"/>
      <c r="T41" s="16">
        <f t="shared" si="10"/>
        <v>1532.8314937454011</v>
      </c>
      <c r="U41" s="16"/>
      <c r="V41" s="16"/>
      <c r="W41" s="11"/>
      <c r="X41" s="52"/>
      <c r="Y41" s="11"/>
      <c r="Z41" s="11"/>
      <c r="AA41" s="11"/>
      <c r="AB41" s="12"/>
      <c r="AC41" s="12"/>
    </row>
    <row r="42" spans="1:29" hidden="1" x14ac:dyDescent="0.2">
      <c r="A42" s="11">
        <v>32</v>
      </c>
      <c r="B42" s="19" t="str">
        <f t="shared" si="13"/>
        <v>***</v>
      </c>
      <c r="C42" t="str">
        <f>VLOOKUP(A42,'mallin data'!$IJ$3:$IL$295,3,FALSE)</f>
        <v>Simo</v>
      </c>
      <c r="D42" s="7">
        <f>VLOOKUP($C42,'mallin data'!$B$2:$CJ$295,9,FALSE)</f>
        <v>51.2</v>
      </c>
      <c r="E42" s="47">
        <f>VLOOKUP($C42,'mallin data'!$B$2:$CJ$295,66,FALSE)</f>
        <v>-3.9285714285714285E-2</v>
      </c>
      <c r="F42" s="7">
        <f>VLOOKUP($C42,'mallin data'!$B$2:$CJ$295,16,FALSE)</f>
        <v>81.099999999999994</v>
      </c>
      <c r="G42" s="16">
        <f>VLOOKUP($C42,'mallin data'!$B$2:$CJ$295,87,FALSE)</f>
        <v>269</v>
      </c>
      <c r="H42" s="16">
        <f>VLOOKUP($C42,'mallin data'!$B$2:$CJ$295,67,FALSE)</f>
        <v>27458.407355021216</v>
      </c>
      <c r="I42" s="47">
        <f>VLOOKUP($C42,'mallin data'!$B$2:$CJ$295,71,FALSE)</f>
        <v>2E-3</v>
      </c>
      <c r="J42" s="28">
        <f>_xlfn.XLOOKUP($C42,'mallin data'!$B$3:$B$295,'mallin data'!CH$3:CH$295)</f>
        <v>0</v>
      </c>
      <c r="L42" s="39">
        <f>1-VLOOKUP(C42,'mallin data'!$B$3:$II$295,242,FALSE)/SUM($D$5:$J$5)</f>
        <v>0.46124452329914867</v>
      </c>
      <c r="M42" s="42">
        <f t="shared" si="4"/>
        <v>14108.754098360656</v>
      </c>
      <c r="N42" s="42"/>
      <c r="O42" s="42">
        <f>VLOOKUP($C42,'mallin data'!$B$2:$CJ$295,65,FALSE)</f>
        <v>0</v>
      </c>
      <c r="P42" s="21"/>
      <c r="Q42" s="16"/>
      <c r="R42" s="16">
        <f>VLOOKUP($C42,'mallin data'!$B$2:$CJ$295,26,FALSE)</f>
        <v>0</v>
      </c>
      <c r="S42" s="16"/>
      <c r="T42" s="16">
        <f t="shared" si="10"/>
        <v>1418.5857418111752</v>
      </c>
      <c r="U42" s="16"/>
      <c r="V42" s="16"/>
      <c r="W42" s="11"/>
      <c r="X42" s="52"/>
      <c r="Y42" s="11"/>
      <c r="Z42" s="11"/>
      <c r="AA42" s="11"/>
      <c r="AB42" s="12"/>
      <c r="AC42" s="12"/>
    </row>
    <row r="43" spans="1:29" hidden="1" x14ac:dyDescent="0.2">
      <c r="A43" s="11">
        <v>33</v>
      </c>
      <c r="B43" s="19" t="str">
        <f t="shared" si="13"/>
        <v>***</v>
      </c>
      <c r="C43" t="str">
        <f>VLOOKUP(A43,'mallin data'!$IJ$3:$IL$295,3,FALSE)</f>
        <v>Hausjärvi</v>
      </c>
      <c r="D43" s="7">
        <f>VLOOKUP($C43,'mallin data'!$B$2:$CJ$295,9,FALSE)</f>
        <v>45.6</v>
      </c>
      <c r="E43" s="47">
        <f>VLOOKUP($C43,'mallin data'!$B$2:$CJ$295,66,FALSE)</f>
        <v>-1.8784530386740331E-2</v>
      </c>
      <c r="F43" s="7">
        <f>VLOOKUP($C43,'mallin data'!$B$2:$CJ$295,16,FALSE)</f>
        <v>65</v>
      </c>
      <c r="G43" s="16">
        <f>VLOOKUP($C43,'mallin data'!$B$2:$CJ$295,87,FALSE)</f>
        <v>888</v>
      </c>
      <c r="H43" s="16">
        <f>VLOOKUP($C43,'mallin data'!$B$2:$CJ$295,67,FALSE)</f>
        <v>27780.654538634659</v>
      </c>
      <c r="I43" s="47">
        <f>VLOOKUP($C43,'mallin data'!$B$2:$CJ$295,71,FALSE)</f>
        <v>4.0000000000000001E-3</v>
      </c>
      <c r="J43" s="28">
        <f>_xlfn.XLOOKUP($C43,'mallin data'!$B$3:$B$295,'mallin data'!CH$3:CH$295)</f>
        <v>0</v>
      </c>
      <c r="L43" s="39">
        <f>1-VLOOKUP(C43,'mallin data'!$B$3:$II$295,242,FALSE)/SUM($D$5:$J$5)</f>
        <v>0.45728165551700339</v>
      </c>
      <c r="M43" s="42">
        <f t="shared" si="4"/>
        <v>11899.059676519799</v>
      </c>
      <c r="N43" s="42"/>
      <c r="O43" s="42">
        <f>VLOOKUP($C43,'mallin data'!$B$2:$CJ$295,65,FALSE)</f>
        <v>0</v>
      </c>
      <c r="P43" s="21"/>
      <c r="Q43" s="16"/>
      <c r="R43" s="16">
        <f>VLOOKUP($C43,'mallin data'!$B$2:$CJ$295,26,FALSE)</f>
        <v>0</v>
      </c>
      <c r="S43" s="16"/>
      <c r="T43" s="16">
        <f t="shared" si="10"/>
        <v>740.59255079006778</v>
      </c>
      <c r="U43" s="16"/>
      <c r="V43" s="16"/>
      <c r="W43" s="11"/>
      <c r="X43" s="52"/>
      <c r="Y43" s="11"/>
      <c r="Z43" s="11"/>
      <c r="AA43" s="11"/>
      <c r="AB43" s="12"/>
      <c r="AC43" s="12"/>
    </row>
    <row r="44" spans="1:29" hidden="1" x14ac:dyDescent="0.2">
      <c r="A44" s="11">
        <v>34</v>
      </c>
      <c r="B44" s="19" t="str">
        <f t="shared" si="13"/>
        <v>***</v>
      </c>
      <c r="C44" t="str">
        <f>VLOOKUP(A44,'mallin data'!$IJ$3:$IL$295,3,FALSE)</f>
        <v>Ulvila</v>
      </c>
      <c r="D44" s="7">
        <f>VLOOKUP($C44,'mallin data'!$B$2:$CJ$295,9,FALSE)</f>
        <v>46</v>
      </c>
      <c r="E44" s="47">
        <f>VLOOKUP($C44,'mallin data'!$B$2:$CJ$295,66,FALSE)</f>
        <v>-7.472826086956522E-3</v>
      </c>
      <c r="F44" s="7">
        <f>VLOOKUP($C44,'mallin data'!$B$2:$CJ$295,16,FALSE)</f>
        <v>70.900000000000006</v>
      </c>
      <c r="G44" s="16">
        <f>VLOOKUP($C44,'mallin data'!$B$2:$CJ$295,87,FALSE)</f>
        <v>1461</v>
      </c>
      <c r="H44" s="16">
        <f>VLOOKUP($C44,'mallin data'!$B$2:$CJ$295,67,FALSE)</f>
        <v>27117.344291071571</v>
      </c>
      <c r="I44" s="47">
        <f>VLOOKUP($C44,'mallin data'!$B$2:$CJ$295,71,FALSE)</f>
        <v>3.0000000000000001E-3</v>
      </c>
      <c r="J44" s="28">
        <f>_xlfn.XLOOKUP($C44,'mallin data'!$B$3:$B$295,'mallin data'!CH$3:CH$295)</f>
        <v>0</v>
      </c>
      <c r="L44" s="39">
        <f>1-VLOOKUP(C44,'mallin data'!$B$3:$II$295,242,FALSE)/SUM($D$5:$J$5)</f>
        <v>0.44766761629397267</v>
      </c>
      <c r="M44" s="42">
        <f t="shared" si="4"/>
        <v>10878.763723150358</v>
      </c>
      <c r="N44" s="42"/>
      <c r="O44" s="42">
        <f>VLOOKUP($C44,'mallin data'!$B$2:$CJ$295,65,FALSE)</f>
        <v>0</v>
      </c>
      <c r="P44" s="21"/>
      <c r="Q44" s="16"/>
      <c r="R44" s="16">
        <f>VLOOKUP($C44,'mallin data'!$B$2:$CJ$295,26,FALSE)</f>
        <v>0</v>
      </c>
      <c r="S44" s="16"/>
      <c r="T44" s="16">
        <f t="shared" si="10"/>
        <v>413.15963431786219</v>
      </c>
      <c r="U44" s="16"/>
      <c r="V44" s="16"/>
      <c r="W44" s="11"/>
      <c r="X44" s="52"/>
      <c r="Y44" s="11"/>
      <c r="Z44" s="11"/>
      <c r="AA44" s="11"/>
      <c r="AB44" s="12"/>
      <c r="AC44" s="12"/>
    </row>
    <row r="45" spans="1:29" hidden="1" x14ac:dyDescent="0.2">
      <c r="A45" s="11">
        <v>35</v>
      </c>
      <c r="B45" s="19" t="str">
        <f t="shared" si="13"/>
        <v>***</v>
      </c>
      <c r="C45" t="str">
        <f>VLOOKUP(A45,'mallin data'!$IJ$3:$IL$295,3,FALSE)</f>
        <v>Lapua</v>
      </c>
      <c r="D45" s="7">
        <f>VLOOKUP($C45,'mallin data'!$B$2:$CJ$295,9,FALSE)</f>
        <v>44.8</v>
      </c>
      <c r="E45" s="47">
        <f>VLOOKUP($C45,'mallin data'!$B$2:$CJ$295,66,FALSE)</f>
        <v>-3.5314891112419068E-3</v>
      </c>
      <c r="F45" s="7">
        <f>VLOOKUP($C45,'mallin data'!$B$2:$CJ$295,16,FALSE)</f>
        <v>78.5</v>
      </c>
      <c r="G45" s="16">
        <f>VLOOKUP($C45,'mallin data'!$B$2:$CJ$295,87,FALSE)</f>
        <v>1693</v>
      </c>
      <c r="H45" s="16">
        <f>VLOOKUP($C45,'mallin data'!$B$2:$CJ$295,67,FALSE)</f>
        <v>25361.223759269822</v>
      </c>
      <c r="I45" s="47">
        <f>VLOOKUP($C45,'mallin data'!$B$2:$CJ$295,71,FALSE)</f>
        <v>2E-3</v>
      </c>
      <c r="J45" s="28">
        <f>_xlfn.XLOOKUP($C45,'mallin data'!$B$3:$B$295,'mallin data'!CH$3:CH$295)</f>
        <v>0</v>
      </c>
      <c r="L45" s="39">
        <f>1-VLOOKUP(C45,'mallin data'!$B$3:$II$295,242,FALSE)/SUM($D$5:$J$5)</f>
        <v>0.44345607896505757</v>
      </c>
      <c r="M45" s="42">
        <f t="shared" si="4"/>
        <v>11546.998231132075</v>
      </c>
      <c r="N45" s="42"/>
      <c r="O45" s="42">
        <f>VLOOKUP($C45,'mallin data'!$B$2:$CJ$295,65,FALSE)</f>
        <v>0</v>
      </c>
      <c r="P45" s="21"/>
      <c r="Q45" s="16"/>
      <c r="R45" s="16">
        <f>VLOOKUP($C45,'mallin data'!$B$2:$CJ$295,26,FALSE)</f>
        <v>0</v>
      </c>
      <c r="S45" s="16"/>
      <c r="T45" s="16">
        <f t="shared" si="10"/>
        <v>448.07530120481925</v>
      </c>
      <c r="U45" s="16"/>
      <c r="V45" s="16"/>
      <c r="W45" s="11"/>
      <c r="X45" s="52"/>
      <c r="Y45" s="11"/>
      <c r="Z45" s="11"/>
      <c r="AA45" s="11"/>
      <c r="AB45" s="12"/>
      <c r="AC45" s="12"/>
    </row>
    <row r="46" spans="1:29" hidden="1" x14ac:dyDescent="0.2">
      <c r="A46" s="11">
        <v>36</v>
      </c>
      <c r="B46" s="19" t="str">
        <f t="shared" si="13"/>
        <v>***</v>
      </c>
      <c r="C46" t="str">
        <f>VLOOKUP(A46,'mallin data'!$IJ$3:$IL$295,3,FALSE)</f>
        <v>Lemi</v>
      </c>
      <c r="D46" s="7">
        <f>VLOOKUP($C46,'mallin data'!$B$2:$CJ$295,9,FALSE)</f>
        <v>46.5</v>
      </c>
      <c r="E46" s="47">
        <f>VLOOKUP($C46,'mallin data'!$B$2:$CJ$295,66,FALSE)</f>
        <v>-2.8409090909090908E-2</v>
      </c>
      <c r="F46" s="7">
        <f>VLOOKUP($C46,'mallin data'!$B$2:$CJ$295,16,FALSE)</f>
        <v>57.2</v>
      </c>
      <c r="G46" s="16">
        <f>VLOOKUP($C46,'mallin data'!$B$2:$CJ$295,87,FALSE)</f>
        <v>342</v>
      </c>
      <c r="H46" s="16">
        <f>VLOOKUP($C46,'mallin data'!$B$2:$CJ$295,67,FALSE)</f>
        <v>25744.236897274634</v>
      </c>
      <c r="I46" s="47">
        <f>VLOOKUP($C46,'mallin data'!$B$2:$CJ$295,71,FALSE)</f>
        <v>1E-3</v>
      </c>
      <c r="J46" s="28">
        <f>_xlfn.XLOOKUP($C46,'mallin data'!$B$3:$B$295,'mallin data'!CH$3:CH$295)</f>
        <v>0</v>
      </c>
      <c r="L46" s="39">
        <f>1-VLOOKUP(C46,'mallin data'!$B$3:$II$295,242,FALSE)/SUM($D$5:$J$5)</f>
        <v>0.43917013029498697</v>
      </c>
      <c r="M46" s="42">
        <f t="shared" si="4"/>
        <v>11152.008645533142</v>
      </c>
      <c r="N46" s="42"/>
      <c r="O46" s="42">
        <f>VLOOKUP($C46,'mallin data'!$B$2:$CJ$295,65,FALSE)</f>
        <v>0</v>
      </c>
      <c r="P46" s="21"/>
      <c r="Q46" s="16"/>
      <c r="R46" s="16">
        <f>VLOOKUP($C46,'mallin data'!$B$2:$CJ$295,26,FALSE)</f>
        <v>0</v>
      </c>
      <c r="S46" s="16"/>
      <c r="T46" s="16">
        <f t="shared" si="10"/>
        <v>883.85923753665691</v>
      </c>
      <c r="U46" s="16"/>
      <c r="V46" s="16"/>
      <c r="W46" s="11"/>
      <c r="X46" s="52"/>
      <c r="Y46" s="11"/>
      <c r="Z46" s="11"/>
      <c r="AA46" s="11"/>
      <c r="AB46" s="12"/>
      <c r="AC46" s="12"/>
    </row>
    <row r="47" spans="1:29" hidden="1" x14ac:dyDescent="0.2">
      <c r="A47" s="11">
        <v>37</v>
      </c>
      <c r="B47" s="19" t="str">
        <f t="shared" si="13"/>
        <v>***</v>
      </c>
      <c r="C47" t="str">
        <f>VLOOKUP(A47,'mallin data'!$IJ$3:$IL$295,3,FALSE)</f>
        <v>Kurikka</v>
      </c>
      <c r="D47" s="7">
        <f>VLOOKUP($C47,'mallin data'!$B$2:$CJ$295,9,FALSE)</f>
        <v>48.4</v>
      </c>
      <c r="E47" s="47">
        <f>VLOOKUP($C47,'mallin data'!$B$2:$CJ$295,66,FALSE)</f>
        <v>-2.8229665071770334E-2</v>
      </c>
      <c r="F47" s="7">
        <f>VLOOKUP($C47,'mallin data'!$B$2:$CJ$295,16,FALSE)</f>
        <v>62</v>
      </c>
      <c r="G47" s="16">
        <f>VLOOKUP($C47,'mallin data'!$B$2:$CJ$295,87,FALSE)</f>
        <v>2031</v>
      </c>
      <c r="H47" s="16">
        <f>VLOOKUP($C47,'mallin data'!$B$2:$CJ$295,67,FALSE)</f>
        <v>24405.840123488029</v>
      </c>
      <c r="I47" s="47">
        <f>VLOOKUP($C47,'mallin data'!$B$2:$CJ$295,71,FALSE)</f>
        <v>4.0000000000000001E-3</v>
      </c>
      <c r="J47" s="28">
        <f>_xlfn.XLOOKUP($C47,'mallin data'!$B$3:$B$295,'mallin data'!CH$3:CH$295)</f>
        <v>0</v>
      </c>
      <c r="L47" s="39">
        <f>1-VLOOKUP(C47,'mallin data'!$B$3:$II$295,242,FALSE)/SUM($D$5:$J$5)</f>
        <v>0.43035641275173264</v>
      </c>
      <c r="M47" s="42">
        <f t="shared" si="4"/>
        <v>12298.875030332443</v>
      </c>
      <c r="N47" s="42"/>
      <c r="O47" s="42">
        <f>VLOOKUP($C47,'mallin data'!$B$2:$CJ$295,65,FALSE)</f>
        <v>0</v>
      </c>
      <c r="P47" s="21"/>
      <c r="Q47" s="16"/>
      <c r="R47" s="16">
        <f>VLOOKUP($C47,'mallin data'!$B$2:$CJ$295,26,FALSE)</f>
        <v>0</v>
      </c>
      <c r="S47" s="16"/>
      <c r="T47" s="16">
        <f t="shared" si="10"/>
        <v>1121.0604719764012</v>
      </c>
      <c r="U47" s="16"/>
      <c r="V47" s="16"/>
      <c r="W47" s="11"/>
      <c r="X47" s="52"/>
      <c r="Y47" s="11"/>
      <c r="Z47" s="11"/>
      <c r="AA47" s="11"/>
      <c r="AB47" s="12"/>
      <c r="AC47" s="12"/>
    </row>
    <row r="48" spans="1:29" hidden="1" x14ac:dyDescent="0.2">
      <c r="A48" s="11">
        <v>38</v>
      </c>
      <c r="B48" s="19" t="str">
        <f t="shared" si="13"/>
        <v>***</v>
      </c>
      <c r="C48" t="str">
        <f>VLOOKUP(A48,'mallin data'!$IJ$3:$IL$295,3,FALSE)</f>
        <v>Kontiolahti</v>
      </c>
      <c r="D48" s="7">
        <f>VLOOKUP($C48,'mallin data'!$B$2:$CJ$295,9,FALSE)</f>
        <v>41</v>
      </c>
      <c r="E48" s="47">
        <f>VLOOKUP($C48,'mallin data'!$B$2:$CJ$295,66,FALSE)</f>
        <v>-2.3311132254995242E-2</v>
      </c>
      <c r="F48" s="7">
        <f>VLOOKUP($C48,'mallin data'!$B$2:$CJ$295,16,FALSE)</f>
        <v>72.3</v>
      </c>
      <c r="G48" s="16">
        <f>VLOOKUP($C48,'mallin data'!$B$2:$CJ$295,87,FALSE)</f>
        <v>2053</v>
      </c>
      <c r="H48" s="16">
        <f>VLOOKUP($C48,'mallin data'!$B$2:$CJ$295,67,FALSE)</f>
        <v>26078.01288319239</v>
      </c>
      <c r="I48" s="47">
        <f>VLOOKUP($C48,'mallin data'!$B$2:$CJ$295,71,FALSE)</f>
        <v>1E-3</v>
      </c>
      <c r="J48" s="28">
        <f>_xlfn.XLOOKUP($C48,'mallin data'!$B$3:$B$295,'mallin data'!CH$3:CH$295)</f>
        <v>0</v>
      </c>
      <c r="L48" s="39">
        <f>1-VLOOKUP(C48,'mallin data'!$B$3:$II$295,242,FALSE)/SUM($D$5:$J$5)</f>
        <v>0.4243286344201691</v>
      </c>
      <c r="M48" s="42">
        <f t="shared" si="4"/>
        <v>10607.394945848375</v>
      </c>
      <c r="N48" s="42"/>
      <c r="O48" s="42">
        <f>VLOOKUP($C48,'mallin data'!$B$2:$CJ$295,65,FALSE)</f>
        <v>0</v>
      </c>
      <c r="P48" s="21"/>
      <c r="Q48" s="16"/>
      <c r="R48" s="16">
        <f>VLOOKUP($C48,'mallin data'!$B$2:$CJ$295,26,FALSE)</f>
        <v>0</v>
      </c>
      <c r="S48" s="16"/>
      <c r="T48" s="16">
        <f t="shared" si="10"/>
        <v>543.96767083027191</v>
      </c>
      <c r="U48" s="16"/>
      <c r="V48" s="16"/>
      <c r="W48" s="11"/>
      <c r="X48" s="52"/>
      <c r="Y48" s="11"/>
      <c r="Z48" s="11"/>
      <c r="AA48" s="11"/>
      <c r="AB48" s="12"/>
      <c r="AC48" s="12"/>
    </row>
    <row r="49" spans="1:29" hidden="1" x14ac:dyDescent="0.2">
      <c r="A49" s="11">
        <v>39</v>
      </c>
      <c r="B49" s="19" t="str">
        <f t="shared" si="13"/>
        <v>***</v>
      </c>
      <c r="C49" t="str">
        <f>VLOOKUP(A49,'mallin data'!$IJ$3:$IL$295,3,FALSE)</f>
        <v>Pihtipudas</v>
      </c>
      <c r="D49" s="7">
        <f>VLOOKUP($C49,'mallin data'!$B$2:$CJ$295,9,FALSE)</f>
        <v>50.3</v>
      </c>
      <c r="E49" s="47">
        <f>VLOOKUP($C49,'mallin data'!$B$2:$CJ$295,66,FALSE)</f>
        <v>-4.9350649350649353E-2</v>
      </c>
      <c r="F49" s="7">
        <f>VLOOKUP($C49,'mallin data'!$B$2:$CJ$295,16,FALSE)</f>
        <v>98.7</v>
      </c>
      <c r="G49" s="16">
        <f>VLOOKUP($C49,'mallin data'!$B$2:$CJ$295,87,FALSE)</f>
        <v>366</v>
      </c>
      <c r="H49" s="16">
        <f>VLOOKUP($C49,'mallin data'!$B$2:$CJ$295,67,FALSE)</f>
        <v>22781.801016314523</v>
      </c>
      <c r="I49" s="47">
        <f>VLOOKUP($C49,'mallin data'!$B$2:$CJ$295,71,FALSE)</f>
        <v>0</v>
      </c>
      <c r="J49" s="28">
        <f>_xlfn.XLOOKUP($C49,'mallin data'!$B$3:$B$295,'mallin data'!CH$3:CH$295)</f>
        <v>0</v>
      </c>
      <c r="L49" s="39">
        <f>1-VLOOKUP(C49,'mallin data'!$B$3:$II$295,242,FALSE)/SUM($D$5:$J$5)</f>
        <v>0.42393988689670048</v>
      </c>
      <c r="M49" s="42">
        <f t="shared" si="4"/>
        <v>12739.217043941411</v>
      </c>
      <c r="N49" s="42"/>
      <c r="O49" s="42">
        <f>VLOOKUP($C49,'mallin data'!$B$2:$CJ$295,65,FALSE)</f>
        <v>0</v>
      </c>
      <c r="P49" s="21"/>
      <c r="Q49" s="16"/>
      <c r="R49" s="16">
        <f>VLOOKUP($C49,'mallin data'!$B$2:$CJ$295,26,FALSE)</f>
        <v>0</v>
      </c>
      <c r="S49" s="16"/>
      <c r="T49" s="16">
        <f t="shared" si="10"/>
        <v>426.13387978142077</v>
      </c>
      <c r="U49" s="16"/>
      <c r="V49" s="16"/>
      <c r="W49" s="11"/>
      <c r="X49" s="52"/>
      <c r="Y49" s="11"/>
      <c r="Z49" s="11"/>
      <c r="AA49" s="11"/>
      <c r="AB49" s="12"/>
      <c r="AC49" s="12"/>
    </row>
    <row r="50" spans="1:29" hidden="1" x14ac:dyDescent="0.2">
      <c r="A50" s="11">
        <v>40</v>
      </c>
      <c r="B50" s="19" t="str">
        <f t="shared" si="13"/>
        <v>***</v>
      </c>
      <c r="C50" t="str">
        <f>VLOOKUP(A50,'mallin data'!$IJ$3:$IL$295,3,FALSE)</f>
        <v>Taipalsaari</v>
      </c>
      <c r="D50" s="7">
        <f>VLOOKUP($C50,'mallin data'!$B$2:$CJ$295,9,FALSE)</f>
        <v>47.6</v>
      </c>
      <c r="E50" s="47">
        <f>VLOOKUP($C50,'mallin data'!$B$2:$CJ$295,66,FALSE)</f>
        <v>-7.2314049586776855E-2</v>
      </c>
      <c r="F50" s="7">
        <f>VLOOKUP($C50,'mallin data'!$B$2:$CJ$295,16,FALSE)</f>
        <v>73</v>
      </c>
      <c r="G50" s="16">
        <f>VLOOKUP($C50,'mallin data'!$B$2:$CJ$295,87,FALSE)</f>
        <v>449</v>
      </c>
      <c r="H50" s="16">
        <f>VLOOKUP($C50,'mallin data'!$B$2:$CJ$295,67,FALSE)</f>
        <v>27934.755459459459</v>
      </c>
      <c r="I50" s="47">
        <f>VLOOKUP($C50,'mallin data'!$B$2:$CJ$295,71,FALSE)</f>
        <v>2E-3</v>
      </c>
      <c r="J50" s="28">
        <f>_xlfn.XLOOKUP($C50,'mallin data'!$B$3:$B$295,'mallin data'!CH$3:CH$295)</f>
        <v>0</v>
      </c>
      <c r="L50" s="39">
        <f>1-VLOOKUP(C50,'mallin data'!$B$3:$II$295,242,FALSE)/SUM($D$5:$J$5)</f>
        <v>0.42322746675728284</v>
      </c>
      <c r="M50" s="42">
        <f t="shared" si="4"/>
        <v>12636.658092175778</v>
      </c>
      <c r="N50" s="42"/>
      <c r="O50" s="42">
        <f>VLOOKUP($C50,'mallin data'!$B$2:$CJ$295,65,FALSE)</f>
        <v>0</v>
      </c>
      <c r="P50" s="21"/>
      <c r="Q50" s="16"/>
      <c r="R50" s="16">
        <f>VLOOKUP($C50,'mallin data'!$B$2:$CJ$295,26,FALSE)</f>
        <v>0</v>
      </c>
      <c r="S50" s="16"/>
      <c r="T50" s="16">
        <f t="shared" si="10"/>
        <v>1510.9848484848485</v>
      </c>
      <c r="U50" s="16"/>
      <c r="V50" s="16"/>
      <c r="W50" s="11"/>
      <c r="X50" s="52"/>
      <c r="Y50" s="11"/>
      <c r="Z50" s="11"/>
      <c r="AA50" s="11"/>
      <c r="AB50" s="12"/>
      <c r="AC50" s="12"/>
    </row>
    <row r="51" spans="1:29" hidden="1" x14ac:dyDescent="0.2">
      <c r="A51" s="11">
        <v>41</v>
      </c>
      <c r="B51" s="19" t="str">
        <f t="shared" si="13"/>
        <v>***</v>
      </c>
      <c r="C51" t="str">
        <f>VLOOKUP(A51,'mallin data'!$IJ$3:$IL$295,3,FALSE)</f>
        <v>Sievi</v>
      </c>
      <c r="D51" s="7">
        <f>VLOOKUP($C51,'mallin data'!$B$2:$CJ$295,9,FALSE)</f>
        <v>39.9</v>
      </c>
      <c r="E51" s="47">
        <f>VLOOKUP($C51,'mallin data'!$B$2:$CJ$295,66,FALSE)</f>
        <v>-4.2682926829268296E-2</v>
      </c>
      <c r="F51" s="7">
        <f>VLOOKUP($C51,'mallin data'!$B$2:$CJ$295,16,FALSE)</f>
        <v>91.9</v>
      </c>
      <c r="G51" s="16">
        <f>VLOOKUP($C51,'mallin data'!$B$2:$CJ$295,87,FALSE)</f>
        <v>785</v>
      </c>
      <c r="H51" s="16">
        <f>VLOOKUP($C51,'mallin data'!$B$2:$CJ$295,67,FALSE)</f>
        <v>21229.19032463399</v>
      </c>
      <c r="I51" s="47">
        <f>VLOOKUP($C51,'mallin data'!$B$2:$CJ$295,71,FALSE)</f>
        <v>2E-3</v>
      </c>
      <c r="J51" s="28">
        <f>_xlfn.XLOOKUP($C51,'mallin data'!$B$3:$B$295,'mallin data'!CH$3:CH$295)</f>
        <v>0</v>
      </c>
      <c r="L51" s="39">
        <f>1-VLOOKUP(C51,'mallin data'!$B$3:$II$295,242,FALSE)/SUM($D$5:$J$5)</f>
        <v>0.41335918297060936</v>
      </c>
      <c r="M51" s="42">
        <f t="shared" si="4"/>
        <v>10276.780062305295</v>
      </c>
      <c r="N51" s="42"/>
      <c r="O51" s="42">
        <f>VLOOKUP($C51,'mallin data'!$B$2:$CJ$295,65,FALSE)</f>
        <v>0</v>
      </c>
      <c r="P51" s="21"/>
      <c r="Q51" s="16"/>
      <c r="R51" s="16">
        <f>VLOOKUP($C51,'mallin data'!$B$2:$CJ$295,26,FALSE)</f>
        <v>0</v>
      </c>
      <c r="S51" s="16"/>
      <c r="T51" s="16">
        <f t="shared" si="10"/>
        <v>630.76153846153841</v>
      </c>
      <c r="U51" s="16"/>
      <c r="V51" s="16"/>
      <c r="W51" s="11"/>
      <c r="X51" s="52"/>
      <c r="Y51" s="11"/>
      <c r="Z51" s="11"/>
      <c r="AA51" s="11"/>
      <c r="AB51" s="12"/>
      <c r="AC51" s="12"/>
    </row>
    <row r="52" spans="1:29" hidden="1" x14ac:dyDescent="0.2">
      <c r="A52" s="11">
        <v>42</v>
      </c>
      <c r="B52" s="19" t="str">
        <f t="shared" si="13"/>
        <v>***</v>
      </c>
      <c r="C52" t="str">
        <f>VLOOKUP(A52,'mallin data'!$IJ$3:$IL$295,3,FALSE)</f>
        <v>Eurajoki</v>
      </c>
      <c r="D52" s="7">
        <f>VLOOKUP($C52,'mallin data'!$B$2:$CJ$295,9,FALSE)</f>
        <v>46.1</v>
      </c>
      <c r="E52" s="47">
        <f>VLOOKUP($C52,'mallin data'!$B$2:$CJ$295,66,FALSE)</f>
        <v>-1.2298959318826869E-2</v>
      </c>
      <c r="F52" s="7">
        <f>VLOOKUP($C52,'mallin data'!$B$2:$CJ$295,16,FALSE)</f>
        <v>64.400000000000006</v>
      </c>
      <c r="G52" s="16">
        <f>VLOOKUP($C52,'mallin data'!$B$2:$CJ$295,87,FALSE)</f>
        <v>1044</v>
      </c>
      <c r="H52" s="16">
        <f>VLOOKUP($C52,'mallin data'!$B$2:$CJ$295,67,FALSE)</f>
        <v>28017.593131357324</v>
      </c>
      <c r="I52" s="47">
        <f>VLOOKUP($C52,'mallin data'!$B$2:$CJ$295,71,FALSE)</f>
        <v>3.0000000000000001E-3</v>
      </c>
      <c r="J52" s="28">
        <f>_xlfn.XLOOKUP($C52,'mallin data'!$B$3:$B$295,'mallin data'!CH$3:CH$295)</f>
        <v>0</v>
      </c>
      <c r="L52" s="39">
        <f>1-VLOOKUP(C52,'mallin data'!$B$3:$II$295,242,FALSE)/SUM($D$5:$J$5)</f>
        <v>0.39060349279238016</v>
      </c>
      <c r="M52" s="42">
        <f t="shared" si="4"/>
        <v>15189.774393146121</v>
      </c>
      <c r="N52" s="42"/>
      <c r="O52" s="42">
        <f>VLOOKUP($C52,'mallin data'!$B$2:$CJ$295,65,FALSE)</f>
        <v>0</v>
      </c>
      <c r="P52" s="21"/>
      <c r="Q52" s="16"/>
      <c r="R52" s="16">
        <f>VLOOKUP($C52,'mallin data'!$B$2:$CJ$295,26,FALSE)</f>
        <v>0</v>
      </c>
      <c r="S52" s="16"/>
      <c r="T52" s="16">
        <f t="shared" si="10"/>
        <v>904.79923150816524</v>
      </c>
      <c r="U52" s="16"/>
      <c r="V52" s="16"/>
      <c r="W52" s="11"/>
      <c r="X52" s="52"/>
      <c r="Y52" s="11"/>
      <c r="Z52" s="11"/>
      <c r="AA52" s="11"/>
      <c r="AB52" s="12"/>
      <c r="AC52" s="12"/>
    </row>
    <row r="53" spans="1:29" hidden="1" x14ac:dyDescent="0.2">
      <c r="A53" s="11">
        <v>43</v>
      </c>
      <c r="B53" s="19" t="str">
        <f t="shared" si="13"/>
        <v>***</v>
      </c>
      <c r="C53" t="str">
        <f>VLOOKUP(A53,'mallin data'!$IJ$3:$IL$295,3,FALSE)</f>
        <v>Kotka</v>
      </c>
      <c r="D53" s="7">
        <f>VLOOKUP($C53,'mallin data'!$B$2:$CJ$295,9,FALSE)</f>
        <v>47.5</v>
      </c>
      <c r="E53" s="47">
        <f>VLOOKUP($C53,'mallin data'!$B$2:$CJ$295,66,FALSE)</f>
        <v>-3.8237924865831843E-2</v>
      </c>
      <c r="F53" s="7">
        <f>VLOOKUP($C53,'mallin data'!$B$2:$CJ$295,16,FALSE)</f>
        <v>98.2</v>
      </c>
      <c r="G53" s="16">
        <f>VLOOKUP($C53,'mallin data'!$B$2:$CJ$295,87,FALSE)</f>
        <v>4301</v>
      </c>
      <c r="H53" s="16">
        <f>VLOOKUP($C53,'mallin data'!$B$2:$CJ$295,67,FALSE)</f>
        <v>27530.883584158415</v>
      </c>
      <c r="I53" s="47">
        <f>VLOOKUP($C53,'mallin data'!$B$2:$CJ$295,71,FALSE)</f>
        <v>0.01</v>
      </c>
      <c r="J53" s="28">
        <f>_xlfn.XLOOKUP($C53,'mallin data'!$B$3:$B$295,'mallin data'!CH$3:CH$295)</f>
        <v>0</v>
      </c>
      <c r="L53" s="39">
        <f>1-VLOOKUP(C53,'mallin data'!$B$3:$II$295,242,FALSE)/SUM($D$5:$J$5)</f>
        <v>0.38244634849057335</v>
      </c>
      <c r="M53" s="42">
        <f t="shared" si="4"/>
        <v>11763.143280519776</v>
      </c>
      <c r="N53" s="42"/>
      <c r="O53" s="42">
        <f>VLOOKUP($C53,'mallin data'!$B$2:$CJ$295,65,FALSE)</f>
        <v>0</v>
      </c>
      <c r="P53" s="21"/>
      <c r="Q53" s="16"/>
      <c r="R53" s="16">
        <f>VLOOKUP($C53,'mallin data'!$B$2:$CJ$295,26,FALSE)</f>
        <v>0</v>
      </c>
      <c r="S53" s="16"/>
      <c r="T53" s="16">
        <f t="shared" si="10"/>
        <v>838.81170662905504</v>
      </c>
      <c r="U53" s="16"/>
      <c r="V53" s="16"/>
      <c r="W53" s="11"/>
      <c r="X53" s="52"/>
      <c r="Y53" s="11"/>
      <c r="Z53" s="11"/>
      <c r="AA53" s="11"/>
      <c r="AB53" s="12"/>
      <c r="AC53" s="12"/>
    </row>
    <row r="54" spans="1:29" hidden="1" x14ac:dyDescent="0.2">
      <c r="A54" s="11">
        <v>44</v>
      </c>
      <c r="B54" s="19" t="str">
        <f t="shared" si="13"/>
        <v>***</v>
      </c>
      <c r="C54" t="str">
        <f>VLOOKUP(A54,'mallin data'!$IJ$3:$IL$295,3,FALSE)</f>
        <v>Pöytyä</v>
      </c>
      <c r="D54" s="7">
        <f>VLOOKUP($C54,'mallin data'!$B$2:$CJ$295,9,FALSE)</f>
        <v>45.7</v>
      </c>
      <c r="E54" s="47">
        <f>VLOOKUP($C54,'mallin data'!$B$2:$CJ$295,66,FALSE)</f>
        <v>-2.1636876763875823E-2</v>
      </c>
      <c r="F54" s="7">
        <f>VLOOKUP($C54,'mallin data'!$B$2:$CJ$295,16,FALSE)</f>
        <v>56.1</v>
      </c>
      <c r="G54" s="16">
        <f>VLOOKUP($C54,'mallin data'!$B$2:$CJ$295,87,FALSE)</f>
        <v>1040</v>
      </c>
      <c r="H54" s="16">
        <f>VLOOKUP($C54,'mallin data'!$B$2:$CJ$295,67,FALSE)</f>
        <v>24184.873431734319</v>
      </c>
      <c r="I54" s="47">
        <f>VLOOKUP($C54,'mallin data'!$B$2:$CJ$295,71,FALSE)</f>
        <v>6.0000000000000001E-3</v>
      </c>
      <c r="J54" s="28">
        <f>_xlfn.XLOOKUP($C54,'mallin data'!$B$3:$B$295,'mallin data'!CH$3:CH$295)</f>
        <v>0</v>
      </c>
      <c r="L54" s="39">
        <f>1-VLOOKUP(C54,'mallin data'!$B$3:$II$295,242,FALSE)/SUM($D$5:$J$5)</f>
        <v>0.3781260301525956</v>
      </c>
      <c r="M54" s="42">
        <f t="shared" si="4"/>
        <v>12536.951973371375</v>
      </c>
      <c r="N54" s="42"/>
      <c r="O54" s="42">
        <f>VLOOKUP($C54,'mallin data'!$B$2:$CJ$295,65,FALSE)</f>
        <v>0</v>
      </c>
      <c r="P54" s="21"/>
      <c r="Q54" s="16"/>
      <c r="R54" s="16">
        <f>VLOOKUP($C54,'mallin data'!$B$2:$CJ$295,26,FALSE)</f>
        <v>0</v>
      </c>
      <c r="S54" s="16"/>
      <c r="T54" s="16">
        <f t="shared" si="10"/>
        <v>235.6942188246536</v>
      </c>
      <c r="U54" s="16"/>
      <c r="V54" s="16"/>
      <c r="W54" s="11"/>
      <c r="X54" s="52"/>
      <c r="Y54" s="11"/>
      <c r="Z54" s="11"/>
      <c r="AA54" s="11"/>
      <c r="AB54" s="12"/>
      <c r="AC54" s="12"/>
    </row>
    <row r="55" spans="1:29" hidden="1" x14ac:dyDescent="0.2">
      <c r="A55" s="11">
        <v>45</v>
      </c>
      <c r="B55" s="19" t="str">
        <f t="shared" si="13"/>
        <v>***</v>
      </c>
      <c r="C55" t="str">
        <f>VLOOKUP(A55,'mallin data'!$IJ$3:$IL$295,3,FALSE)</f>
        <v>Parkano</v>
      </c>
      <c r="D55" s="7">
        <f>VLOOKUP($C55,'mallin data'!$B$2:$CJ$295,9,FALSE)</f>
        <v>49.9</v>
      </c>
      <c r="E55" s="47">
        <f>VLOOKUP($C55,'mallin data'!$B$2:$CJ$295,66,FALSE)</f>
        <v>-4.6232876712328765E-2</v>
      </c>
      <c r="F55" s="7">
        <f>VLOOKUP($C55,'mallin data'!$B$2:$CJ$295,16,FALSE)</f>
        <v>45.3</v>
      </c>
      <c r="G55" s="16">
        <f>VLOOKUP($C55,'mallin data'!$B$2:$CJ$295,87,FALSE)</f>
        <v>557</v>
      </c>
      <c r="H55" s="16">
        <f>VLOOKUP($C55,'mallin data'!$B$2:$CJ$295,67,FALSE)</f>
        <v>24039.543361097501</v>
      </c>
      <c r="I55" s="47">
        <f>VLOOKUP($C55,'mallin data'!$B$2:$CJ$295,71,FALSE)</f>
        <v>1E-3</v>
      </c>
      <c r="J55" s="28">
        <f>_xlfn.XLOOKUP($C55,'mallin data'!$B$3:$B$295,'mallin data'!CH$3:CH$295)</f>
        <v>0</v>
      </c>
      <c r="L55" s="39">
        <f>1-VLOOKUP(C55,'mallin data'!$B$3:$II$295,242,FALSE)/SUM($D$5:$J$5)</f>
        <v>0.37099489609635783</v>
      </c>
      <c r="M55" s="42">
        <f t="shared" si="4"/>
        <v>11922.417177914111</v>
      </c>
      <c r="N55" s="42"/>
      <c r="O55" s="42">
        <f>VLOOKUP($C55,'mallin data'!$B$2:$CJ$295,65,FALSE)</f>
        <v>0</v>
      </c>
      <c r="P55" s="21"/>
      <c r="Q55" s="16"/>
      <c r="R55" s="16">
        <f>VLOOKUP($C55,'mallin data'!$B$2:$CJ$295,26,FALSE)</f>
        <v>0</v>
      </c>
      <c r="S55" s="16"/>
      <c r="T55" s="16">
        <f t="shared" si="10"/>
        <v>1006.1989247311828</v>
      </c>
      <c r="U55" s="16"/>
      <c r="V55" s="16"/>
      <c r="W55" s="11"/>
      <c r="X55" s="52"/>
      <c r="Y55" s="11"/>
      <c r="Z55" s="11"/>
      <c r="AA55" s="11"/>
      <c r="AB55" s="12"/>
      <c r="AC55" s="12"/>
    </row>
    <row r="56" spans="1:29" hidden="1" x14ac:dyDescent="0.2">
      <c r="A56" s="11">
        <v>46</v>
      </c>
      <c r="B56" s="19" t="str">
        <f t="shared" si="13"/>
        <v>***</v>
      </c>
      <c r="C56" t="str">
        <f>VLOOKUP(A56,'mallin data'!$IJ$3:$IL$295,3,FALSE)</f>
        <v>Huittinen</v>
      </c>
      <c r="D56" s="7">
        <f>VLOOKUP($C56,'mallin data'!$B$2:$CJ$295,9,FALSE)</f>
        <v>48.2</v>
      </c>
      <c r="E56" s="47">
        <f>VLOOKUP($C56,'mallin data'!$B$2:$CJ$295,66,FALSE)</f>
        <v>-1.6931216931216932E-2</v>
      </c>
      <c r="F56" s="7">
        <f>VLOOKUP($C56,'mallin data'!$B$2:$CJ$295,16,FALSE)</f>
        <v>71.400000000000006</v>
      </c>
      <c r="G56" s="16">
        <f>VLOOKUP($C56,'mallin data'!$B$2:$CJ$295,87,FALSE)</f>
        <v>929</v>
      </c>
      <c r="H56" s="16">
        <f>VLOOKUP($C56,'mallin data'!$B$2:$CJ$295,67,FALSE)</f>
        <v>25080.494401824591</v>
      </c>
      <c r="I56" s="47">
        <f>VLOOKUP($C56,'mallin data'!$B$2:$CJ$295,71,FALSE)</f>
        <v>2E-3</v>
      </c>
      <c r="J56" s="28">
        <f>_xlfn.XLOOKUP($C56,'mallin data'!$B$3:$B$295,'mallin data'!CH$3:CH$295)</f>
        <v>0</v>
      </c>
      <c r="L56" s="39">
        <f>1-VLOOKUP(C56,'mallin data'!$B$3:$II$295,242,FALSE)/SUM($D$5:$J$5)</f>
        <v>0.36785281257070146</v>
      </c>
      <c r="M56" s="42">
        <f t="shared" si="4"/>
        <v>11251.779082177161</v>
      </c>
      <c r="N56" s="42"/>
      <c r="O56" s="42">
        <f>VLOOKUP($C56,'mallin data'!$B$2:$CJ$295,65,FALSE)</f>
        <v>0</v>
      </c>
      <c r="P56" s="21"/>
      <c r="Q56" s="16"/>
      <c r="R56" s="16">
        <f>VLOOKUP($C56,'mallin data'!$B$2:$CJ$295,26,FALSE)</f>
        <v>0</v>
      </c>
      <c r="S56" s="16"/>
      <c r="T56" s="16">
        <f t="shared" si="10"/>
        <v>1067.2718286655684</v>
      </c>
      <c r="U56" s="16"/>
      <c r="V56" s="16"/>
      <c r="W56" s="11"/>
      <c r="X56" s="52"/>
      <c r="Y56" s="11"/>
      <c r="Z56" s="11"/>
      <c r="AA56" s="11"/>
      <c r="AB56" s="12"/>
      <c r="AC56" s="12"/>
    </row>
    <row r="57" spans="1:29" hidden="1" x14ac:dyDescent="0.2">
      <c r="A57" s="11">
        <v>47</v>
      </c>
      <c r="B57" s="19" t="str">
        <f t="shared" si="13"/>
        <v>***</v>
      </c>
      <c r="C57" t="str">
        <f>VLOOKUP(A57,'mallin data'!$IJ$3:$IL$295,3,FALSE)</f>
        <v>Hattula</v>
      </c>
      <c r="D57" s="7">
        <f>VLOOKUP($C57,'mallin data'!$B$2:$CJ$295,9,FALSE)</f>
        <v>45.1</v>
      </c>
      <c r="E57" s="47">
        <f>VLOOKUP($C57,'mallin data'!$B$2:$CJ$295,66,FALSE)</f>
        <v>-7.4074074074074077E-3</v>
      </c>
      <c r="F57" s="7">
        <f>VLOOKUP($C57,'mallin data'!$B$2:$CJ$295,16,FALSE)</f>
        <v>74.7</v>
      </c>
      <c r="G57" s="16">
        <f>VLOOKUP($C57,'mallin data'!$B$2:$CJ$295,87,FALSE)</f>
        <v>1072</v>
      </c>
      <c r="H57" s="16">
        <f>VLOOKUP($C57,'mallin data'!$B$2:$CJ$295,67,FALSE)</f>
        <v>28695.803329420552</v>
      </c>
      <c r="I57" s="47">
        <f>VLOOKUP($C57,'mallin data'!$B$2:$CJ$295,71,FALSE)</f>
        <v>4.0000000000000001E-3</v>
      </c>
      <c r="J57" s="28">
        <f>_xlfn.XLOOKUP($C57,'mallin data'!$B$3:$B$295,'mallin data'!CH$3:CH$295)</f>
        <v>0</v>
      </c>
      <c r="L57" s="39">
        <f>1-VLOOKUP(C57,'mallin data'!$B$3:$II$295,242,FALSE)/SUM($D$5:$J$5)</f>
        <v>0.36701984244798369</v>
      </c>
      <c r="M57" s="42">
        <f t="shared" si="4"/>
        <v>10566.170074349442</v>
      </c>
      <c r="N57" s="42"/>
      <c r="O57" s="42">
        <f>VLOOKUP($C57,'mallin data'!$B$2:$CJ$295,65,FALSE)</f>
        <v>0</v>
      </c>
      <c r="P57" s="21"/>
      <c r="Q57" s="16"/>
      <c r="R57" s="16">
        <f>VLOOKUP($C57,'mallin data'!$B$2:$CJ$295,26,FALSE)</f>
        <v>0</v>
      </c>
      <c r="S57" s="16"/>
      <c r="T57" s="16">
        <f t="shared" si="10"/>
        <v>449.43735224586288</v>
      </c>
      <c r="U57" s="16"/>
      <c r="V57" s="16"/>
      <c r="W57" s="11"/>
      <c r="X57" s="52"/>
      <c r="Y57" s="11"/>
      <c r="Z57" s="11"/>
      <c r="AA57" s="11"/>
      <c r="AB57" s="12"/>
      <c r="AC57" s="12"/>
    </row>
    <row r="58" spans="1:29" hidden="1" x14ac:dyDescent="0.2">
      <c r="A58" s="11">
        <v>48</v>
      </c>
      <c r="B58" s="19" t="str">
        <f t="shared" si="13"/>
        <v>***</v>
      </c>
      <c r="C58" t="str">
        <f>VLOOKUP(A58,'mallin data'!$IJ$3:$IL$295,3,FALSE)</f>
        <v>Riihimäki</v>
      </c>
      <c r="D58" s="7">
        <f>VLOOKUP($C58,'mallin data'!$B$2:$CJ$295,9,FALSE)</f>
        <v>44.8</v>
      </c>
      <c r="E58" s="47">
        <f>VLOOKUP($C58,'mallin data'!$B$2:$CJ$295,66,FALSE)</f>
        <v>-2.7089527585067722E-2</v>
      </c>
      <c r="F58" s="7">
        <f>VLOOKUP($C58,'mallin data'!$B$2:$CJ$295,16,FALSE)</f>
        <v>44.9</v>
      </c>
      <c r="G58" s="16">
        <f>VLOOKUP($C58,'mallin data'!$B$2:$CJ$295,87,FALSE)</f>
        <v>2945</v>
      </c>
      <c r="H58" s="16">
        <f>VLOOKUP($C58,'mallin data'!$B$2:$CJ$295,67,FALSE)</f>
        <v>28450.27514657866</v>
      </c>
      <c r="I58" s="47">
        <f>VLOOKUP($C58,'mallin data'!$B$2:$CJ$295,71,FALSE)</f>
        <v>4.0000000000000001E-3</v>
      </c>
      <c r="J58" s="28">
        <f>_xlfn.XLOOKUP($C58,'mallin data'!$B$3:$B$295,'mallin data'!CH$3:CH$295)</f>
        <v>0</v>
      </c>
      <c r="L58" s="39">
        <f>1-VLOOKUP(C58,'mallin data'!$B$3:$II$295,242,FALSE)/SUM($D$5:$J$5)</f>
        <v>0.36636289232288077</v>
      </c>
      <c r="M58" s="42">
        <f t="shared" si="4"/>
        <v>10092.758204956464</v>
      </c>
      <c r="N58" s="42"/>
      <c r="O58" s="42">
        <f>VLOOKUP($C58,'mallin data'!$B$2:$CJ$295,65,FALSE)</f>
        <v>0</v>
      </c>
      <c r="P58" s="21"/>
      <c r="Q58" s="16"/>
      <c r="R58" s="16">
        <f>VLOOKUP($C58,'mallin data'!$B$2:$CJ$295,26,FALSE)</f>
        <v>0</v>
      </c>
      <c r="S58" s="16"/>
      <c r="T58" s="16">
        <f t="shared" si="10"/>
        <v>521.84910179640724</v>
      </c>
      <c r="U58" s="16"/>
      <c r="V58" s="16"/>
      <c r="W58" s="11"/>
      <c r="X58" s="52"/>
      <c r="Y58" s="11"/>
      <c r="Z58" s="11"/>
      <c r="AA58" s="11"/>
      <c r="AB58" s="12"/>
      <c r="AC58" s="12"/>
    </row>
    <row r="59" spans="1:29" hidden="1" x14ac:dyDescent="0.2">
      <c r="A59" s="11">
        <v>49</v>
      </c>
      <c r="B59" s="19" t="str">
        <f t="shared" si="13"/>
        <v>***</v>
      </c>
      <c r="C59" t="str">
        <f>VLOOKUP(A59,'mallin data'!$IJ$3:$IL$295,3,FALSE)</f>
        <v>Muurame</v>
      </c>
      <c r="D59" s="7">
        <f>VLOOKUP($C59,'mallin data'!$B$2:$CJ$295,9,FALSE)</f>
        <v>41.6</v>
      </c>
      <c r="E59" s="47">
        <f>VLOOKUP($C59,'mallin data'!$B$2:$CJ$295,66,FALSE)</f>
        <v>-1.1140235910878113E-2</v>
      </c>
      <c r="F59" s="7">
        <f>VLOOKUP($C59,'mallin data'!$B$2:$CJ$295,16,FALSE)</f>
        <v>81.3</v>
      </c>
      <c r="G59" s="16">
        <f>VLOOKUP($C59,'mallin data'!$B$2:$CJ$295,87,FALSE)</f>
        <v>1509</v>
      </c>
      <c r="H59" s="16">
        <f>VLOOKUP($C59,'mallin data'!$B$2:$CJ$295,67,FALSE)</f>
        <v>28238.931475689507</v>
      </c>
      <c r="I59" s="47">
        <f>VLOOKUP($C59,'mallin data'!$B$2:$CJ$295,71,FALSE)</f>
        <v>2E-3</v>
      </c>
      <c r="J59" s="28">
        <f>_xlfn.XLOOKUP($C59,'mallin data'!$B$3:$B$295,'mallin data'!CH$3:CH$295)</f>
        <v>0</v>
      </c>
      <c r="L59" s="39">
        <f>1-VLOOKUP(C59,'mallin data'!$B$3:$II$295,242,FALSE)/SUM($D$5:$J$5)</f>
        <v>0.3632361364678609</v>
      </c>
      <c r="M59" s="42">
        <f t="shared" si="4"/>
        <v>8900.9726523887966</v>
      </c>
      <c r="N59" s="42"/>
      <c r="O59" s="42">
        <f>VLOOKUP($C59,'mallin data'!$B$2:$CJ$295,65,FALSE)</f>
        <v>0</v>
      </c>
      <c r="P59" s="21"/>
      <c r="Q59" s="16"/>
      <c r="R59" s="16">
        <f>VLOOKUP($C59,'mallin data'!$B$2:$CJ$295,26,FALSE)</f>
        <v>0</v>
      </c>
      <c r="S59" s="16"/>
      <c r="T59" s="16">
        <f t="shared" si="10"/>
        <v>587.65420560747668</v>
      </c>
      <c r="U59" s="16"/>
      <c r="V59" s="16"/>
      <c r="W59" s="11"/>
      <c r="X59" s="52"/>
      <c r="Y59" s="11"/>
      <c r="Z59" s="11"/>
      <c r="AA59" s="11"/>
      <c r="AB59" s="12"/>
      <c r="AC59" s="12"/>
    </row>
    <row r="60" spans="1:29" hidden="1" x14ac:dyDescent="0.2">
      <c r="A60" s="11">
        <v>50</v>
      </c>
      <c r="B60" s="19" t="str">
        <f t="shared" si="13"/>
        <v>***</v>
      </c>
      <c r="C60" t="str">
        <f>VLOOKUP(A60,'mallin data'!$IJ$3:$IL$295,3,FALSE)</f>
        <v>Keuruu</v>
      </c>
      <c r="D60" s="7">
        <f>VLOOKUP($C60,'mallin data'!$B$2:$CJ$295,9,FALSE)</f>
        <v>51</v>
      </c>
      <c r="E60" s="47">
        <f>VLOOKUP($C60,'mallin data'!$B$2:$CJ$295,66,FALSE)</f>
        <v>-3.1531531531531529E-2</v>
      </c>
      <c r="F60" s="7">
        <f>VLOOKUP($C60,'mallin data'!$B$2:$CJ$295,16,FALSE)</f>
        <v>70.900000000000006</v>
      </c>
      <c r="G60" s="16">
        <f>VLOOKUP($C60,'mallin data'!$B$2:$CJ$295,87,FALSE)</f>
        <v>860</v>
      </c>
      <c r="H60" s="16">
        <f>VLOOKUP($C60,'mallin data'!$B$2:$CJ$295,67,FALSE)</f>
        <v>24670.435213414636</v>
      </c>
      <c r="I60" s="47">
        <f>VLOOKUP($C60,'mallin data'!$B$2:$CJ$295,71,FALSE)</f>
        <v>2E-3</v>
      </c>
      <c r="J60" s="28">
        <f>_xlfn.XLOOKUP($C60,'mallin data'!$B$3:$B$295,'mallin data'!CH$3:CH$295)</f>
        <v>0</v>
      </c>
      <c r="L60" s="39">
        <f>1-VLOOKUP(C60,'mallin data'!$B$3:$II$295,242,FALSE)/SUM($D$5:$J$5)</f>
        <v>0.36260032284849719</v>
      </c>
      <c r="M60" s="42">
        <f t="shared" si="4"/>
        <v>13513.762013729976</v>
      </c>
      <c r="N60" s="42"/>
      <c r="O60" s="42">
        <f>VLOOKUP($C60,'mallin data'!$B$2:$CJ$295,65,FALSE)</f>
        <v>0</v>
      </c>
      <c r="P60" s="21"/>
      <c r="Q60" s="16"/>
      <c r="R60" s="16">
        <f>VLOOKUP($C60,'mallin data'!$B$2:$CJ$295,26,FALSE)</f>
        <v>0</v>
      </c>
      <c r="S60" s="16"/>
      <c r="T60" s="16">
        <f t="shared" si="10"/>
        <v>800.50353773584902</v>
      </c>
      <c r="U60" s="16"/>
      <c r="V60" s="16"/>
      <c r="W60" s="11"/>
      <c r="X60" s="52"/>
      <c r="Y60" s="11"/>
      <c r="Z60" s="11"/>
      <c r="AA60" s="11"/>
      <c r="AB60" s="12"/>
      <c r="AC60" s="12"/>
    </row>
    <row r="61" spans="1:29" hidden="1" x14ac:dyDescent="0.2">
      <c r="A61" s="11">
        <v>51</v>
      </c>
      <c r="B61" s="19" t="str">
        <f t="shared" si="13"/>
        <v>***</v>
      </c>
      <c r="C61" t="str">
        <f>VLOOKUP(A61,'mallin data'!$IJ$3:$IL$295,3,FALSE)</f>
        <v>Valkeakoski</v>
      </c>
      <c r="D61" s="7">
        <f>VLOOKUP($C61,'mallin data'!$B$2:$CJ$295,9,FALSE)</f>
        <v>46.6</v>
      </c>
      <c r="E61" s="47">
        <f>VLOOKUP($C61,'mallin data'!$B$2:$CJ$295,66,FALSE)</f>
        <v>1.3568521031207597E-3</v>
      </c>
      <c r="F61" s="7">
        <f>VLOOKUP($C61,'mallin data'!$B$2:$CJ$295,16,FALSE)</f>
        <v>98.4</v>
      </c>
      <c r="G61" s="16">
        <f>VLOOKUP($C61,'mallin data'!$B$2:$CJ$295,87,FALSE)</f>
        <v>2214</v>
      </c>
      <c r="H61" s="16">
        <f>VLOOKUP($C61,'mallin data'!$B$2:$CJ$295,67,FALSE)</f>
        <v>27481.426935343577</v>
      </c>
      <c r="I61" s="47">
        <f>VLOOKUP($C61,'mallin data'!$B$2:$CJ$295,71,FALSE)</f>
        <v>2E-3</v>
      </c>
      <c r="J61" s="28">
        <f>_xlfn.XLOOKUP($C61,'mallin data'!$B$3:$B$295,'mallin data'!CH$3:CH$295)</f>
        <v>0</v>
      </c>
      <c r="L61" s="39">
        <f>1-VLOOKUP(C61,'mallin data'!$B$3:$II$295,242,FALSE)/SUM($D$5:$J$5)</f>
        <v>0.35537346792282232</v>
      </c>
      <c r="M61" s="42">
        <f t="shared" si="4"/>
        <v>11939.275480225988</v>
      </c>
      <c r="N61" s="42"/>
      <c r="O61" s="42">
        <f>VLOOKUP($C61,'mallin data'!$B$2:$CJ$295,65,FALSE)</f>
        <v>0</v>
      </c>
      <c r="P61" s="21"/>
      <c r="Q61" s="16"/>
      <c r="R61" s="16">
        <f>VLOOKUP($C61,'mallin data'!$B$2:$CJ$295,26,FALSE)</f>
        <v>0</v>
      </c>
      <c r="S61" s="16"/>
      <c r="T61" s="16">
        <f t="shared" si="10"/>
        <v>1250.1739530602854</v>
      </c>
      <c r="U61" s="16"/>
      <c r="V61" s="16"/>
      <c r="W61" s="11"/>
      <c r="X61" s="52"/>
      <c r="Y61" s="11"/>
      <c r="Z61" s="11"/>
      <c r="AA61" s="11"/>
      <c r="AB61" s="12"/>
      <c r="AC61" s="12"/>
    </row>
    <row r="62" spans="1:29" hidden="1" x14ac:dyDescent="0.2">
      <c r="A62" s="11">
        <v>52</v>
      </c>
      <c r="B62" s="19" t="str">
        <f t="shared" si="13"/>
        <v>***</v>
      </c>
      <c r="C62" t="str">
        <f>VLOOKUP(A62,'mallin data'!$IJ$3:$IL$295,3,FALSE)</f>
        <v>Oulainen</v>
      </c>
      <c r="D62" s="7">
        <f>VLOOKUP($C62,'mallin data'!$B$2:$CJ$295,9,FALSE)</f>
        <v>46.1</v>
      </c>
      <c r="E62" s="47">
        <f>VLOOKUP($C62,'mallin data'!$B$2:$CJ$295,66,FALSE)</f>
        <v>-1.1876484560570071E-2</v>
      </c>
      <c r="F62" s="7">
        <f>VLOOKUP($C62,'mallin data'!$B$2:$CJ$295,16,FALSE)</f>
        <v>72.2</v>
      </c>
      <c r="G62" s="16">
        <f>VLOOKUP($C62,'mallin data'!$B$2:$CJ$295,87,FALSE)</f>
        <v>832</v>
      </c>
      <c r="H62" s="16">
        <f>VLOOKUP($C62,'mallin data'!$B$2:$CJ$295,67,FALSE)</f>
        <v>23830.95528804815</v>
      </c>
      <c r="I62" s="47">
        <f>VLOOKUP($C62,'mallin data'!$B$2:$CJ$295,71,FALSE)</f>
        <v>1E-3</v>
      </c>
      <c r="J62" s="28">
        <f>_xlfn.XLOOKUP($C62,'mallin data'!$B$3:$B$295,'mallin data'!CH$3:CH$295)</f>
        <v>0</v>
      </c>
      <c r="L62" s="39">
        <f>1-VLOOKUP(C62,'mallin data'!$B$3:$II$295,242,FALSE)/SUM($D$5:$J$5)</f>
        <v>0.35308930872791666</v>
      </c>
      <c r="M62" s="42">
        <f t="shared" si="4"/>
        <v>12013.481481481482</v>
      </c>
      <c r="N62" s="42"/>
      <c r="O62" s="42">
        <f>VLOOKUP($C62,'mallin data'!$B$2:$CJ$295,65,FALSE)</f>
        <v>0</v>
      </c>
      <c r="P62" s="21"/>
      <c r="Q62" s="16"/>
      <c r="R62" s="16">
        <f>VLOOKUP($C62,'mallin data'!$B$2:$CJ$295,26,FALSE)</f>
        <v>0</v>
      </c>
      <c r="S62" s="16"/>
      <c r="T62" s="16">
        <f t="shared" si="10"/>
        <v>1083.0293398533008</v>
      </c>
      <c r="U62" s="16"/>
      <c r="V62" s="16"/>
      <c r="W62" s="11"/>
      <c r="X62" s="52"/>
      <c r="Y62" s="11"/>
      <c r="Z62" s="11"/>
      <c r="AA62" s="11"/>
      <c r="AB62" s="12"/>
      <c r="AC62" s="12"/>
    </row>
    <row r="63" spans="1:29" hidden="1" x14ac:dyDescent="0.2">
      <c r="A63" s="11">
        <v>53</v>
      </c>
      <c r="B63" s="19" t="str">
        <f t="shared" si="13"/>
        <v>***</v>
      </c>
      <c r="C63" t="str">
        <f>VLOOKUP(A63,'mallin data'!$IJ$3:$IL$295,3,FALSE)</f>
        <v>Ilmajoki</v>
      </c>
      <c r="D63" s="7">
        <f>VLOOKUP($C63,'mallin data'!$B$2:$CJ$295,9,FALSE)</f>
        <v>42.5</v>
      </c>
      <c r="E63" s="47">
        <f>VLOOKUP($C63,'mallin data'!$B$2:$CJ$295,66,FALSE)</f>
        <v>-7.1151358344113845E-3</v>
      </c>
      <c r="F63" s="7">
        <f>VLOOKUP($C63,'mallin data'!$B$2:$CJ$295,16,FALSE)</f>
        <v>76.900000000000006</v>
      </c>
      <c r="G63" s="16">
        <f>VLOOKUP($C63,'mallin data'!$B$2:$CJ$295,87,FALSE)</f>
        <v>1535</v>
      </c>
      <c r="H63" s="16">
        <f>VLOOKUP($C63,'mallin data'!$B$2:$CJ$295,67,FALSE)</f>
        <v>25329.239487968891</v>
      </c>
      <c r="I63" s="47">
        <f>VLOOKUP($C63,'mallin data'!$B$2:$CJ$295,71,FALSE)</f>
        <v>2E-3</v>
      </c>
      <c r="J63" s="28">
        <f>_xlfn.XLOOKUP($C63,'mallin data'!$B$3:$B$295,'mallin data'!CH$3:CH$295)</f>
        <v>0</v>
      </c>
      <c r="L63" s="39">
        <f>1-VLOOKUP(C63,'mallin data'!$B$3:$II$295,242,FALSE)/SUM($D$5:$J$5)</f>
        <v>0.35093742861741672</v>
      </c>
      <c r="M63" s="42">
        <f t="shared" si="4"/>
        <v>11818.696527101591</v>
      </c>
      <c r="N63" s="42"/>
      <c r="O63" s="42">
        <f>VLOOKUP($C63,'mallin data'!$B$2:$CJ$295,65,FALSE)</f>
        <v>0</v>
      </c>
      <c r="P63" s="21"/>
      <c r="Q63" s="16"/>
      <c r="R63" s="16">
        <f>VLOOKUP($C63,'mallin data'!$B$2:$CJ$295,26,FALSE)</f>
        <v>0</v>
      </c>
      <c r="S63" s="16"/>
      <c r="T63" s="16">
        <f t="shared" si="10"/>
        <v>236.27411842980706</v>
      </c>
      <c r="U63" s="16"/>
      <c r="V63" s="16"/>
      <c r="W63" s="11"/>
      <c r="X63" s="52"/>
      <c r="Y63" s="11"/>
      <c r="Z63" s="11"/>
      <c r="AA63" s="11"/>
      <c r="AB63" s="12"/>
      <c r="AC63" s="12"/>
    </row>
    <row r="64" spans="1:29" hidden="1" x14ac:dyDescent="0.2">
      <c r="A64" s="11">
        <v>54</v>
      </c>
      <c r="B64" s="19" t="str">
        <f t="shared" si="13"/>
        <v>***</v>
      </c>
      <c r="C64" t="str">
        <f>VLOOKUP(A64,'mallin data'!$IJ$3:$IL$295,3,FALSE)</f>
        <v>Uusikaupunki</v>
      </c>
      <c r="D64" s="7">
        <f>VLOOKUP($C64,'mallin data'!$B$2:$CJ$295,9,FALSE)</f>
        <v>48.6</v>
      </c>
      <c r="E64" s="47">
        <f>VLOOKUP($C64,'mallin data'!$B$2:$CJ$295,66,FALSE)</f>
        <v>-1.5602836879432624E-2</v>
      </c>
      <c r="F64" s="7">
        <f>VLOOKUP($C64,'mallin data'!$B$2:$CJ$295,16,FALSE)</f>
        <v>63</v>
      </c>
      <c r="G64" s="16">
        <f>VLOOKUP($C64,'mallin data'!$B$2:$CJ$295,87,FALSE)</f>
        <v>1388</v>
      </c>
      <c r="H64" s="16">
        <f>VLOOKUP($C64,'mallin data'!$B$2:$CJ$295,67,FALSE)</f>
        <v>27428.334984603025</v>
      </c>
      <c r="I64" s="47">
        <f>VLOOKUP($C64,'mallin data'!$B$2:$CJ$295,71,FALSE)</f>
        <v>4.0000000000000001E-3</v>
      </c>
      <c r="J64" s="28">
        <f>_xlfn.XLOOKUP($C64,'mallin data'!$B$3:$B$295,'mallin data'!CH$3:CH$295)</f>
        <v>0</v>
      </c>
      <c r="L64" s="39">
        <f>1-VLOOKUP(C64,'mallin data'!$B$3:$II$295,242,FALSE)/SUM($D$5:$J$5)</f>
        <v>0.34113270941174623</v>
      </c>
      <c r="M64" s="42">
        <f t="shared" si="4"/>
        <v>12418.098641887062</v>
      </c>
      <c r="N64" s="42"/>
      <c r="O64" s="42">
        <f>VLOOKUP($C64,'mallin data'!$B$2:$CJ$295,65,FALSE)</f>
        <v>0</v>
      </c>
      <c r="P64" s="21"/>
      <c r="Q64" s="16"/>
      <c r="R64" s="16">
        <f>VLOOKUP($C64,'mallin data'!$B$2:$CJ$295,26,FALSE)</f>
        <v>0</v>
      </c>
      <c r="S64" s="16"/>
      <c r="T64" s="16">
        <f t="shared" si="10"/>
        <v>847.73839970770916</v>
      </c>
      <c r="U64" s="16"/>
      <c r="V64" s="16"/>
      <c r="W64" s="11"/>
      <c r="X64" s="52"/>
      <c r="Y64" s="11"/>
      <c r="Z64" s="11"/>
      <c r="AA64" s="11"/>
      <c r="AB64" s="12"/>
      <c r="AC64" s="12"/>
    </row>
    <row r="65" spans="1:29" hidden="1" x14ac:dyDescent="0.2">
      <c r="A65" s="11">
        <v>55</v>
      </c>
      <c r="B65" s="19" t="str">
        <f t="shared" si="13"/>
        <v>***</v>
      </c>
      <c r="C65" t="str">
        <f>VLOOKUP(A65,'mallin data'!$IJ$3:$IL$295,3,FALSE)</f>
        <v>Utsjoki</v>
      </c>
      <c r="D65" s="7">
        <f>VLOOKUP($C65,'mallin data'!$B$2:$CJ$295,9,FALSE)</f>
        <v>49.2</v>
      </c>
      <c r="E65" s="47">
        <f>VLOOKUP($C65,'mallin data'!$B$2:$CJ$295,66,FALSE)</f>
        <v>-6.25E-2</v>
      </c>
      <c r="F65" s="7">
        <f>VLOOKUP($C65,'mallin data'!$B$2:$CJ$295,16,FALSE)</f>
        <v>50</v>
      </c>
      <c r="G65" s="16">
        <f>VLOOKUP($C65,'mallin data'!$B$2:$CJ$295,87,FALSE)</f>
        <v>105</v>
      </c>
      <c r="H65" s="16">
        <f>VLOOKUP($C65,'mallin data'!$B$2:$CJ$295,67,FALSE)</f>
        <v>26610.238805970148</v>
      </c>
      <c r="I65" s="47">
        <f>VLOOKUP($C65,'mallin data'!$B$2:$CJ$295,71,FALSE)</f>
        <v>2E-3</v>
      </c>
      <c r="J65" s="28">
        <f>_xlfn.XLOOKUP($C65,'mallin data'!$B$3:$B$295,'mallin data'!CH$3:CH$295)</f>
        <v>0</v>
      </c>
      <c r="L65" s="39">
        <f>1-VLOOKUP(C65,'mallin data'!$B$3:$II$295,242,FALSE)/SUM($D$5:$J$5)</f>
        <v>0.34083436519936849</v>
      </c>
      <c r="M65" s="42">
        <f t="shared" si="4"/>
        <v>33163.271889400923</v>
      </c>
      <c r="N65" s="42"/>
      <c r="O65" s="42">
        <f>VLOOKUP($C65,'mallin data'!$B$2:$CJ$295,65,FALSE)</f>
        <v>0</v>
      </c>
      <c r="P65" s="21"/>
      <c r="Q65" s="16"/>
      <c r="R65" s="16">
        <f>VLOOKUP($C65,'mallin data'!$B$2:$CJ$295,26,FALSE)</f>
        <v>0</v>
      </c>
      <c r="S65" s="16"/>
      <c r="T65" s="16">
        <f t="shared" si="10"/>
        <v>1972.7962962962963</v>
      </c>
      <c r="U65" s="16"/>
      <c r="V65" s="16"/>
      <c r="W65" s="11"/>
      <c r="X65" s="52"/>
      <c r="Y65" s="11"/>
      <c r="Z65" s="11"/>
      <c r="AA65" s="11"/>
      <c r="AB65" s="12"/>
      <c r="AC65" s="12"/>
    </row>
    <row r="66" spans="1:29" hidden="1" x14ac:dyDescent="0.2">
      <c r="A66" s="11">
        <v>56</v>
      </c>
      <c r="B66" s="19" t="str">
        <f t="shared" si="13"/>
        <v>***</v>
      </c>
      <c r="C66" t="str">
        <f>VLOOKUP(A66,'mallin data'!$IJ$3:$IL$295,3,FALSE)</f>
        <v>Haapavesi</v>
      </c>
      <c r="D66" s="7">
        <f>VLOOKUP($C66,'mallin data'!$B$2:$CJ$295,9,FALSE)</f>
        <v>43.5</v>
      </c>
      <c r="E66" s="47">
        <f>VLOOKUP($C66,'mallin data'!$B$2:$CJ$295,66,FALSE)</f>
        <v>-2.6077097505668934E-2</v>
      </c>
      <c r="F66" s="7">
        <f>VLOOKUP($C66,'mallin data'!$B$2:$CJ$295,16,FALSE)</f>
        <v>61.6</v>
      </c>
      <c r="G66" s="16">
        <f>VLOOKUP($C66,'mallin data'!$B$2:$CJ$295,87,FALSE)</f>
        <v>859</v>
      </c>
      <c r="H66" s="16">
        <f>VLOOKUP($C66,'mallin data'!$B$2:$CJ$295,67,FALSE)</f>
        <v>22888.496060559246</v>
      </c>
      <c r="I66" s="47">
        <f>VLOOKUP($C66,'mallin data'!$B$2:$CJ$295,71,FALSE)</f>
        <v>0</v>
      </c>
      <c r="J66" s="28">
        <f>_xlfn.XLOOKUP($C66,'mallin data'!$B$3:$B$295,'mallin data'!CH$3:CH$295)</f>
        <v>0</v>
      </c>
      <c r="L66" s="39">
        <f>1-VLOOKUP(C66,'mallin data'!$B$3:$II$295,242,FALSE)/SUM($D$5:$J$5)</f>
        <v>0.33703865179631443</v>
      </c>
      <c r="M66" s="42">
        <f t="shared" si="4"/>
        <v>11915.609419873635</v>
      </c>
      <c r="N66" s="42"/>
      <c r="O66" s="42">
        <f>VLOOKUP($C66,'mallin data'!$B$2:$CJ$295,65,FALSE)</f>
        <v>0</v>
      </c>
      <c r="P66" s="21"/>
      <c r="Q66" s="16"/>
      <c r="R66" s="16">
        <f>VLOOKUP($C66,'mallin data'!$B$2:$CJ$295,26,FALSE)</f>
        <v>0</v>
      </c>
      <c r="S66" s="16"/>
      <c r="T66" s="16">
        <f t="shared" si="10"/>
        <v>1196.095575221239</v>
      </c>
      <c r="U66" s="16"/>
      <c r="V66" s="16"/>
      <c r="W66" s="11"/>
      <c r="X66" s="52"/>
      <c r="Y66" s="11"/>
      <c r="Z66" s="11"/>
      <c r="AA66" s="11"/>
      <c r="AB66" s="12"/>
      <c r="AC66" s="12"/>
    </row>
    <row r="67" spans="1:29" hidden="1" x14ac:dyDescent="0.2">
      <c r="A67" s="11">
        <v>57</v>
      </c>
      <c r="B67" s="19" t="str">
        <f t="shared" si="13"/>
        <v>***</v>
      </c>
      <c r="C67" t="str">
        <f>VLOOKUP(A67,'mallin data'!$IJ$3:$IL$295,3,FALSE)</f>
        <v>Alavus</v>
      </c>
      <c r="D67" s="7">
        <f>VLOOKUP($C67,'mallin data'!$B$2:$CJ$295,9,FALSE)</f>
        <v>46.7</v>
      </c>
      <c r="E67" s="47">
        <f>VLOOKUP($C67,'mallin data'!$B$2:$CJ$295,66,FALSE)</f>
        <v>-1.8852459016393444E-2</v>
      </c>
      <c r="F67" s="7">
        <f>VLOOKUP($C67,'mallin data'!$B$2:$CJ$295,16,FALSE)</f>
        <v>61.7</v>
      </c>
      <c r="G67" s="16">
        <f>VLOOKUP($C67,'mallin data'!$B$2:$CJ$295,87,FALSE)</f>
        <v>1197</v>
      </c>
      <c r="H67" s="16">
        <f>VLOOKUP($C67,'mallin data'!$B$2:$CJ$295,67,FALSE)</f>
        <v>22386.113783956829</v>
      </c>
      <c r="I67" s="47">
        <f>VLOOKUP($C67,'mallin data'!$B$2:$CJ$295,71,FALSE)</f>
        <v>1E-3</v>
      </c>
      <c r="J67" s="28">
        <f>_xlfn.XLOOKUP($C67,'mallin data'!$B$3:$B$295,'mallin data'!CH$3:CH$295)</f>
        <v>0</v>
      </c>
      <c r="L67" s="39">
        <f>1-VLOOKUP(C67,'mallin data'!$B$3:$II$295,242,FALSE)/SUM($D$5:$J$5)</f>
        <v>0.33430035170999806</v>
      </c>
      <c r="M67" s="42">
        <f t="shared" si="4"/>
        <v>10771.928009929665</v>
      </c>
      <c r="N67" s="42"/>
      <c r="O67" s="42">
        <f>VLOOKUP($C67,'mallin data'!$B$2:$CJ$295,65,FALSE)</f>
        <v>0</v>
      </c>
      <c r="P67" s="21"/>
      <c r="Q67" s="16"/>
      <c r="R67" s="16">
        <f>VLOOKUP($C67,'mallin data'!$B$2:$CJ$295,26,FALSE)</f>
        <v>0</v>
      </c>
      <c r="S67" s="16"/>
      <c r="T67" s="16">
        <f t="shared" si="10"/>
        <v>712.58793969849251</v>
      </c>
      <c r="U67" s="16"/>
      <c r="V67" s="16"/>
      <c r="W67" s="11"/>
      <c r="X67" s="52"/>
      <c r="Y67" s="11"/>
      <c r="Z67" s="11"/>
      <c r="AA67" s="11"/>
      <c r="AB67" s="12"/>
      <c r="AC67" s="12"/>
    </row>
    <row r="68" spans="1:29" hidden="1" x14ac:dyDescent="0.2">
      <c r="A68" s="11">
        <v>58</v>
      </c>
      <c r="B68" s="19" t="str">
        <f t="shared" si="13"/>
        <v>***</v>
      </c>
      <c r="C68" t="str">
        <f>VLOOKUP(A68,'mallin data'!$IJ$3:$IL$295,3,FALSE)</f>
        <v>Iisalmi</v>
      </c>
      <c r="D68" s="7">
        <f>VLOOKUP($C68,'mallin data'!$B$2:$CJ$295,9,FALSE)</f>
        <v>46.6</v>
      </c>
      <c r="E68" s="47">
        <f>VLOOKUP($C68,'mallin data'!$B$2:$CJ$295,66,FALSE)</f>
        <v>-9.6107640557424319E-4</v>
      </c>
      <c r="F68" s="7">
        <f>VLOOKUP($C68,'mallin data'!$B$2:$CJ$295,16,FALSE)</f>
        <v>76.7</v>
      </c>
      <c r="G68" s="16">
        <f>VLOOKUP($C68,'mallin data'!$B$2:$CJ$295,87,FALSE)</f>
        <v>2079</v>
      </c>
      <c r="H68" s="16">
        <f>VLOOKUP($C68,'mallin data'!$B$2:$CJ$295,67,FALSE)</f>
        <v>25081.386797943545</v>
      </c>
      <c r="I68" s="47">
        <f>VLOOKUP($C68,'mallin data'!$B$2:$CJ$295,71,FALSE)</f>
        <v>0</v>
      </c>
      <c r="J68" s="28">
        <f>_xlfn.XLOOKUP($C68,'mallin data'!$B$3:$B$295,'mallin data'!CH$3:CH$295)</f>
        <v>0</v>
      </c>
      <c r="L68" s="39">
        <f>1-VLOOKUP(C68,'mallin data'!$B$3:$II$295,242,FALSE)/SUM($D$5:$J$5)</f>
        <v>0.33066191029407643</v>
      </c>
      <c r="M68" s="42">
        <f t="shared" si="4"/>
        <v>11134.716346153846</v>
      </c>
      <c r="N68" s="42"/>
      <c r="O68" s="42">
        <f>VLOOKUP($C68,'mallin data'!$B$2:$CJ$295,65,FALSE)</f>
        <v>0</v>
      </c>
      <c r="P68" s="21"/>
      <c r="Q68" s="16"/>
      <c r="R68" s="16">
        <f>VLOOKUP($C68,'mallin data'!$B$2:$CJ$295,26,FALSE)</f>
        <v>0</v>
      </c>
      <c r="S68" s="16"/>
      <c r="T68" s="16">
        <f t="shared" si="10"/>
        <v>749.78114313629703</v>
      </c>
      <c r="U68" s="16"/>
      <c r="V68" s="16"/>
      <c r="W68" s="11"/>
      <c r="X68" s="52"/>
      <c r="Y68" s="11"/>
      <c r="Z68" s="11"/>
      <c r="AA68" s="11"/>
      <c r="AB68" s="12"/>
      <c r="AC68" s="12"/>
    </row>
    <row r="69" spans="1:29" hidden="1" x14ac:dyDescent="0.2">
      <c r="A69" s="11">
        <v>59</v>
      </c>
      <c r="B69" s="19" t="str">
        <f t="shared" si="13"/>
        <v>***</v>
      </c>
      <c r="C69" t="str">
        <f>VLOOKUP(A69,'mallin data'!$IJ$3:$IL$295,3,FALSE)</f>
        <v>Iitti</v>
      </c>
      <c r="D69" s="7">
        <f>VLOOKUP($C69,'mallin data'!$B$2:$CJ$295,9,FALSE)</f>
        <v>49.8</v>
      </c>
      <c r="E69" s="47">
        <f>VLOOKUP($C69,'mallin data'!$B$2:$CJ$295,66,FALSE)</f>
        <v>-2.6153846153846153E-2</v>
      </c>
      <c r="F69" s="7">
        <f>VLOOKUP($C69,'mallin data'!$B$2:$CJ$295,16,FALSE)</f>
        <v>59.8</v>
      </c>
      <c r="G69" s="16">
        <f>VLOOKUP($C69,'mallin data'!$B$2:$CJ$295,87,FALSE)</f>
        <v>633</v>
      </c>
      <c r="H69" s="16">
        <f>VLOOKUP($C69,'mallin data'!$B$2:$CJ$295,67,FALSE)</f>
        <v>25257.504034761019</v>
      </c>
      <c r="I69" s="47">
        <f>VLOOKUP($C69,'mallin data'!$B$2:$CJ$295,71,FALSE)</f>
        <v>2E-3</v>
      </c>
      <c r="J69" s="28">
        <f>_xlfn.XLOOKUP($C69,'mallin data'!$B$3:$B$295,'mallin data'!CH$3:CH$295)</f>
        <v>0</v>
      </c>
      <c r="L69" s="39">
        <f>1-VLOOKUP(C69,'mallin data'!$B$3:$II$295,242,FALSE)/SUM($D$5:$J$5)</f>
        <v>0.30804077503942418</v>
      </c>
      <c r="M69" s="42">
        <f t="shared" si="4"/>
        <v>11810.116913484022</v>
      </c>
      <c r="N69" s="42"/>
      <c r="O69" s="42">
        <f>VLOOKUP($C69,'mallin data'!$B$2:$CJ$295,65,FALSE)</f>
        <v>0</v>
      </c>
      <c r="P69" s="21"/>
      <c r="Q69" s="16"/>
      <c r="R69" s="16">
        <f>VLOOKUP($C69,'mallin data'!$B$2:$CJ$295,26,FALSE)</f>
        <v>0</v>
      </c>
      <c r="S69" s="16"/>
      <c r="T69" s="16">
        <f t="shared" si="10"/>
        <v>1573.9547228727556</v>
      </c>
      <c r="U69" s="16"/>
      <c r="V69" s="16"/>
      <c r="W69" s="11"/>
      <c r="X69" s="52"/>
      <c r="Y69" s="11"/>
      <c r="Z69" s="11"/>
      <c r="AA69" s="11"/>
      <c r="AB69" s="12"/>
      <c r="AC69" s="12"/>
    </row>
    <row r="70" spans="1:29" hidden="1" x14ac:dyDescent="0.2">
      <c r="A70" s="11">
        <v>60</v>
      </c>
      <c r="B70" s="19" t="str">
        <f t="shared" si="13"/>
        <v>***</v>
      </c>
      <c r="C70" t="str">
        <f>VLOOKUP(A70,'mallin data'!$IJ$3:$IL$295,3,FALSE)</f>
        <v>Koski Tl</v>
      </c>
      <c r="D70" s="7">
        <f>VLOOKUP($C70,'mallin data'!$B$2:$CJ$295,9,FALSE)</f>
        <v>50.4</v>
      </c>
      <c r="E70" s="47">
        <f>VLOOKUP($C70,'mallin data'!$B$2:$CJ$295,66,FALSE)</f>
        <v>-5.4838709677419356E-2</v>
      </c>
      <c r="F70" s="7">
        <f>VLOOKUP($C70,'mallin data'!$B$2:$CJ$295,16,FALSE)</f>
        <v>53.3</v>
      </c>
      <c r="G70" s="16">
        <f>VLOOKUP($C70,'mallin data'!$B$2:$CJ$295,87,FALSE)</f>
        <v>293</v>
      </c>
      <c r="H70" s="16">
        <f>VLOOKUP($C70,'mallin data'!$B$2:$CJ$295,67,FALSE)</f>
        <v>24657.376982328955</v>
      </c>
      <c r="I70" s="47">
        <f>VLOOKUP($C70,'mallin data'!$B$2:$CJ$295,71,FALSE)</f>
        <v>4.0000000000000001E-3</v>
      </c>
      <c r="J70" s="28">
        <f>_xlfn.XLOOKUP($C70,'mallin data'!$B$3:$B$295,'mallin data'!CH$3:CH$295)</f>
        <v>0</v>
      </c>
      <c r="L70" s="39">
        <f>1-VLOOKUP(C70,'mallin data'!$B$3:$II$295,242,FALSE)/SUM($D$5:$J$5)</f>
        <v>0.30447312616873679</v>
      </c>
      <c r="M70" s="42">
        <f t="shared" si="4"/>
        <v>12437.077943615257</v>
      </c>
      <c r="N70" s="42"/>
      <c r="O70" s="42">
        <f>VLOOKUP($C70,'mallin data'!$B$2:$CJ$295,65,FALSE)</f>
        <v>0</v>
      </c>
      <c r="P70" s="21"/>
      <c r="Q70" s="16"/>
      <c r="R70" s="16">
        <f>VLOOKUP($C70,'mallin data'!$B$2:$CJ$295,26,FALSE)</f>
        <v>0</v>
      </c>
      <c r="S70" s="16"/>
      <c r="T70" s="16">
        <f t="shared" si="10"/>
        <v>892.87414965986397</v>
      </c>
      <c r="U70" s="16"/>
      <c r="V70" s="16"/>
      <c r="W70" s="11"/>
      <c r="X70" s="52"/>
      <c r="Y70" s="11"/>
      <c r="Z70" s="11"/>
      <c r="AA70" s="11"/>
      <c r="AB70" s="12"/>
      <c r="AC70" s="12"/>
    </row>
    <row r="71" spans="1:29" hidden="1" x14ac:dyDescent="0.2">
      <c r="A71" s="11">
        <v>61</v>
      </c>
      <c r="B71" s="19" t="str">
        <f t="shared" si="13"/>
        <v>***</v>
      </c>
      <c r="C71" t="str">
        <f>VLOOKUP(A71,'mallin data'!$IJ$3:$IL$295,3,FALSE)</f>
        <v>Laihia</v>
      </c>
      <c r="D71" s="7">
        <f>VLOOKUP($C71,'mallin data'!$B$2:$CJ$295,9,FALSE)</f>
        <v>44.2</v>
      </c>
      <c r="E71" s="47">
        <f>VLOOKUP($C71,'mallin data'!$B$2:$CJ$295,66,FALSE)</f>
        <v>-8.3643122676579917E-3</v>
      </c>
      <c r="F71" s="7">
        <f>VLOOKUP($C71,'mallin data'!$B$2:$CJ$295,16,FALSE)</f>
        <v>82.4</v>
      </c>
      <c r="G71" s="16">
        <f>VLOOKUP($C71,'mallin data'!$B$2:$CJ$295,87,FALSE)</f>
        <v>1067</v>
      </c>
      <c r="H71" s="16">
        <f>VLOOKUP($C71,'mallin data'!$B$2:$CJ$295,67,FALSE)</f>
        <v>27847.110257745378</v>
      </c>
      <c r="I71" s="47">
        <f>VLOOKUP($C71,'mallin data'!$B$2:$CJ$295,71,FALSE)</f>
        <v>1.1000000000000001E-2</v>
      </c>
      <c r="J71" s="28">
        <f>_xlfn.XLOOKUP($C71,'mallin data'!$B$3:$B$295,'mallin data'!CH$3:CH$295)</f>
        <v>0</v>
      </c>
      <c r="L71" s="39">
        <f>1-VLOOKUP(C71,'mallin data'!$B$3:$II$295,242,FALSE)/SUM($D$5:$J$5)</f>
        <v>0.29635995068636523</v>
      </c>
      <c r="M71" s="42">
        <f t="shared" si="4"/>
        <v>10092.633691087261</v>
      </c>
      <c r="N71" s="42"/>
      <c r="O71" s="42">
        <f>VLOOKUP($C71,'mallin data'!$B$2:$CJ$295,65,FALSE)</f>
        <v>0</v>
      </c>
      <c r="P71" s="21"/>
      <c r="Q71" s="16"/>
      <c r="R71" s="16">
        <f>VLOOKUP($C71,'mallin data'!$B$2:$CJ$295,26,FALSE)</f>
        <v>0</v>
      </c>
      <c r="S71" s="16"/>
      <c r="T71" s="16">
        <f t="shared" si="10"/>
        <v>488.57739791073124</v>
      </c>
      <c r="U71" s="16"/>
      <c r="V71" s="16"/>
      <c r="W71" s="11"/>
      <c r="X71" s="52"/>
      <c r="Y71" s="11"/>
      <c r="Z71" s="11"/>
      <c r="AA71" s="11"/>
      <c r="AB71" s="12"/>
      <c r="AC71" s="12"/>
    </row>
    <row r="72" spans="1:29" hidden="1" x14ac:dyDescent="0.2">
      <c r="A72" s="11">
        <v>62</v>
      </c>
      <c r="B72" s="19" t="str">
        <f t="shared" si="13"/>
        <v>***</v>
      </c>
      <c r="C72" t="str">
        <f>VLOOKUP(A72,'mallin data'!$IJ$3:$IL$295,3,FALSE)</f>
        <v>Eura</v>
      </c>
      <c r="D72" s="7">
        <f>VLOOKUP($C72,'mallin data'!$B$2:$CJ$295,9,FALSE)</f>
        <v>47.5</v>
      </c>
      <c r="E72" s="47">
        <f>VLOOKUP($C72,'mallin data'!$B$2:$CJ$295,66,FALSE)</f>
        <v>-8.4245998315080029E-4</v>
      </c>
      <c r="F72" s="7">
        <f>VLOOKUP($C72,'mallin data'!$B$2:$CJ$295,16,FALSE)</f>
        <v>71.3</v>
      </c>
      <c r="G72" s="16">
        <f>VLOOKUP($C72,'mallin data'!$B$2:$CJ$295,87,FALSE)</f>
        <v>1186</v>
      </c>
      <c r="H72" s="16">
        <f>VLOOKUP($C72,'mallin data'!$B$2:$CJ$295,67,FALSE)</f>
        <v>27020.263501430614</v>
      </c>
      <c r="I72" s="47">
        <f>VLOOKUP($C72,'mallin data'!$B$2:$CJ$295,71,FALSE)</f>
        <v>1E-3</v>
      </c>
      <c r="J72" s="28">
        <f>_xlfn.XLOOKUP($C72,'mallin data'!$B$3:$B$295,'mallin data'!CH$3:CH$295)</f>
        <v>0</v>
      </c>
      <c r="L72" s="39">
        <f>1-VLOOKUP(C72,'mallin data'!$B$3:$II$295,242,FALSE)/SUM($D$5:$J$5)</f>
        <v>0.29332604163118825</v>
      </c>
      <c r="M72" s="42">
        <f t="shared" si="4"/>
        <v>11722.645596291613</v>
      </c>
      <c r="N72" s="42"/>
      <c r="O72" s="42">
        <f>VLOOKUP($C72,'mallin data'!$B$2:$CJ$295,65,FALSE)</f>
        <v>0</v>
      </c>
      <c r="P72" s="21"/>
      <c r="Q72" s="16"/>
      <c r="R72" s="16">
        <f>VLOOKUP($C72,'mallin data'!$B$2:$CJ$295,26,FALSE)</f>
        <v>0</v>
      </c>
      <c r="S72" s="16"/>
      <c r="T72" s="16">
        <f t="shared" si="10"/>
        <v>823.51242502142247</v>
      </c>
      <c r="U72" s="16"/>
      <c r="V72" s="16"/>
      <c r="W72" s="11"/>
      <c r="X72" s="52"/>
      <c r="Y72" s="11"/>
      <c r="Z72" s="11"/>
      <c r="AA72" s="11"/>
      <c r="AB72" s="12"/>
      <c r="AC72" s="12"/>
    </row>
    <row r="73" spans="1:29" hidden="1" x14ac:dyDescent="0.2">
      <c r="A73" s="11">
        <v>63</v>
      </c>
      <c r="B73" s="19" t="str">
        <f t="shared" si="13"/>
        <v>***</v>
      </c>
      <c r="C73" t="str">
        <f>VLOOKUP(A73,'mallin data'!$IJ$3:$IL$295,3,FALSE)</f>
        <v>Harjavalta</v>
      </c>
      <c r="D73" s="7">
        <f>VLOOKUP($C73,'mallin data'!$B$2:$CJ$295,9,FALSE)</f>
        <v>49.1</v>
      </c>
      <c r="E73" s="47">
        <f>VLOOKUP($C73,'mallin data'!$B$2:$CJ$295,66,FALSE)</f>
        <v>-6.4829821717990272E-3</v>
      </c>
      <c r="F73" s="7">
        <f>VLOOKUP($C73,'mallin data'!$B$2:$CJ$295,16,FALSE)</f>
        <v>93.2</v>
      </c>
      <c r="G73" s="16">
        <f>VLOOKUP($C73,'mallin data'!$B$2:$CJ$295,87,FALSE)</f>
        <v>613</v>
      </c>
      <c r="H73" s="16">
        <f>VLOOKUP($C73,'mallin data'!$B$2:$CJ$295,67,FALSE)</f>
        <v>26942.311054751604</v>
      </c>
      <c r="I73" s="47">
        <f>VLOOKUP($C73,'mallin data'!$B$2:$CJ$295,71,FALSE)</f>
        <v>2E-3</v>
      </c>
      <c r="J73" s="28">
        <f>_xlfn.XLOOKUP($C73,'mallin data'!$B$3:$B$295,'mallin data'!CH$3:CH$295)</f>
        <v>0</v>
      </c>
      <c r="L73" s="39">
        <f>1-VLOOKUP(C73,'mallin data'!$B$3:$II$295,242,FALSE)/SUM($D$5:$J$5)</f>
        <v>0.29232946587859021</v>
      </c>
      <c r="M73" s="42">
        <f t="shared" si="4"/>
        <v>12821.167479674798</v>
      </c>
      <c r="N73" s="42"/>
      <c r="O73" s="42">
        <f>VLOOKUP($C73,'mallin data'!$B$2:$CJ$295,65,FALSE)</f>
        <v>0</v>
      </c>
      <c r="P73" s="21"/>
      <c r="Q73" s="16"/>
      <c r="R73" s="16">
        <f>VLOOKUP($C73,'mallin data'!$B$2:$CJ$295,26,FALSE)</f>
        <v>0</v>
      </c>
      <c r="S73" s="16"/>
      <c r="T73" s="16">
        <f t="shared" si="10"/>
        <v>800.39865996649917</v>
      </c>
      <c r="U73" s="16"/>
      <c r="V73" s="16"/>
      <c r="W73" s="11"/>
      <c r="X73" s="52"/>
      <c r="Y73" s="11"/>
      <c r="Z73" s="11"/>
      <c r="AA73" s="11"/>
      <c r="AB73" s="12"/>
      <c r="AC73" s="12"/>
    </row>
    <row r="74" spans="1:29" hidden="1" x14ac:dyDescent="0.2">
      <c r="A74" s="11">
        <v>64</v>
      </c>
      <c r="B74" s="19" t="str">
        <f t="shared" si="13"/>
        <v>***</v>
      </c>
      <c r="C74" t="str">
        <f>VLOOKUP(A74,'mallin data'!$IJ$3:$IL$295,3,FALSE)</f>
        <v>Nurmes</v>
      </c>
      <c r="D74" s="7">
        <f>VLOOKUP($C74,'mallin data'!$B$2:$CJ$295,9,FALSE)</f>
        <v>52</v>
      </c>
      <c r="E74" s="47">
        <f>VLOOKUP($C74,'mallin data'!$B$2:$CJ$295,66,FALSE)</f>
        <v>-3.7483266398929051E-2</v>
      </c>
      <c r="F74" s="7">
        <f>VLOOKUP($C74,'mallin data'!$B$2:$CJ$295,16,FALSE)</f>
        <v>68.900000000000006</v>
      </c>
      <c r="G74" s="16">
        <f>VLOOKUP($C74,'mallin data'!$B$2:$CJ$295,87,FALSE)</f>
        <v>719</v>
      </c>
      <c r="H74" s="16">
        <f>VLOOKUP($C74,'mallin data'!$B$2:$CJ$295,67,FALSE)</f>
        <v>23222.919058050382</v>
      </c>
      <c r="I74" s="47">
        <f>VLOOKUP($C74,'mallin data'!$B$2:$CJ$295,71,FALSE)</f>
        <v>1E-3</v>
      </c>
      <c r="J74" s="28">
        <f>_xlfn.XLOOKUP($C74,'mallin data'!$B$3:$B$295,'mallin data'!CH$3:CH$295)</f>
        <v>0</v>
      </c>
      <c r="L74" s="39">
        <f>1-VLOOKUP(C74,'mallin data'!$B$3:$II$295,242,FALSE)/SUM($D$5:$J$5)</f>
        <v>0.29211343678458535</v>
      </c>
      <c r="M74" s="42">
        <f t="shared" si="4"/>
        <v>15104.960436562074</v>
      </c>
      <c r="N74" s="42"/>
      <c r="O74" s="42">
        <f>VLOOKUP($C74,'mallin data'!$B$2:$CJ$295,65,FALSE)</f>
        <v>0</v>
      </c>
      <c r="P74" s="21"/>
      <c r="Q74" s="16"/>
      <c r="R74" s="16">
        <f>VLOOKUP($C74,'mallin data'!$B$2:$CJ$295,26,FALSE)</f>
        <v>0</v>
      </c>
      <c r="S74" s="16"/>
      <c r="T74" s="16">
        <f t="shared" si="10"/>
        <v>1030.4044630404462</v>
      </c>
      <c r="U74" s="16"/>
      <c r="V74" s="16"/>
      <c r="W74" s="11"/>
      <c r="X74" s="52"/>
      <c r="Y74" s="11"/>
      <c r="Z74" s="11"/>
      <c r="AA74" s="11"/>
      <c r="AB74" s="12"/>
      <c r="AC74" s="12"/>
    </row>
    <row r="75" spans="1:29" hidden="1" x14ac:dyDescent="0.2">
      <c r="A75" s="11">
        <v>65</v>
      </c>
      <c r="B75" s="19" t="str">
        <f t="shared" si="13"/>
        <v>***</v>
      </c>
      <c r="C75" t="str">
        <f>VLOOKUP(A75,'mallin data'!$IJ$3:$IL$295,3,FALSE)</f>
        <v>Heinola</v>
      </c>
      <c r="D75" s="7">
        <f>VLOOKUP($C75,'mallin data'!$B$2:$CJ$295,9,FALSE)</f>
        <v>52.3</v>
      </c>
      <c r="E75" s="47">
        <f>VLOOKUP($C75,'mallin data'!$B$2:$CJ$295,66,FALSE)</f>
        <v>-1.4042867701404288E-2</v>
      </c>
      <c r="F75" s="7">
        <f>VLOOKUP($C75,'mallin data'!$B$2:$CJ$295,16,FALSE)</f>
        <v>91.2</v>
      </c>
      <c r="G75" s="16">
        <f>VLOOKUP($C75,'mallin data'!$B$2:$CJ$295,87,FALSE)</f>
        <v>1334</v>
      </c>
      <c r="H75" s="16">
        <f>VLOOKUP($C75,'mallin data'!$B$2:$CJ$295,67,FALSE)</f>
        <v>26114.667242243635</v>
      </c>
      <c r="I75" s="47">
        <f>VLOOKUP($C75,'mallin data'!$B$2:$CJ$295,71,FALSE)</f>
        <v>2E-3</v>
      </c>
      <c r="J75" s="28">
        <f>_xlfn.XLOOKUP($C75,'mallin data'!$B$3:$B$295,'mallin data'!CH$3:CH$295)</f>
        <v>0</v>
      </c>
      <c r="L75" s="39">
        <f>1-VLOOKUP(C75,'mallin data'!$B$3:$II$295,242,FALSE)/SUM($D$5:$J$5)</f>
        <v>0.29029176279028168</v>
      </c>
      <c r="M75" s="42">
        <f t="shared" ref="M75:M138" si="16">VLOOKUP($C75,kulut,3,FALSE)</f>
        <v>12298.742091551916</v>
      </c>
      <c r="N75" s="42"/>
      <c r="O75" s="42">
        <f>VLOOKUP($C75,'mallin data'!$B$2:$CJ$295,65,FALSE)</f>
        <v>0</v>
      </c>
      <c r="P75" s="21"/>
      <c r="Q75" s="16"/>
      <c r="R75" s="16">
        <f>VLOOKUP($C75,'mallin data'!$B$2:$CJ$295,26,FALSE)</f>
        <v>0</v>
      </c>
      <c r="S75" s="16"/>
      <c r="T75" s="16">
        <f t="shared" ref="T75:T138" si="17">VLOOKUP($C75,taul41,6,FALSE)</f>
        <v>838.28496042216364</v>
      </c>
      <c r="U75" s="16"/>
      <c r="V75" s="16"/>
      <c r="W75" s="11"/>
      <c r="X75" s="52"/>
      <c r="Y75" s="11"/>
      <c r="Z75" s="11"/>
      <c r="AA75" s="11"/>
      <c r="AB75" s="12"/>
      <c r="AC75" s="12"/>
    </row>
    <row r="76" spans="1:29" hidden="1" x14ac:dyDescent="0.2">
      <c r="A76" s="11">
        <v>66</v>
      </c>
      <c r="B76" s="19" t="str">
        <f t="shared" ref="B76:B139" si="18">IF(L76&lt;0,"*",IF(L76&lt;0.25,"**",IF(L76&lt;0.5,"***",IF(L76&lt;0.75,"****","*****"))))</f>
        <v>***</v>
      </c>
      <c r="C76" t="str">
        <f>VLOOKUP(A76,'mallin data'!$IJ$3:$IL$295,3,FALSE)</f>
        <v>Kokemäki</v>
      </c>
      <c r="D76" s="7">
        <f>VLOOKUP($C76,'mallin data'!$B$2:$CJ$295,9,FALSE)</f>
        <v>49.7</v>
      </c>
      <c r="E76" s="47">
        <f>VLOOKUP($C76,'mallin data'!$B$2:$CJ$295,66,FALSE)</f>
        <v>-2.3728813559322035E-2</v>
      </c>
      <c r="F76" s="7">
        <f>VLOOKUP($C76,'mallin data'!$B$2:$CJ$295,16,FALSE)</f>
        <v>59.8</v>
      </c>
      <c r="G76" s="16">
        <f>VLOOKUP($C76,'mallin data'!$B$2:$CJ$295,87,FALSE)</f>
        <v>576</v>
      </c>
      <c r="H76" s="16">
        <f>VLOOKUP($C76,'mallin data'!$B$2:$CJ$295,67,FALSE)</f>
        <v>25428.983151049364</v>
      </c>
      <c r="I76" s="47">
        <f>VLOOKUP($C76,'mallin data'!$B$2:$CJ$295,71,FALSE)</f>
        <v>2E-3</v>
      </c>
      <c r="J76" s="28">
        <f>_xlfn.XLOOKUP($C76,'mallin data'!$B$3:$B$295,'mallin data'!CH$3:CH$295)</f>
        <v>0</v>
      </c>
      <c r="L76" s="39">
        <f>1-VLOOKUP(C76,'mallin data'!$B$3:$II$295,242,FALSE)/SUM($D$5:$J$5)</f>
        <v>0.28869052086833646</v>
      </c>
      <c r="M76" s="42">
        <f t="shared" si="16"/>
        <v>12528.608919382505</v>
      </c>
      <c r="N76" s="42"/>
      <c r="O76" s="42">
        <f>VLOOKUP($C76,'mallin data'!$B$2:$CJ$295,65,FALSE)</f>
        <v>0</v>
      </c>
      <c r="P76" s="21"/>
      <c r="Q76" s="16"/>
      <c r="R76" s="16">
        <f>VLOOKUP($C76,'mallin data'!$B$2:$CJ$295,26,FALSE)</f>
        <v>0</v>
      </c>
      <c r="S76" s="16"/>
      <c r="T76" s="16">
        <f t="shared" si="17"/>
        <v>1061.3513986013986</v>
      </c>
      <c r="U76" s="16"/>
      <c r="V76" s="16"/>
      <c r="W76" s="11"/>
      <c r="X76" s="52"/>
      <c r="Y76" s="11"/>
      <c r="Z76" s="11"/>
      <c r="AA76" s="11"/>
      <c r="AB76" s="12"/>
      <c r="AC76" s="12"/>
    </row>
    <row r="77" spans="1:29" hidden="1" x14ac:dyDescent="0.2">
      <c r="A77" s="11">
        <v>67</v>
      </c>
      <c r="B77" s="19" t="str">
        <f t="shared" si="18"/>
        <v>***</v>
      </c>
      <c r="C77" t="str">
        <f>VLOOKUP(A77,'mallin data'!$IJ$3:$IL$295,3,FALSE)</f>
        <v>Tornio</v>
      </c>
      <c r="D77" s="7">
        <f>VLOOKUP($C77,'mallin data'!$B$2:$CJ$295,9,FALSE)</f>
        <v>44.6</v>
      </c>
      <c r="E77" s="47">
        <f>VLOOKUP($C77,'mallin data'!$B$2:$CJ$295,66,FALSE)</f>
        <v>-1.1826544021024968E-2</v>
      </c>
      <c r="F77" s="7">
        <f>VLOOKUP($C77,'mallin data'!$B$2:$CJ$295,16,FALSE)</f>
        <v>43.5</v>
      </c>
      <c r="G77" s="16">
        <f>VLOOKUP($C77,'mallin data'!$B$2:$CJ$295,87,FALSE)</f>
        <v>2256</v>
      </c>
      <c r="H77" s="16">
        <f>VLOOKUP($C77,'mallin data'!$B$2:$CJ$295,67,FALSE)</f>
        <v>27385.058759158816</v>
      </c>
      <c r="I77" s="47">
        <f>VLOOKUP($C77,'mallin data'!$B$2:$CJ$295,71,FALSE)</f>
        <v>5.0000000000000001E-3</v>
      </c>
      <c r="J77" s="28">
        <f>_xlfn.XLOOKUP($C77,'mallin data'!$B$3:$B$295,'mallin data'!CH$3:CH$295)</f>
        <v>0</v>
      </c>
      <c r="L77" s="39">
        <f>1-VLOOKUP(C77,'mallin data'!$B$3:$II$295,242,FALSE)/SUM($D$5:$J$5)</f>
        <v>0.2872697339345669</v>
      </c>
      <c r="M77" s="42">
        <f t="shared" si="16"/>
        <v>11550.326063009474</v>
      </c>
      <c r="N77" s="42"/>
      <c r="O77" s="42">
        <f>VLOOKUP($C77,'mallin data'!$B$2:$CJ$295,65,FALSE)</f>
        <v>0</v>
      </c>
      <c r="P77" s="21"/>
      <c r="Q77" s="16"/>
      <c r="R77" s="16">
        <f>VLOOKUP($C77,'mallin data'!$B$2:$CJ$295,26,FALSE)</f>
        <v>0</v>
      </c>
      <c r="S77" s="16"/>
      <c r="T77" s="16">
        <f t="shared" si="17"/>
        <v>645.51705320600274</v>
      </c>
      <c r="U77" s="16"/>
      <c r="V77" s="16"/>
      <c r="W77" s="11"/>
      <c r="X77" s="52"/>
      <c r="Y77" s="11"/>
      <c r="Z77" s="11"/>
      <c r="AA77" s="11"/>
      <c r="AB77" s="12"/>
      <c r="AC77" s="12"/>
    </row>
    <row r="78" spans="1:29" hidden="1" x14ac:dyDescent="0.2">
      <c r="A78" s="11">
        <v>68</v>
      </c>
      <c r="B78" s="19" t="str">
        <f t="shared" si="18"/>
        <v>***</v>
      </c>
      <c r="C78" t="str">
        <f>VLOOKUP(A78,'mallin data'!$IJ$3:$IL$295,3,FALSE)</f>
        <v>Rauma</v>
      </c>
      <c r="D78" s="7">
        <f>VLOOKUP($C78,'mallin data'!$B$2:$CJ$295,9,FALSE)</f>
        <v>46.1</v>
      </c>
      <c r="E78" s="47">
        <f>VLOOKUP($C78,'mallin data'!$B$2:$CJ$295,66,FALSE)</f>
        <v>-1.9141710404445816E-2</v>
      </c>
      <c r="F78" s="7">
        <f>VLOOKUP($C78,'mallin data'!$B$2:$CJ$295,16,FALSE)</f>
        <v>49.5</v>
      </c>
      <c r="G78" s="16">
        <f>VLOOKUP($C78,'mallin data'!$B$2:$CJ$295,87,FALSE)</f>
        <v>3177</v>
      </c>
      <c r="H78" s="16">
        <f>VLOOKUP($C78,'mallin data'!$B$2:$CJ$295,67,FALSE)</f>
        <v>29162.894854758961</v>
      </c>
      <c r="I78" s="47">
        <f>VLOOKUP($C78,'mallin data'!$B$2:$CJ$295,71,FALSE)</f>
        <v>3.0000000000000001E-3</v>
      </c>
      <c r="J78" s="28">
        <f>_xlfn.XLOOKUP($C78,'mallin data'!$B$3:$B$295,'mallin data'!CH$3:CH$295)</f>
        <v>0</v>
      </c>
      <c r="L78" s="39">
        <f>1-VLOOKUP(C78,'mallin data'!$B$3:$II$295,242,FALSE)/SUM($D$5:$J$5)</f>
        <v>0.28423443002298721</v>
      </c>
      <c r="M78" s="42">
        <f t="shared" si="16"/>
        <v>13046.00716957606</v>
      </c>
      <c r="N78" s="42"/>
      <c r="O78" s="42">
        <f>VLOOKUP($C78,'mallin data'!$B$2:$CJ$295,65,FALSE)</f>
        <v>0</v>
      </c>
      <c r="P78" s="21"/>
      <c r="Q78" s="16"/>
      <c r="R78" s="16">
        <f>VLOOKUP($C78,'mallin data'!$B$2:$CJ$295,26,FALSE)</f>
        <v>0</v>
      </c>
      <c r="S78" s="16"/>
      <c r="T78" s="16">
        <f t="shared" si="17"/>
        <v>1292.2484809721777</v>
      </c>
      <c r="U78" s="16"/>
      <c r="V78" s="16"/>
      <c r="W78" s="11"/>
      <c r="X78" s="52"/>
      <c r="Y78" s="11"/>
      <c r="Z78" s="11"/>
      <c r="AA78" s="11"/>
      <c r="AB78" s="12"/>
      <c r="AC78" s="12"/>
    </row>
    <row r="79" spans="1:29" hidden="1" x14ac:dyDescent="0.2">
      <c r="A79" s="11">
        <v>69</v>
      </c>
      <c r="B79" s="19" t="str">
        <f t="shared" si="18"/>
        <v>***</v>
      </c>
      <c r="C79" t="str">
        <f>VLOOKUP(A79,'mallin data'!$IJ$3:$IL$295,3,FALSE)</f>
        <v>Mänttä-Vilppula</v>
      </c>
      <c r="D79" s="7">
        <f>VLOOKUP($C79,'mallin data'!$B$2:$CJ$295,9,FALSE)</f>
        <v>52.1</v>
      </c>
      <c r="E79" s="47">
        <f>VLOOKUP($C79,'mallin data'!$B$2:$CJ$295,66,FALSE)</f>
        <v>-2.402022756005057E-2</v>
      </c>
      <c r="F79" s="7">
        <f>VLOOKUP($C79,'mallin data'!$B$2:$CJ$295,16,FALSE)</f>
        <v>74.099999999999994</v>
      </c>
      <c r="G79" s="16">
        <f>VLOOKUP($C79,'mallin data'!$B$2:$CJ$295,87,FALSE)</f>
        <v>772</v>
      </c>
      <c r="H79" s="16">
        <f>VLOOKUP($C79,'mallin data'!$B$2:$CJ$295,67,FALSE)</f>
        <v>25822.602523999569</v>
      </c>
      <c r="I79" s="47">
        <f>VLOOKUP($C79,'mallin data'!$B$2:$CJ$295,71,FALSE)</f>
        <v>2E-3</v>
      </c>
      <c r="J79" s="28">
        <f>_xlfn.XLOOKUP($C79,'mallin data'!$B$3:$B$295,'mallin data'!CH$3:CH$295)</f>
        <v>0</v>
      </c>
      <c r="L79" s="39">
        <f>1-VLOOKUP(C79,'mallin data'!$B$3:$II$295,242,FALSE)/SUM($D$5:$J$5)</f>
        <v>0.28256357194971682</v>
      </c>
      <c r="M79" s="42">
        <f t="shared" si="16"/>
        <v>11348.964811260397</v>
      </c>
      <c r="N79" s="42"/>
      <c r="O79" s="42">
        <f>VLOOKUP($C79,'mallin data'!$B$2:$CJ$295,65,FALSE)</f>
        <v>0</v>
      </c>
      <c r="P79" s="21"/>
      <c r="Q79" s="16"/>
      <c r="R79" s="16">
        <f>VLOOKUP($C79,'mallin data'!$B$2:$CJ$295,26,FALSE)</f>
        <v>0</v>
      </c>
      <c r="S79" s="16"/>
      <c r="T79" s="16">
        <f t="shared" si="17"/>
        <v>649.70703125</v>
      </c>
      <c r="U79" s="16"/>
      <c r="V79" s="16"/>
      <c r="W79" s="11"/>
      <c r="X79" s="52"/>
      <c r="Y79" s="11"/>
      <c r="Z79" s="11"/>
      <c r="AA79" s="11"/>
      <c r="AB79" s="12"/>
      <c r="AC79" s="12"/>
    </row>
    <row r="80" spans="1:29" hidden="1" x14ac:dyDescent="0.2">
      <c r="A80" s="11">
        <v>70</v>
      </c>
      <c r="B80" s="19" t="str">
        <f t="shared" si="18"/>
        <v>***</v>
      </c>
      <c r="C80" t="str">
        <f>VLOOKUP(A80,'mallin data'!$IJ$3:$IL$295,3,FALSE)</f>
        <v>Leppävirta</v>
      </c>
      <c r="D80" s="7">
        <f>VLOOKUP($C80,'mallin data'!$B$2:$CJ$295,9,FALSE)</f>
        <v>50.4</v>
      </c>
      <c r="E80" s="47">
        <f>VLOOKUP($C80,'mallin data'!$B$2:$CJ$295,66,FALSE)</f>
        <v>-2.3456790123456792E-2</v>
      </c>
      <c r="F80" s="7">
        <f>VLOOKUP($C80,'mallin data'!$B$2:$CJ$295,16,FALSE)</f>
        <v>58</v>
      </c>
      <c r="G80" s="16">
        <f>VLOOKUP($C80,'mallin data'!$B$2:$CJ$295,87,FALSE)</f>
        <v>791</v>
      </c>
      <c r="H80" s="16">
        <f>VLOOKUP($C80,'mallin data'!$B$2:$CJ$295,67,FALSE)</f>
        <v>26363.486904630347</v>
      </c>
      <c r="I80" s="47">
        <f>VLOOKUP($C80,'mallin data'!$B$2:$CJ$295,71,FALSE)</f>
        <v>1E-3</v>
      </c>
      <c r="J80" s="28">
        <f>_xlfn.XLOOKUP($C80,'mallin data'!$B$3:$B$295,'mallin data'!CH$3:CH$295)</f>
        <v>0</v>
      </c>
      <c r="L80" s="39">
        <f>1-VLOOKUP(C80,'mallin data'!$B$3:$II$295,242,FALSE)/SUM($D$5:$J$5)</f>
        <v>0.28186419613316316</v>
      </c>
      <c r="M80" s="42">
        <f t="shared" si="16"/>
        <v>13091.793878825734</v>
      </c>
      <c r="N80" s="42"/>
      <c r="O80" s="42">
        <f>VLOOKUP($C80,'mallin data'!$B$2:$CJ$295,65,FALSE)</f>
        <v>0</v>
      </c>
      <c r="P80" s="21"/>
      <c r="Q80" s="16"/>
      <c r="R80" s="16">
        <f>VLOOKUP($C80,'mallin data'!$B$2:$CJ$295,26,FALSE)</f>
        <v>0</v>
      </c>
      <c r="S80" s="16"/>
      <c r="T80" s="16">
        <f t="shared" si="17"/>
        <v>976.43706070287544</v>
      </c>
      <c r="U80" s="16"/>
      <c r="V80" s="16"/>
      <c r="W80" s="11"/>
      <c r="X80" s="52"/>
      <c r="Y80" s="11"/>
      <c r="Z80" s="11"/>
      <c r="AA80" s="11"/>
      <c r="AB80" s="12"/>
      <c r="AC80" s="12"/>
    </row>
    <row r="81" spans="1:29" hidden="1" x14ac:dyDescent="0.2">
      <c r="A81" s="11">
        <v>71</v>
      </c>
      <c r="B81" s="19" t="str">
        <f t="shared" si="18"/>
        <v>***</v>
      </c>
      <c r="C81" t="str">
        <f>VLOOKUP(A81,'mallin data'!$IJ$3:$IL$295,3,FALSE)</f>
        <v>Tervola</v>
      </c>
      <c r="D81" s="7">
        <f>VLOOKUP($C81,'mallin data'!$B$2:$CJ$295,9,FALSE)</f>
        <v>48.4</v>
      </c>
      <c r="E81" s="47">
        <f>VLOOKUP($C81,'mallin data'!$B$2:$CJ$295,66,FALSE)</f>
        <v>-3.3112582781456956E-2</v>
      </c>
      <c r="F81" s="7">
        <f>VLOOKUP($C81,'mallin data'!$B$2:$CJ$295,16,FALSE)</f>
        <v>34.799999999999997</v>
      </c>
      <c r="G81" s="16">
        <f>VLOOKUP($C81,'mallin data'!$B$2:$CJ$295,87,FALSE)</f>
        <v>292</v>
      </c>
      <c r="H81" s="16">
        <f>VLOOKUP($C81,'mallin data'!$B$2:$CJ$295,67,FALSE)</f>
        <v>25141.66407629813</v>
      </c>
      <c r="I81" s="47">
        <f>VLOOKUP($C81,'mallin data'!$B$2:$CJ$295,71,FALSE)</f>
        <v>1E-3</v>
      </c>
      <c r="J81" s="28">
        <f>_xlfn.XLOOKUP($C81,'mallin data'!$B$3:$B$295,'mallin data'!CH$3:CH$295)</f>
        <v>0</v>
      </c>
      <c r="L81" s="39">
        <f>1-VLOOKUP(C81,'mallin data'!$B$3:$II$295,242,FALSE)/SUM($D$5:$J$5)</f>
        <v>0.26958354213926328</v>
      </c>
      <c r="M81" s="42">
        <f t="shared" si="16"/>
        <v>12322.535353535353</v>
      </c>
      <c r="N81" s="42"/>
      <c r="O81" s="42">
        <f>VLOOKUP($C81,'mallin data'!$B$2:$CJ$295,65,FALSE)</f>
        <v>0</v>
      </c>
      <c r="P81" s="21"/>
      <c r="Q81" s="16"/>
      <c r="R81" s="16">
        <f>VLOOKUP($C81,'mallin data'!$B$2:$CJ$295,26,FALSE)</f>
        <v>0</v>
      </c>
      <c r="S81" s="16"/>
      <c r="T81" s="16">
        <f t="shared" si="17"/>
        <v>409.56849315068496</v>
      </c>
      <c r="U81" s="16"/>
      <c r="V81" s="16"/>
      <c r="W81" s="11"/>
      <c r="X81" s="52"/>
      <c r="Y81" s="11"/>
      <c r="Z81" s="11"/>
      <c r="AA81" s="11"/>
      <c r="AB81" s="12"/>
      <c r="AC81" s="12"/>
    </row>
    <row r="82" spans="1:29" hidden="1" x14ac:dyDescent="0.2">
      <c r="A82" s="11">
        <v>72</v>
      </c>
      <c r="B82" s="19" t="str">
        <f t="shared" si="18"/>
        <v>***</v>
      </c>
      <c r="C82" t="str">
        <f>VLOOKUP(A82,'mallin data'!$IJ$3:$IL$295,3,FALSE)</f>
        <v>Pukkila</v>
      </c>
      <c r="D82" s="7">
        <f>VLOOKUP($C82,'mallin data'!$B$2:$CJ$295,9,FALSE)</f>
        <v>46.9</v>
      </c>
      <c r="E82" s="47">
        <f>VLOOKUP($C82,'mallin data'!$B$2:$CJ$295,66,FALSE)</f>
        <v>-2.2900763358778626E-2</v>
      </c>
      <c r="F82" s="7">
        <f>VLOOKUP($C82,'mallin data'!$B$2:$CJ$295,16,FALSE)</f>
        <v>51.1</v>
      </c>
      <c r="G82" s="16">
        <f>VLOOKUP($C82,'mallin data'!$B$2:$CJ$295,87,FALSE)</f>
        <v>128</v>
      </c>
      <c r="H82" s="16">
        <f>VLOOKUP($C82,'mallin data'!$B$2:$CJ$295,67,FALSE)</f>
        <v>26876.761931499157</v>
      </c>
      <c r="I82" s="47">
        <f>VLOOKUP($C82,'mallin data'!$B$2:$CJ$295,71,FALSE)</f>
        <v>8.0000000000000002E-3</v>
      </c>
      <c r="J82" s="28">
        <f>_xlfn.XLOOKUP($C82,'mallin data'!$B$3:$B$295,'mallin data'!CH$3:CH$295)</f>
        <v>0</v>
      </c>
      <c r="L82" s="39">
        <f>1-VLOOKUP(C82,'mallin data'!$B$3:$II$295,242,FALSE)/SUM($D$5:$J$5)</f>
        <v>0.26957182202948893</v>
      </c>
      <c r="M82" s="42">
        <f t="shared" si="16"/>
        <v>12908.81081081081</v>
      </c>
      <c r="N82" s="42"/>
      <c r="O82" s="42">
        <f>VLOOKUP($C82,'mallin data'!$B$2:$CJ$295,65,FALSE)</f>
        <v>0</v>
      </c>
      <c r="P82" s="21"/>
      <c r="Q82" s="16"/>
      <c r="R82" s="16">
        <f>VLOOKUP($C82,'mallin data'!$B$2:$CJ$295,26,FALSE)</f>
        <v>0</v>
      </c>
      <c r="S82" s="16"/>
      <c r="T82" s="16">
        <f t="shared" si="17"/>
        <v>1007.5057915057915</v>
      </c>
      <c r="U82" s="16"/>
      <c r="V82" s="16"/>
      <c r="W82" s="11"/>
      <c r="X82" s="52"/>
      <c r="Y82" s="11"/>
      <c r="Z82" s="11"/>
      <c r="AA82" s="11"/>
      <c r="AB82" s="12"/>
      <c r="AC82" s="12"/>
    </row>
    <row r="83" spans="1:29" hidden="1" x14ac:dyDescent="0.2">
      <c r="A83" s="11">
        <v>73</v>
      </c>
      <c r="B83" s="19" t="str">
        <f t="shared" si="18"/>
        <v>***</v>
      </c>
      <c r="C83" t="str">
        <f>VLOOKUP(A83,'mallin data'!$IJ$3:$IL$295,3,FALSE)</f>
        <v>Toholampi</v>
      </c>
      <c r="D83" s="7">
        <f>VLOOKUP($C83,'mallin data'!$B$2:$CJ$295,9,FALSE)</f>
        <v>46.8</v>
      </c>
      <c r="E83" s="47">
        <f>VLOOKUP($C83,'mallin data'!$B$2:$CJ$295,66,FALSE)</f>
        <v>-6.1274509803921566E-2</v>
      </c>
      <c r="F83" s="7">
        <f>VLOOKUP($C83,'mallin data'!$B$2:$CJ$295,16,FALSE)</f>
        <v>34.700000000000003</v>
      </c>
      <c r="G83" s="16">
        <f>VLOOKUP($C83,'mallin data'!$B$2:$CJ$295,87,FALSE)</f>
        <v>383</v>
      </c>
      <c r="H83" s="16">
        <f>VLOOKUP($C83,'mallin data'!$B$2:$CJ$295,67,FALSE)</f>
        <v>22466.596349596348</v>
      </c>
      <c r="I83" s="47">
        <f>VLOOKUP($C83,'mallin data'!$B$2:$CJ$295,71,FALSE)</f>
        <v>1E-3</v>
      </c>
      <c r="J83" s="28">
        <f>_xlfn.XLOOKUP($C83,'mallin data'!$B$3:$B$295,'mallin data'!CH$3:CH$295)</f>
        <v>0</v>
      </c>
      <c r="L83" s="39">
        <f>1-VLOOKUP(C83,'mallin data'!$B$3:$II$295,242,FALSE)/SUM($D$5:$J$5)</f>
        <v>0.26951307059787866</v>
      </c>
      <c r="M83" s="42">
        <f t="shared" si="16"/>
        <v>12568.907711757269</v>
      </c>
      <c r="N83" s="42"/>
      <c r="O83" s="42">
        <f>VLOOKUP($C83,'mallin data'!$B$2:$CJ$295,65,FALSE)</f>
        <v>0</v>
      </c>
      <c r="P83" s="21"/>
      <c r="Q83" s="16"/>
      <c r="R83" s="16">
        <f>VLOOKUP($C83,'mallin data'!$B$2:$CJ$295,26,FALSE)</f>
        <v>0</v>
      </c>
      <c r="S83" s="16"/>
      <c r="T83" s="16">
        <f t="shared" si="17"/>
        <v>882.90885750962775</v>
      </c>
      <c r="U83" s="16"/>
      <c r="V83" s="16"/>
      <c r="W83" s="11"/>
      <c r="X83" s="52"/>
      <c r="Y83" s="11"/>
      <c r="Z83" s="11"/>
      <c r="AA83" s="11"/>
      <c r="AB83" s="12"/>
      <c r="AC83" s="12"/>
    </row>
    <row r="84" spans="1:29" hidden="1" x14ac:dyDescent="0.2">
      <c r="A84" s="11">
        <v>74</v>
      </c>
      <c r="B84" s="19" t="str">
        <f t="shared" si="18"/>
        <v>***</v>
      </c>
      <c r="C84" t="str">
        <f>VLOOKUP(A84,'mallin data'!$IJ$3:$IL$295,3,FALSE)</f>
        <v>Tammela</v>
      </c>
      <c r="D84" s="7">
        <f>VLOOKUP($C84,'mallin data'!$B$2:$CJ$295,9,FALSE)</f>
        <v>48.3</v>
      </c>
      <c r="E84" s="47">
        <f>VLOOKUP($C84,'mallin data'!$B$2:$CJ$295,66,FALSE)</f>
        <v>-2.197802197802198E-2</v>
      </c>
      <c r="F84" s="7">
        <f>VLOOKUP($C84,'mallin data'!$B$2:$CJ$295,16,FALSE)</f>
        <v>39.299999999999997</v>
      </c>
      <c r="G84" s="16">
        <f>VLOOKUP($C84,'mallin data'!$B$2:$CJ$295,87,FALSE)</f>
        <v>534</v>
      </c>
      <c r="H84" s="16">
        <f>VLOOKUP($C84,'mallin data'!$B$2:$CJ$295,67,FALSE)</f>
        <v>26991.318617385354</v>
      </c>
      <c r="I84" s="47">
        <f>VLOOKUP($C84,'mallin data'!$B$2:$CJ$295,71,FALSE)</f>
        <v>2E-3</v>
      </c>
      <c r="J84" s="28">
        <f>_xlfn.XLOOKUP($C84,'mallin data'!$B$3:$B$295,'mallin data'!CH$3:CH$295)</f>
        <v>0</v>
      </c>
      <c r="L84" s="39">
        <f>1-VLOOKUP(C84,'mallin data'!$B$3:$II$295,242,FALSE)/SUM($D$5:$J$5)</f>
        <v>0.26509171781263952</v>
      </c>
      <c r="M84" s="42">
        <f t="shared" si="16"/>
        <v>14394.394444444444</v>
      </c>
      <c r="N84" s="42"/>
      <c r="O84" s="42">
        <f>VLOOKUP($C84,'mallin data'!$B$2:$CJ$295,65,FALSE)</f>
        <v>0</v>
      </c>
      <c r="P84" s="21"/>
      <c r="Q84" s="16"/>
      <c r="R84" s="16">
        <f>VLOOKUP($C84,'mallin data'!$B$2:$CJ$295,26,FALSE)</f>
        <v>0</v>
      </c>
      <c r="S84" s="16"/>
      <c r="T84" s="16">
        <f t="shared" si="17"/>
        <v>787.43656716417911</v>
      </c>
      <c r="U84" s="16"/>
      <c r="V84" s="16"/>
      <c r="W84" s="11"/>
      <c r="X84" s="52"/>
      <c r="Y84" s="11"/>
      <c r="Z84" s="11"/>
      <c r="AA84" s="11"/>
      <c r="AB84" s="12"/>
      <c r="AC84" s="12"/>
    </row>
    <row r="85" spans="1:29" hidden="1" x14ac:dyDescent="0.2">
      <c r="A85" s="11">
        <v>75</v>
      </c>
      <c r="B85" s="19" t="str">
        <f t="shared" si="18"/>
        <v>***</v>
      </c>
      <c r="C85" t="str">
        <f>VLOOKUP(A85,'mallin data'!$IJ$3:$IL$295,3,FALSE)</f>
        <v>Vehmaa</v>
      </c>
      <c r="D85" s="7">
        <f>VLOOKUP($C85,'mallin data'!$B$2:$CJ$295,9,FALSE)</f>
        <v>48.5</v>
      </c>
      <c r="E85" s="47">
        <f>VLOOKUP($C85,'mallin data'!$B$2:$CJ$295,66,FALSE)</f>
        <v>-1.3636363636363636E-2</v>
      </c>
      <c r="F85" s="7">
        <f>VLOOKUP($C85,'mallin data'!$B$2:$CJ$295,16,FALSE)</f>
        <v>91.2</v>
      </c>
      <c r="G85" s="16">
        <f>VLOOKUP($C85,'mallin data'!$B$2:$CJ$295,87,FALSE)</f>
        <v>217</v>
      </c>
      <c r="H85" s="16">
        <f>VLOOKUP($C85,'mallin data'!$B$2:$CJ$295,67,FALSE)</f>
        <v>24690.153674832964</v>
      </c>
      <c r="I85" s="47">
        <f>VLOOKUP($C85,'mallin data'!$B$2:$CJ$295,71,FALSE)</f>
        <v>5.0000000000000001E-3</v>
      </c>
      <c r="J85" s="28">
        <f>_xlfn.XLOOKUP($C85,'mallin data'!$B$3:$B$295,'mallin data'!CH$3:CH$295)</f>
        <v>0</v>
      </c>
      <c r="L85" s="39">
        <f>1-VLOOKUP(C85,'mallin data'!$B$3:$II$295,242,FALSE)/SUM($D$5:$J$5)</f>
        <v>0.2600495027007157</v>
      </c>
      <c r="M85" s="42">
        <f t="shared" si="16"/>
        <v>11769.116704805492</v>
      </c>
      <c r="N85" s="42"/>
      <c r="O85" s="42">
        <f>VLOOKUP($C85,'mallin data'!$B$2:$CJ$295,65,FALSE)</f>
        <v>0</v>
      </c>
      <c r="P85" s="21"/>
      <c r="Q85" s="16"/>
      <c r="R85" s="16">
        <f>VLOOKUP($C85,'mallin data'!$B$2:$CJ$295,26,FALSE)</f>
        <v>0</v>
      </c>
      <c r="S85" s="16"/>
      <c r="T85" s="16">
        <f t="shared" si="17"/>
        <v>287.05990783410141</v>
      </c>
      <c r="U85" s="16"/>
      <c r="V85" s="16"/>
      <c r="W85" s="11"/>
      <c r="X85" s="52"/>
      <c r="Y85" s="11"/>
      <c r="Z85" s="11"/>
      <c r="AA85" s="11"/>
      <c r="AB85" s="12"/>
      <c r="AC85" s="12"/>
    </row>
    <row r="86" spans="1:29" hidden="1" x14ac:dyDescent="0.2">
      <c r="A86" s="11">
        <v>76</v>
      </c>
      <c r="B86" s="19" t="str">
        <f t="shared" si="18"/>
        <v>***</v>
      </c>
      <c r="C86" t="str">
        <f>VLOOKUP(A86,'mallin data'!$IJ$3:$IL$295,3,FALSE)</f>
        <v>Pyhäranta</v>
      </c>
      <c r="D86" s="7">
        <f>VLOOKUP($C86,'mallin data'!$B$2:$CJ$295,9,FALSE)</f>
        <v>48.4</v>
      </c>
      <c r="E86" s="47">
        <f>VLOOKUP($C86,'mallin data'!$B$2:$CJ$295,66,FALSE)</f>
        <v>-2.2727272727272728E-2</v>
      </c>
      <c r="F86" s="7">
        <f>VLOOKUP($C86,'mallin data'!$B$2:$CJ$295,16,FALSE)</f>
        <v>56.8</v>
      </c>
      <c r="G86" s="16">
        <f>VLOOKUP($C86,'mallin data'!$B$2:$CJ$295,87,FALSE)</f>
        <v>129</v>
      </c>
      <c r="H86" s="16">
        <f>VLOOKUP($C86,'mallin data'!$B$2:$CJ$295,67,FALSE)</f>
        <v>27258.520207253885</v>
      </c>
      <c r="I86" s="47">
        <f>VLOOKUP($C86,'mallin data'!$B$2:$CJ$295,71,FALSE)</f>
        <v>5.0000000000000001E-3</v>
      </c>
      <c r="J86" s="28">
        <f>_xlfn.XLOOKUP($C86,'mallin data'!$B$3:$B$295,'mallin data'!CH$3:CH$295)</f>
        <v>0</v>
      </c>
      <c r="L86" s="39">
        <f>1-VLOOKUP(C86,'mallin data'!$B$3:$II$295,242,FALSE)/SUM($D$5:$J$5)</f>
        <v>0.25907404453100968</v>
      </c>
      <c r="M86" s="42">
        <f t="shared" si="16"/>
        <v>15597.402298850575</v>
      </c>
      <c r="N86" s="42"/>
      <c r="O86" s="42">
        <f>VLOOKUP($C86,'mallin data'!$B$2:$CJ$295,65,FALSE)</f>
        <v>0</v>
      </c>
      <c r="P86" s="21"/>
      <c r="Q86" s="16"/>
      <c r="R86" s="16">
        <f>VLOOKUP($C86,'mallin data'!$B$2:$CJ$295,26,FALSE)</f>
        <v>0</v>
      </c>
      <c r="S86" s="16"/>
      <c r="T86" s="16">
        <f t="shared" si="17"/>
        <v>435.8</v>
      </c>
      <c r="U86" s="16"/>
      <c r="V86" s="16"/>
      <c r="W86" s="11"/>
      <c r="X86" s="52"/>
      <c r="Y86" s="11"/>
      <c r="Z86" s="11"/>
      <c r="AA86" s="11"/>
      <c r="AB86" s="12"/>
      <c r="AC86" s="12"/>
    </row>
    <row r="87" spans="1:29" hidden="1" x14ac:dyDescent="0.2">
      <c r="A87" s="11">
        <v>77</v>
      </c>
      <c r="B87" s="19" t="str">
        <f t="shared" si="18"/>
        <v>***</v>
      </c>
      <c r="C87" t="str">
        <f>VLOOKUP(A87,'mallin data'!$IJ$3:$IL$295,3,FALSE)</f>
        <v>Kemijärvi</v>
      </c>
      <c r="D87" s="7">
        <f>VLOOKUP($C87,'mallin data'!$B$2:$CJ$295,9,FALSE)</f>
        <v>54.5</v>
      </c>
      <c r="E87" s="47">
        <f>VLOOKUP($C87,'mallin data'!$B$2:$CJ$295,66,FALSE)</f>
        <v>-4.0072859744990891E-2</v>
      </c>
      <c r="F87" s="7">
        <f>VLOOKUP($C87,'mallin data'!$B$2:$CJ$295,16,FALSE)</f>
        <v>70</v>
      </c>
      <c r="G87" s="16">
        <f>VLOOKUP($C87,'mallin data'!$B$2:$CJ$295,87,FALSE)</f>
        <v>527</v>
      </c>
      <c r="H87" s="16">
        <f>VLOOKUP($C87,'mallin data'!$B$2:$CJ$295,67,FALSE)</f>
        <v>25286.985775248933</v>
      </c>
      <c r="I87" s="47">
        <f>VLOOKUP($C87,'mallin data'!$B$2:$CJ$295,71,FALSE)</f>
        <v>1E-3</v>
      </c>
      <c r="J87" s="28">
        <f>_xlfn.XLOOKUP($C87,'mallin data'!$B$3:$B$295,'mallin data'!CH$3:CH$295)</f>
        <v>0</v>
      </c>
      <c r="L87" s="39">
        <f>1-VLOOKUP(C87,'mallin data'!$B$3:$II$295,242,FALSE)/SUM($D$5:$J$5)</f>
        <v>0.25683121834717992</v>
      </c>
      <c r="M87" s="42">
        <f t="shared" si="16"/>
        <v>11178.908921933085</v>
      </c>
      <c r="N87" s="42"/>
      <c r="O87" s="42">
        <f>VLOOKUP($C87,'mallin data'!$B$2:$CJ$295,65,FALSE)</f>
        <v>0</v>
      </c>
      <c r="P87" s="21"/>
      <c r="Q87" s="16"/>
      <c r="R87" s="16">
        <f>VLOOKUP($C87,'mallin data'!$B$2:$CJ$295,26,FALSE)</f>
        <v>0</v>
      </c>
      <c r="S87" s="16"/>
      <c r="T87" s="16">
        <f t="shared" si="17"/>
        <v>242.77528089887642</v>
      </c>
      <c r="U87" s="16"/>
      <c r="V87" s="16"/>
      <c r="W87" s="11"/>
      <c r="X87" s="52"/>
      <c r="Y87" s="11"/>
      <c r="Z87" s="11"/>
      <c r="AA87" s="11"/>
      <c r="AB87" s="12"/>
      <c r="AC87" s="12"/>
    </row>
    <row r="88" spans="1:29" hidden="1" x14ac:dyDescent="0.2">
      <c r="A88" s="11">
        <v>78</v>
      </c>
      <c r="B88" s="19" t="str">
        <f t="shared" si="18"/>
        <v>***</v>
      </c>
      <c r="C88" t="str">
        <f>VLOOKUP(A88,'mallin data'!$IJ$3:$IL$295,3,FALSE)</f>
        <v>Somero</v>
      </c>
      <c r="D88" s="7">
        <f>VLOOKUP($C88,'mallin data'!$B$2:$CJ$295,9,FALSE)</f>
        <v>50.3</v>
      </c>
      <c r="E88" s="47">
        <f>VLOOKUP($C88,'mallin data'!$B$2:$CJ$295,66,FALSE)</f>
        <v>-3.1727379553466509E-2</v>
      </c>
      <c r="F88" s="7">
        <f>VLOOKUP($C88,'mallin data'!$B$2:$CJ$295,16,FALSE)</f>
        <v>48.6</v>
      </c>
      <c r="G88" s="16">
        <f>VLOOKUP($C88,'mallin data'!$B$2:$CJ$295,87,FALSE)</f>
        <v>824</v>
      </c>
      <c r="H88" s="16">
        <f>VLOOKUP($C88,'mallin data'!$B$2:$CJ$295,67,FALSE)</f>
        <v>25082.157312722949</v>
      </c>
      <c r="I88" s="47">
        <f>VLOOKUP($C88,'mallin data'!$B$2:$CJ$295,71,FALSE)</f>
        <v>5.0000000000000001E-3</v>
      </c>
      <c r="J88" s="28">
        <f>_xlfn.XLOOKUP($C88,'mallin data'!$B$3:$B$295,'mallin data'!CH$3:CH$295)</f>
        <v>0</v>
      </c>
      <c r="L88" s="39">
        <f>1-VLOOKUP(C88,'mallin data'!$B$3:$II$295,242,FALSE)/SUM($D$5:$J$5)</f>
        <v>0.25622032243311865</v>
      </c>
      <c r="M88" s="42">
        <f t="shared" si="16"/>
        <v>12962.753432835822</v>
      </c>
      <c r="N88" s="42"/>
      <c r="O88" s="42">
        <f>VLOOKUP($C88,'mallin data'!$B$2:$CJ$295,65,FALSE)</f>
        <v>0</v>
      </c>
      <c r="P88" s="21"/>
      <c r="Q88" s="16"/>
      <c r="R88" s="16">
        <f>VLOOKUP($C88,'mallin data'!$B$2:$CJ$295,26,FALSE)</f>
        <v>0</v>
      </c>
      <c r="S88" s="16"/>
      <c r="T88" s="16">
        <f t="shared" si="17"/>
        <v>1487.6741573033707</v>
      </c>
      <c r="U88" s="16"/>
      <c r="V88" s="16"/>
      <c r="W88" s="11"/>
      <c r="X88" s="52"/>
      <c r="Y88" s="11"/>
      <c r="Z88" s="11"/>
      <c r="AA88" s="11"/>
      <c r="AB88" s="12"/>
      <c r="AC88" s="12"/>
    </row>
    <row r="89" spans="1:29" hidden="1" x14ac:dyDescent="0.2">
      <c r="A89" s="11">
        <v>79</v>
      </c>
      <c r="B89" s="19" t="str">
        <f t="shared" si="18"/>
        <v>**</v>
      </c>
      <c r="C89" t="str">
        <f>VLOOKUP(A89,'mallin data'!$IJ$3:$IL$295,3,FALSE)</f>
        <v>Pyhäntä</v>
      </c>
      <c r="D89" s="7">
        <f>VLOOKUP($C89,'mallin data'!$B$2:$CJ$295,9,FALSE)</f>
        <v>41.9</v>
      </c>
      <c r="E89" s="47">
        <f>VLOOKUP($C89,'mallin data'!$B$2:$CJ$295,66,FALSE)</f>
        <v>-5.6000000000000001E-2</v>
      </c>
      <c r="F89" s="7">
        <f>VLOOKUP($C89,'mallin data'!$B$2:$CJ$295,16,FALSE)</f>
        <v>54.3</v>
      </c>
      <c r="G89" s="16">
        <f>VLOOKUP($C89,'mallin data'!$B$2:$CJ$295,87,FALSE)</f>
        <v>236</v>
      </c>
      <c r="H89" s="16">
        <f>VLOOKUP($C89,'mallin data'!$B$2:$CJ$295,67,FALSE)</f>
        <v>21356.410692588091</v>
      </c>
      <c r="I89" s="47">
        <f>VLOOKUP($C89,'mallin data'!$B$2:$CJ$295,71,FALSE)</f>
        <v>0</v>
      </c>
      <c r="J89" s="28">
        <f>_xlfn.XLOOKUP($C89,'mallin data'!$B$3:$B$295,'mallin data'!CH$3:CH$295)</f>
        <v>0</v>
      </c>
      <c r="L89" s="39">
        <f>1-VLOOKUP(C89,'mallin data'!$B$3:$II$295,242,FALSE)/SUM($D$5:$J$5)</f>
        <v>0.24614778489734646</v>
      </c>
      <c r="M89" s="42">
        <f t="shared" si="16"/>
        <v>11993.345679012345</v>
      </c>
      <c r="N89" s="42"/>
      <c r="O89" s="42">
        <f>VLOOKUP($C89,'mallin data'!$B$2:$CJ$295,65,FALSE)</f>
        <v>0</v>
      </c>
      <c r="P89" s="21"/>
      <c r="Q89" s="16"/>
      <c r="R89" s="16">
        <f>VLOOKUP($C89,'mallin data'!$B$2:$CJ$295,26,FALSE)</f>
        <v>0</v>
      </c>
      <c r="S89" s="16"/>
      <c r="T89" s="16">
        <f t="shared" si="17"/>
        <v>769.73875802997861</v>
      </c>
      <c r="U89" s="16"/>
      <c r="V89" s="16"/>
      <c r="W89" s="11"/>
      <c r="X89" s="52"/>
      <c r="Y89" s="11"/>
      <c r="Z89" s="11"/>
      <c r="AA89" s="11"/>
      <c r="AB89" s="12"/>
      <c r="AC89" s="12"/>
    </row>
    <row r="90" spans="1:29" hidden="1" x14ac:dyDescent="0.2">
      <c r="A90" s="11">
        <v>80</v>
      </c>
      <c r="B90" s="19" t="str">
        <f t="shared" si="18"/>
        <v>**</v>
      </c>
      <c r="C90" t="str">
        <f>VLOOKUP(A90,'mallin data'!$IJ$3:$IL$295,3,FALSE)</f>
        <v>Masku</v>
      </c>
      <c r="D90" s="7">
        <f>VLOOKUP($C90,'mallin data'!$B$2:$CJ$295,9,FALSE)</f>
        <v>42.5</v>
      </c>
      <c r="E90" s="47">
        <f>VLOOKUP($C90,'mallin data'!$B$2:$CJ$295,66,FALSE)</f>
        <v>-1.8473895582329317E-2</v>
      </c>
      <c r="F90" s="7">
        <f>VLOOKUP($C90,'mallin data'!$B$2:$CJ$295,16,FALSE)</f>
        <v>82</v>
      </c>
      <c r="G90" s="16">
        <f>VLOOKUP($C90,'mallin data'!$B$2:$CJ$295,87,FALSE)</f>
        <v>1222</v>
      </c>
      <c r="H90" s="16">
        <f>VLOOKUP($C90,'mallin data'!$B$2:$CJ$295,67,FALSE)</f>
        <v>30281.090342031395</v>
      </c>
      <c r="I90" s="47">
        <f>VLOOKUP($C90,'mallin data'!$B$2:$CJ$295,71,FALSE)</f>
        <v>1.2E-2</v>
      </c>
      <c r="J90" s="28">
        <f>_xlfn.XLOOKUP($C90,'mallin data'!$B$3:$B$295,'mallin data'!CH$3:CH$295)</f>
        <v>0</v>
      </c>
      <c r="L90" s="39">
        <f>1-VLOOKUP(C90,'mallin data'!$B$3:$II$295,242,FALSE)/SUM($D$5:$J$5)</f>
        <v>0.24008088251614601</v>
      </c>
      <c r="M90" s="42">
        <f t="shared" si="16"/>
        <v>12480.78394811512</v>
      </c>
      <c r="N90" s="42"/>
      <c r="O90" s="42">
        <f>VLOOKUP($C90,'mallin data'!$B$2:$CJ$295,65,FALSE)</f>
        <v>0</v>
      </c>
      <c r="P90" s="21"/>
      <c r="Q90" s="16"/>
      <c r="R90" s="16">
        <f>VLOOKUP($C90,'mallin data'!$B$2:$CJ$295,26,FALSE)</f>
        <v>0</v>
      </c>
      <c r="S90" s="16"/>
      <c r="T90" s="16">
        <f t="shared" si="17"/>
        <v>146.29467602146099</v>
      </c>
      <c r="U90" s="16"/>
      <c r="V90" s="16"/>
      <c r="W90" s="11"/>
      <c r="X90" s="52"/>
      <c r="Y90" s="11"/>
      <c r="Z90" s="11"/>
      <c r="AA90" s="11"/>
      <c r="AB90" s="12"/>
      <c r="AC90" s="12"/>
    </row>
    <row r="91" spans="1:29" hidden="1" x14ac:dyDescent="0.2">
      <c r="A91" s="11">
        <v>81</v>
      </c>
      <c r="B91" s="19" t="str">
        <f t="shared" si="18"/>
        <v>**</v>
      </c>
      <c r="C91" t="str">
        <f>VLOOKUP(A91,'mallin data'!$IJ$3:$IL$295,3,FALSE)</f>
        <v>Nivala</v>
      </c>
      <c r="D91" s="7">
        <f>VLOOKUP($C91,'mallin data'!$B$2:$CJ$295,9,FALSE)</f>
        <v>41.5</v>
      </c>
      <c r="E91" s="47">
        <f>VLOOKUP($C91,'mallin data'!$B$2:$CJ$295,66,FALSE)</f>
        <v>-1.2148337595907928E-2</v>
      </c>
      <c r="F91" s="7">
        <f>VLOOKUP($C91,'mallin data'!$B$2:$CJ$295,16,FALSE)</f>
        <v>75.2</v>
      </c>
      <c r="G91" s="16">
        <f>VLOOKUP($C91,'mallin data'!$B$2:$CJ$295,87,FALSE)</f>
        <v>1545</v>
      </c>
      <c r="H91" s="16">
        <f>VLOOKUP($C91,'mallin data'!$B$2:$CJ$295,67,FALSE)</f>
        <v>22292.394203175816</v>
      </c>
      <c r="I91" s="47">
        <f>VLOOKUP($C91,'mallin data'!$B$2:$CJ$295,71,FALSE)</f>
        <v>1E-3</v>
      </c>
      <c r="J91" s="28">
        <f>_xlfn.XLOOKUP($C91,'mallin data'!$B$3:$B$295,'mallin data'!CH$3:CH$295)</f>
        <v>0</v>
      </c>
      <c r="L91" s="39">
        <f>1-VLOOKUP(C91,'mallin data'!$B$3:$II$295,242,FALSE)/SUM($D$5:$J$5)</f>
        <v>0.23710278100873805</v>
      </c>
      <c r="M91" s="42">
        <f t="shared" si="16"/>
        <v>11661.109038275972</v>
      </c>
      <c r="N91" s="42"/>
      <c r="O91" s="42">
        <f>VLOOKUP($C91,'mallin data'!$B$2:$CJ$295,65,FALSE)</f>
        <v>0</v>
      </c>
      <c r="P91" s="21"/>
      <c r="Q91" s="16"/>
      <c r="R91" s="16">
        <f>VLOOKUP($C91,'mallin data'!$B$2:$CJ$295,26,FALSE)</f>
        <v>0</v>
      </c>
      <c r="S91" s="16"/>
      <c r="T91" s="16">
        <f t="shared" si="17"/>
        <v>585.76412936948714</v>
      </c>
      <c r="U91" s="16"/>
      <c r="V91" s="16"/>
      <c r="W91" s="11"/>
      <c r="X91" s="52"/>
      <c r="Y91" s="11"/>
      <c r="Z91" s="11"/>
      <c r="AA91" s="11"/>
      <c r="AB91" s="12"/>
      <c r="AC91" s="12"/>
    </row>
    <row r="92" spans="1:29" hidden="1" x14ac:dyDescent="0.2">
      <c r="A92" s="11">
        <v>82</v>
      </c>
      <c r="B92" s="19" t="str">
        <f t="shared" si="18"/>
        <v>**</v>
      </c>
      <c r="C92" t="str">
        <f>VLOOKUP(A92,'mallin data'!$IJ$3:$IL$295,3,FALSE)</f>
        <v>Alajärvi</v>
      </c>
      <c r="D92" s="7">
        <f>VLOOKUP($C92,'mallin data'!$B$2:$CJ$295,9,FALSE)</f>
        <v>47.1</v>
      </c>
      <c r="E92" s="47">
        <f>VLOOKUP($C92,'mallin data'!$B$2:$CJ$295,66,FALSE)</f>
        <v>-7.4850299401197605E-3</v>
      </c>
      <c r="F92" s="7">
        <f>VLOOKUP($C92,'mallin data'!$B$2:$CJ$295,16,FALSE)</f>
        <v>62.7</v>
      </c>
      <c r="G92" s="16">
        <f>VLOOKUP($C92,'mallin data'!$B$2:$CJ$295,87,FALSE)</f>
        <v>1326</v>
      </c>
      <c r="H92" s="16">
        <f>VLOOKUP($C92,'mallin data'!$B$2:$CJ$295,67,FALSE)</f>
        <v>22284.351036980137</v>
      </c>
      <c r="I92" s="47">
        <f>VLOOKUP($C92,'mallin data'!$B$2:$CJ$295,71,FALSE)</f>
        <v>2E-3</v>
      </c>
      <c r="J92" s="28">
        <f>_xlfn.XLOOKUP($C92,'mallin data'!$B$3:$B$295,'mallin data'!CH$3:CH$295)</f>
        <v>0</v>
      </c>
      <c r="L92" s="39">
        <f>1-VLOOKUP(C92,'mallin data'!$B$3:$II$295,242,FALSE)/SUM($D$5:$J$5)</f>
        <v>0.23353335796162866</v>
      </c>
      <c r="M92" s="42">
        <f t="shared" si="16"/>
        <v>12304.69947407964</v>
      </c>
      <c r="N92" s="42"/>
      <c r="O92" s="42">
        <f>VLOOKUP($C92,'mallin data'!$B$2:$CJ$295,65,FALSE)</f>
        <v>0</v>
      </c>
      <c r="P92" s="21"/>
      <c r="Q92" s="16"/>
      <c r="R92" s="16">
        <f>VLOOKUP($C92,'mallin data'!$B$2:$CJ$295,26,FALSE)</f>
        <v>0</v>
      </c>
      <c r="S92" s="16"/>
      <c r="T92" s="16">
        <f t="shared" si="17"/>
        <v>773.62996941896029</v>
      </c>
      <c r="U92" s="16"/>
      <c r="V92" s="16"/>
      <c r="W92" s="11"/>
      <c r="X92" s="52"/>
      <c r="Y92" s="11"/>
      <c r="Z92" s="11"/>
      <c r="AA92" s="11"/>
      <c r="AB92" s="12"/>
      <c r="AC92" s="12"/>
    </row>
    <row r="93" spans="1:29" hidden="1" x14ac:dyDescent="0.2">
      <c r="A93" s="11">
        <v>83</v>
      </c>
      <c r="B93" s="19" t="str">
        <f t="shared" si="18"/>
        <v>**</v>
      </c>
      <c r="C93" t="str">
        <f>VLOOKUP(A93,'mallin data'!$IJ$3:$IL$295,3,FALSE)</f>
        <v>Reisjärvi</v>
      </c>
      <c r="D93" s="7">
        <f>VLOOKUP($C93,'mallin data'!$B$2:$CJ$295,9,FALSE)</f>
        <v>45.6</v>
      </c>
      <c r="E93" s="47">
        <f>VLOOKUP($C93,'mallin data'!$B$2:$CJ$295,66,FALSE)</f>
        <v>-1.8867924528301886E-2</v>
      </c>
      <c r="F93" s="7">
        <f>VLOOKUP($C93,'mallin data'!$B$2:$CJ$295,16,FALSE)</f>
        <v>49.9</v>
      </c>
      <c r="G93" s="16">
        <f>VLOOKUP($C93,'mallin data'!$B$2:$CJ$295,87,FALSE)</f>
        <v>312</v>
      </c>
      <c r="H93" s="16">
        <f>VLOOKUP($C93,'mallin data'!$B$2:$CJ$295,67,FALSE)</f>
        <v>22520.434180138567</v>
      </c>
      <c r="I93" s="47">
        <f>VLOOKUP($C93,'mallin data'!$B$2:$CJ$295,71,FALSE)</f>
        <v>0</v>
      </c>
      <c r="J93" s="28">
        <f>_xlfn.XLOOKUP($C93,'mallin data'!$B$3:$B$295,'mallin data'!CH$3:CH$295)</f>
        <v>0</v>
      </c>
      <c r="L93" s="39">
        <f>1-VLOOKUP(C93,'mallin data'!$B$3:$II$295,242,FALSE)/SUM($D$5:$J$5)</f>
        <v>0.23185480292790828</v>
      </c>
      <c r="M93" s="42">
        <f t="shared" si="16"/>
        <v>12346.587301587302</v>
      </c>
      <c r="N93" s="42"/>
      <c r="O93" s="42">
        <f>VLOOKUP($C93,'mallin data'!$B$2:$CJ$295,65,FALSE)</f>
        <v>0</v>
      </c>
      <c r="P93" s="21"/>
      <c r="Q93" s="16"/>
      <c r="R93" s="16">
        <f>VLOOKUP($C93,'mallin data'!$B$2:$CJ$295,26,FALSE)</f>
        <v>0</v>
      </c>
      <c r="S93" s="16"/>
      <c r="T93" s="16">
        <f t="shared" si="17"/>
        <v>453.76433121019107</v>
      </c>
      <c r="U93" s="16"/>
      <c r="V93" s="16"/>
      <c r="W93" s="11"/>
      <c r="X93" s="52"/>
      <c r="Y93" s="11"/>
      <c r="Z93" s="11"/>
      <c r="AA93" s="11"/>
      <c r="AB93" s="12"/>
      <c r="AC93" s="12"/>
    </row>
    <row r="94" spans="1:29" hidden="1" x14ac:dyDescent="0.2">
      <c r="A94" s="11">
        <v>84</v>
      </c>
      <c r="B94" s="19" t="str">
        <f t="shared" si="18"/>
        <v>**</v>
      </c>
      <c r="C94" t="str">
        <f>VLOOKUP(A94,'mallin data'!$IJ$3:$IL$295,3,FALSE)</f>
        <v>Toivakka</v>
      </c>
      <c r="D94" s="7">
        <f>VLOOKUP($C94,'mallin data'!$B$2:$CJ$295,9,FALSE)</f>
        <v>46.9</v>
      </c>
      <c r="E94" s="47">
        <f>VLOOKUP($C94,'mallin data'!$B$2:$CJ$295,66,FALSE)</f>
        <v>-1.5197568389057751E-2</v>
      </c>
      <c r="F94" s="7">
        <f>VLOOKUP($C94,'mallin data'!$B$2:$CJ$295,16,FALSE)</f>
        <v>52.2</v>
      </c>
      <c r="G94" s="16">
        <f>VLOOKUP($C94,'mallin data'!$B$2:$CJ$295,87,FALSE)</f>
        <v>324</v>
      </c>
      <c r="H94" s="16">
        <f>VLOOKUP($C94,'mallin data'!$B$2:$CJ$295,67,FALSE)</f>
        <v>24582.008868243243</v>
      </c>
      <c r="I94" s="47">
        <f>VLOOKUP($C94,'mallin data'!$B$2:$CJ$295,71,FALSE)</f>
        <v>1E-3</v>
      </c>
      <c r="J94" s="28">
        <f>_xlfn.XLOOKUP($C94,'mallin data'!$B$3:$B$295,'mallin data'!CH$3:CH$295)</f>
        <v>0</v>
      </c>
      <c r="L94" s="39">
        <f>1-VLOOKUP(C94,'mallin data'!$B$3:$II$295,242,FALSE)/SUM($D$5:$J$5)</f>
        <v>0.22937478290678148</v>
      </c>
      <c r="M94" s="42">
        <f t="shared" si="16"/>
        <v>11789.929555895866</v>
      </c>
      <c r="N94" s="42"/>
      <c r="O94" s="42">
        <f>VLOOKUP($C94,'mallin data'!$B$2:$CJ$295,65,FALSE)</f>
        <v>0</v>
      </c>
      <c r="P94" s="21"/>
      <c r="Q94" s="16"/>
      <c r="R94" s="16">
        <f>VLOOKUP($C94,'mallin data'!$B$2:$CJ$295,26,FALSE)</f>
        <v>0</v>
      </c>
      <c r="S94" s="16"/>
      <c r="T94" s="16">
        <f t="shared" si="17"/>
        <v>226.78328173374612</v>
      </c>
      <c r="U94" s="16"/>
      <c r="V94" s="16"/>
      <c r="W94" s="11"/>
      <c r="X94" s="52"/>
      <c r="Y94" s="11"/>
      <c r="Z94" s="11"/>
      <c r="AA94" s="11"/>
      <c r="AB94" s="12"/>
      <c r="AC94" s="12"/>
    </row>
    <row r="95" spans="1:29" hidden="1" x14ac:dyDescent="0.2">
      <c r="A95" s="11">
        <v>85</v>
      </c>
      <c r="B95" s="19" t="str">
        <f t="shared" si="18"/>
        <v>**</v>
      </c>
      <c r="C95" t="str">
        <f>VLOOKUP(A95,'mallin data'!$IJ$3:$IL$295,3,FALSE)</f>
        <v>Enontekiö</v>
      </c>
      <c r="D95" s="7">
        <f>VLOOKUP($C95,'mallin data'!$B$2:$CJ$295,9,FALSE)</f>
        <v>49.4</v>
      </c>
      <c r="E95" s="47">
        <f>VLOOKUP($C95,'mallin data'!$B$2:$CJ$295,66,FALSE)</f>
        <v>-4.5161290322580643E-2</v>
      </c>
      <c r="F95" s="7">
        <f>VLOOKUP($C95,'mallin data'!$B$2:$CJ$295,16,FALSE)</f>
        <v>28</v>
      </c>
      <c r="G95" s="16">
        <f>VLOOKUP($C95,'mallin data'!$B$2:$CJ$295,87,FALSE)</f>
        <v>148</v>
      </c>
      <c r="H95" s="16">
        <f>VLOOKUP($C95,'mallin data'!$B$2:$CJ$295,67,FALSE)</f>
        <v>25294.769057029927</v>
      </c>
      <c r="I95" s="47">
        <f>VLOOKUP($C95,'mallin data'!$B$2:$CJ$295,71,FALSE)</f>
        <v>8.0000000000000002E-3</v>
      </c>
      <c r="J95" s="28">
        <f>_xlfn.XLOOKUP($C95,'mallin data'!$B$3:$B$295,'mallin data'!CH$3:CH$295)</f>
        <v>0</v>
      </c>
      <c r="L95" s="39">
        <f>1-VLOOKUP(C95,'mallin data'!$B$3:$II$295,242,FALSE)/SUM($D$5:$J$5)</f>
        <v>0.22813424484902922</v>
      </c>
      <c r="M95" s="42">
        <f t="shared" si="16"/>
        <v>23630.435643564357</v>
      </c>
      <c r="N95" s="42"/>
      <c r="O95" s="42">
        <f>VLOOKUP($C95,'mallin data'!$B$2:$CJ$295,65,FALSE)</f>
        <v>0</v>
      </c>
      <c r="P95" s="21"/>
      <c r="Q95" s="16"/>
      <c r="R95" s="16">
        <f>VLOOKUP($C95,'mallin data'!$B$2:$CJ$295,26,FALSE)</f>
        <v>0</v>
      </c>
      <c r="S95" s="16"/>
      <c r="T95" s="16">
        <f t="shared" si="17"/>
        <v>1461.4217687074829</v>
      </c>
      <c r="U95" s="16"/>
      <c r="V95" s="16"/>
      <c r="W95" s="11"/>
      <c r="X95" s="52"/>
      <c r="Y95" s="11"/>
      <c r="Z95" s="11"/>
      <c r="AA95" s="11"/>
      <c r="AB95" s="12"/>
      <c r="AC95" s="12"/>
    </row>
    <row r="96" spans="1:29" hidden="1" x14ac:dyDescent="0.2">
      <c r="A96" s="11">
        <v>86</v>
      </c>
      <c r="B96" s="19" t="str">
        <f t="shared" si="18"/>
        <v>**</v>
      </c>
      <c r="C96" t="str">
        <f>VLOOKUP(A96,'mallin data'!$IJ$3:$IL$295,3,FALSE)</f>
        <v>Kaustinen</v>
      </c>
      <c r="D96" s="7">
        <f>VLOOKUP($C96,'mallin data'!$B$2:$CJ$295,9,FALSE)</f>
        <v>44.4</v>
      </c>
      <c r="E96" s="47">
        <f>VLOOKUP($C96,'mallin data'!$B$2:$CJ$295,66,FALSE)</f>
        <v>-2.8419182948490232E-2</v>
      </c>
      <c r="F96" s="7">
        <f>VLOOKUP($C96,'mallin data'!$B$2:$CJ$295,16,FALSE)</f>
        <v>67.099999999999994</v>
      </c>
      <c r="G96" s="16">
        <f>VLOOKUP($C96,'mallin data'!$B$2:$CJ$295,87,FALSE)</f>
        <v>547</v>
      </c>
      <c r="H96" s="16">
        <f>VLOOKUP($C96,'mallin data'!$B$2:$CJ$295,67,FALSE)</f>
        <v>24006.919265167995</v>
      </c>
      <c r="I96" s="47">
        <f>VLOOKUP($C96,'mallin data'!$B$2:$CJ$295,71,FALSE)</f>
        <v>1.8000000000000002E-2</v>
      </c>
      <c r="J96" s="28">
        <f>_xlfn.XLOOKUP($C96,'mallin data'!$B$3:$B$295,'mallin data'!CH$3:CH$295)</f>
        <v>0</v>
      </c>
      <c r="L96" s="39">
        <f>1-VLOOKUP(C96,'mallin data'!$B$3:$II$295,242,FALSE)/SUM($D$5:$J$5)</f>
        <v>0.22707283098040454</v>
      </c>
      <c r="M96" s="42">
        <f t="shared" si="16"/>
        <v>9491.3783783783783</v>
      </c>
      <c r="N96" s="42"/>
      <c r="O96" s="42">
        <f>VLOOKUP($C96,'mallin data'!$B$2:$CJ$295,65,FALSE)</f>
        <v>0</v>
      </c>
      <c r="P96" s="21"/>
      <c r="Q96" s="16"/>
      <c r="R96" s="16">
        <f>VLOOKUP($C96,'mallin data'!$B$2:$CJ$295,26,FALSE)</f>
        <v>0</v>
      </c>
      <c r="S96" s="16"/>
      <c r="T96" s="16">
        <f t="shared" si="17"/>
        <v>523.07649769585248</v>
      </c>
      <c r="U96" s="16"/>
      <c r="V96" s="16"/>
      <c r="W96" s="11"/>
      <c r="X96" s="52"/>
      <c r="Y96" s="11"/>
      <c r="Z96" s="11"/>
      <c r="AA96" s="11"/>
      <c r="AB96" s="12"/>
      <c r="AC96" s="12"/>
    </row>
    <row r="97" spans="1:29" hidden="1" x14ac:dyDescent="0.2">
      <c r="A97" s="11">
        <v>87</v>
      </c>
      <c r="B97" s="19" t="str">
        <f t="shared" si="18"/>
        <v>**</v>
      </c>
      <c r="C97" t="str">
        <f>VLOOKUP(A97,'mallin data'!$IJ$3:$IL$295,3,FALSE)</f>
        <v>Kiuruvesi</v>
      </c>
      <c r="D97" s="7">
        <f>VLOOKUP($C97,'mallin data'!$B$2:$CJ$295,9,FALSE)</f>
        <v>49.2</v>
      </c>
      <c r="E97" s="47">
        <f>VLOOKUP($C97,'mallin data'!$B$2:$CJ$295,66,FALSE)</f>
        <v>-2.9810298102981029E-2</v>
      </c>
      <c r="F97" s="7">
        <f>VLOOKUP($C97,'mallin data'!$B$2:$CJ$295,16,FALSE)</f>
        <v>50.4</v>
      </c>
      <c r="G97" s="16">
        <f>VLOOKUP($C97,'mallin data'!$B$2:$CJ$295,87,FALSE)</f>
        <v>716</v>
      </c>
      <c r="H97" s="16">
        <f>VLOOKUP($C97,'mallin data'!$B$2:$CJ$295,67,FALSE)</f>
        <v>22733.175919732443</v>
      </c>
      <c r="I97" s="47">
        <f>VLOOKUP($C97,'mallin data'!$B$2:$CJ$295,71,FALSE)</f>
        <v>0</v>
      </c>
      <c r="J97" s="28">
        <f>_xlfn.XLOOKUP($C97,'mallin data'!$B$3:$B$295,'mallin data'!CH$3:CH$295)</f>
        <v>0</v>
      </c>
      <c r="L97" s="39">
        <f>1-VLOOKUP(C97,'mallin data'!$B$3:$II$295,242,FALSE)/SUM($D$5:$J$5)</f>
        <v>0.22513694290686126</v>
      </c>
      <c r="M97" s="42">
        <f t="shared" si="16"/>
        <v>11342.910591471802</v>
      </c>
      <c r="N97" s="42"/>
      <c r="O97" s="42">
        <f>VLOOKUP($C97,'mallin data'!$B$2:$CJ$295,65,FALSE)</f>
        <v>0</v>
      </c>
      <c r="P97" s="21"/>
      <c r="Q97" s="16"/>
      <c r="R97" s="16">
        <f>VLOOKUP($C97,'mallin data'!$B$2:$CJ$295,26,FALSE)</f>
        <v>0</v>
      </c>
      <c r="S97" s="16"/>
      <c r="T97" s="16">
        <f t="shared" si="17"/>
        <v>776.28732394366193</v>
      </c>
      <c r="U97" s="16"/>
      <c r="V97" s="16"/>
      <c r="W97" s="11"/>
      <c r="X97" s="52"/>
      <c r="Y97" s="11"/>
      <c r="Z97" s="11"/>
      <c r="AA97" s="11"/>
      <c r="AB97" s="12"/>
      <c r="AC97" s="12"/>
    </row>
    <row r="98" spans="1:29" hidden="1" x14ac:dyDescent="0.2">
      <c r="A98" s="11">
        <v>88</v>
      </c>
      <c r="B98" s="19" t="str">
        <f t="shared" si="18"/>
        <v>**</v>
      </c>
      <c r="C98" t="str">
        <f>VLOOKUP(A98,'mallin data'!$IJ$3:$IL$295,3,FALSE)</f>
        <v>Mäntyharju</v>
      </c>
      <c r="D98" s="7">
        <f>VLOOKUP($C98,'mallin data'!$B$2:$CJ$295,9,FALSE)</f>
        <v>53</v>
      </c>
      <c r="E98" s="47">
        <f>VLOOKUP($C98,'mallin data'!$B$2:$CJ$295,66,FALSE)</f>
        <v>-2.4122807017543858E-2</v>
      </c>
      <c r="F98" s="7">
        <f>VLOOKUP($C98,'mallin data'!$B$2:$CJ$295,16,FALSE)</f>
        <v>83</v>
      </c>
      <c r="G98" s="16">
        <f>VLOOKUP($C98,'mallin data'!$B$2:$CJ$295,87,FALSE)</f>
        <v>445</v>
      </c>
      <c r="H98" s="16">
        <f>VLOOKUP($C98,'mallin data'!$B$2:$CJ$295,67,FALSE)</f>
        <v>24916.342267294458</v>
      </c>
      <c r="I98" s="47">
        <f>VLOOKUP($C98,'mallin data'!$B$2:$CJ$295,71,FALSE)</f>
        <v>2E-3</v>
      </c>
      <c r="J98" s="28">
        <f>_xlfn.XLOOKUP($C98,'mallin data'!$B$3:$B$295,'mallin data'!CH$3:CH$295)</f>
        <v>0</v>
      </c>
      <c r="L98" s="39">
        <f>1-VLOOKUP(C98,'mallin data'!$B$3:$II$295,242,FALSE)/SUM($D$5:$J$5)</f>
        <v>0.22459493857270085</v>
      </c>
      <c r="M98" s="42">
        <f t="shared" si="16"/>
        <v>12630.277469478357</v>
      </c>
      <c r="N98" s="42"/>
      <c r="O98" s="42">
        <f>VLOOKUP($C98,'mallin data'!$B$2:$CJ$295,65,FALSE)</f>
        <v>0</v>
      </c>
      <c r="P98" s="21"/>
      <c r="Q98" s="16"/>
      <c r="R98" s="16">
        <f>VLOOKUP($C98,'mallin data'!$B$2:$CJ$295,26,FALSE)</f>
        <v>0</v>
      </c>
      <c r="S98" s="16"/>
      <c r="T98" s="16">
        <f t="shared" si="17"/>
        <v>1603.7435320584927</v>
      </c>
      <c r="U98" s="16"/>
      <c r="V98" s="16"/>
      <c r="W98" s="11"/>
      <c r="X98" s="52"/>
      <c r="Y98" s="11"/>
      <c r="Z98" s="11"/>
      <c r="AA98" s="11"/>
      <c r="AB98" s="12"/>
      <c r="AC98" s="12"/>
    </row>
    <row r="99" spans="1:29" hidden="1" x14ac:dyDescent="0.2">
      <c r="A99" s="11">
        <v>89</v>
      </c>
      <c r="B99" s="19" t="str">
        <f t="shared" si="18"/>
        <v>**</v>
      </c>
      <c r="C99" t="str">
        <f>VLOOKUP(A99,'mallin data'!$IJ$3:$IL$295,3,FALSE)</f>
        <v>Virrat</v>
      </c>
      <c r="D99" s="7">
        <f>VLOOKUP($C99,'mallin data'!$B$2:$CJ$295,9,FALSE)</f>
        <v>52.5</v>
      </c>
      <c r="E99" s="47">
        <f>VLOOKUP($C99,'mallin data'!$B$2:$CJ$295,66,FALSE)</f>
        <v>-4.2435424354243544E-2</v>
      </c>
      <c r="F99" s="7">
        <f>VLOOKUP($C99,'mallin data'!$B$2:$CJ$295,16,FALSE)</f>
        <v>47.2</v>
      </c>
      <c r="G99" s="16">
        <f>VLOOKUP($C99,'mallin data'!$B$2:$CJ$295,87,FALSE)</f>
        <v>519</v>
      </c>
      <c r="H99" s="16">
        <f>VLOOKUP($C99,'mallin data'!$B$2:$CJ$295,67,FALSE)</f>
        <v>24122.105338645419</v>
      </c>
      <c r="I99" s="47">
        <f>VLOOKUP($C99,'mallin data'!$B$2:$CJ$295,71,FALSE)</f>
        <v>1E-3</v>
      </c>
      <c r="J99" s="28">
        <f>_xlfn.XLOOKUP($C99,'mallin data'!$B$3:$B$295,'mallin data'!CH$3:CH$295)</f>
        <v>0</v>
      </c>
      <c r="L99" s="39">
        <f>1-VLOOKUP(C99,'mallin data'!$B$3:$II$295,242,FALSE)/SUM($D$5:$J$5)</f>
        <v>0.22448246262750893</v>
      </c>
      <c r="M99" s="42">
        <f t="shared" si="16"/>
        <v>13222.216776625824</v>
      </c>
      <c r="N99" s="42"/>
      <c r="O99" s="42">
        <f>VLOOKUP($C99,'mallin data'!$B$2:$CJ$295,65,FALSE)</f>
        <v>0</v>
      </c>
      <c r="P99" s="21"/>
      <c r="Q99" s="16"/>
      <c r="R99" s="16">
        <f>VLOOKUP($C99,'mallin data'!$B$2:$CJ$295,26,FALSE)</f>
        <v>0</v>
      </c>
      <c r="S99" s="16"/>
      <c r="T99" s="16">
        <f t="shared" si="17"/>
        <v>880.49082125603866</v>
      </c>
      <c r="U99" s="16"/>
      <c r="V99" s="16"/>
      <c r="W99" s="11"/>
      <c r="X99" s="52"/>
      <c r="Y99" s="11"/>
      <c r="Z99" s="11"/>
      <c r="AA99" s="11"/>
      <c r="AB99" s="12"/>
      <c r="AC99" s="12"/>
    </row>
    <row r="100" spans="1:29" hidden="1" x14ac:dyDescent="0.2">
      <c r="A100" s="11">
        <v>90</v>
      </c>
      <c r="B100" s="19" t="str">
        <f t="shared" si="18"/>
        <v>**</v>
      </c>
      <c r="C100" t="str">
        <f>VLOOKUP(A100,'mallin data'!$IJ$3:$IL$295,3,FALSE)</f>
        <v>Taivalkoski</v>
      </c>
      <c r="D100" s="7">
        <f>VLOOKUP($C100,'mallin data'!$B$2:$CJ$295,9,FALSE)</f>
        <v>49.4</v>
      </c>
      <c r="E100" s="47">
        <f>VLOOKUP($C100,'mallin data'!$B$2:$CJ$295,66,FALSE)</f>
        <v>-6.8527918781725886E-2</v>
      </c>
      <c r="F100" s="7">
        <f>VLOOKUP($C100,'mallin data'!$B$2:$CJ$295,16,FALSE)</f>
        <v>59.2</v>
      </c>
      <c r="G100" s="16">
        <f>VLOOKUP($C100,'mallin data'!$B$2:$CJ$295,87,FALSE)</f>
        <v>367</v>
      </c>
      <c r="H100" s="16">
        <f>VLOOKUP($C100,'mallin data'!$B$2:$CJ$295,67,FALSE)</f>
        <v>23061.783436076119</v>
      </c>
      <c r="I100" s="47">
        <f>VLOOKUP($C100,'mallin data'!$B$2:$CJ$295,71,FALSE)</f>
        <v>1E-3</v>
      </c>
      <c r="J100" s="28">
        <f>_xlfn.XLOOKUP($C100,'mallin data'!$B$3:$B$295,'mallin data'!CH$3:CH$295)</f>
        <v>0</v>
      </c>
      <c r="L100" s="39">
        <f>1-VLOOKUP(C100,'mallin data'!$B$3:$II$295,242,FALSE)/SUM($D$5:$J$5)</f>
        <v>0.21452119257928914</v>
      </c>
      <c r="M100" s="42">
        <f t="shared" si="16"/>
        <v>14915.216819973719</v>
      </c>
      <c r="N100" s="42"/>
      <c r="O100" s="42">
        <f>VLOOKUP($C100,'mallin data'!$B$2:$CJ$295,65,FALSE)</f>
        <v>0</v>
      </c>
      <c r="P100" s="21"/>
      <c r="Q100" s="16"/>
      <c r="R100" s="16">
        <f>VLOOKUP($C100,'mallin data'!$B$2:$CJ$295,26,FALSE)</f>
        <v>0</v>
      </c>
      <c r="S100" s="16"/>
      <c r="T100" s="16">
        <f t="shared" si="17"/>
        <v>1500.2898936170213</v>
      </c>
      <c r="U100" s="16"/>
      <c r="V100" s="16"/>
      <c r="W100" s="11"/>
      <c r="X100" s="52"/>
      <c r="Y100" s="11"/>
      <c r="Z100" s="11"/>
      <c r="AA100" s="11"/>
      <c r="AB100" s="12"/>
      <c r="AC100" s="12"/>
    </row>
    <row r="101" spans="1:29" hidden="1" x14ac:dyDescent="0.2">
      <c r="A101" s="11">
        <v>91</v>
      </c>
      <c r="B101" s="19" t="str">
        <f t="shared" si="18"/>
        <v>**</v>
      </c>
      <c r="C101" t="str">
        <f>VLOOKUP(A101,'mallin data'!$IJ$3:$IL$295,3,FALSE)</f>
        <v>Lempäälä</v>
      </c>
      <c r="D101" s="7">
        <f>VLOOKUP($C101,'mallin data'!$B$2:$CJ$295,9,FALSE)</f>
        <v>39.9</v>
      </c>
      <c r="E101" s="47">
        <f>VLOOKUP($C101,'mallin data'!$B$2:$CJ$295,66,FALSE)</f>
        <v>-1.948982516480367E-2</v>
      </c>
      <c r="F101" s="7">
        <f>VLOOKUP($C101,'mallin data'!$B$2:$CJ$295,16,FALSE)</f>
        <v>89.9</v>
      </c>
      <c r="G101" s="16">
        <f>VLOOKUP($C101,'mallin data'!$B$2:$CJ$295,87,FALSE)</f>
        <v>3421</v>
      </c>
      <c r="H101" s="16">
        <f>VLOOKUP($C101,'mallin data'!$B$2:$CJ$295,67,FALSE)</f>
        <v>29253.964145522237</v>
      </c>
      <c r="I101" s="47">
        <f>VLOOKUP($C101,'mallin data'!$B$2:$CJ$295,71,FALSE)</f>
        <v>3.0000000000000001E-3</v>
      </c>
      <c r="J101" s="28">
        <f>_xlfn.XLOOKUP($C101,'mallin data'!$B$3:$B$295,'mallin data'!CH$3:CH$295)</f>
        <v>0</v>
      </c>
      <c r="L101" s="39">
        <f>1-VLOOKUP(C101,'mallin data'!$B$3:$II$295,242,FALSE)/SUM($D$5:$J$5)</f>
        <v>0.20887534394532581</v>
      </c>
      <c r="M101" s="42">
        <f t="shared" si="16"/>
        <v>9924.2816208393633</v>
      </c>
      <c r="N101" s="42"/>
      <c r="O101" s="42">
        <f>VLOOKUP($C101,'mallin data'!$B$2:$CJ$295,65,FALSE)</f>
        <v>0</v>
      </c>
      <c r="P101" s="21"/>
      <c r="Q101" s="16"/>
      <c r="R101" s="16">
        <f>VLOOKUP($C101,'mallin data'!$B$2:$CJ$295,26,FALSE)</f>
        <v>0</v>
      </c>
      <c r="S101" s="16"/>
      <c r="T101" s="16">
        <f t="shared" si="17"/>
        <v>724.82564778216954</v>
      </c>
      <c r="U101" s="16"/>
      <c r="V101" s="16"/>
      <c r="W101" s="11"/>
      <c r="X101" s="52"/>
      <c r="Y101" s="11"/>
      <c r="Z101" s="11"/>
      <c r="AA101" s="11"/>
      <c r="AB101" s="12"/>
      <c r="AC101" s="12"/>
    </row>
    <row r="102" spans="1:29" hidden="1" x14ac:dyDescent="0.2">
      <c r="A102" s="11">
        <v>92</v>
      </c>
      <c r="B102" s="19" t="str">
        <f t="shared" si="18"/>
        <v>**</v>
      </c>
      <c r="C102" t="str">
        <f>VLOOKUP(A102,'mallin data'!$IJ$3:$IL$295,3,FALSE)</f>
        <v>Hankasalmi</v>
      </c>
      <c r="D102" s="7">
        <f>VLOOKUP($C102,'mallin data'!$B$2:$CJ$295,9,FALSE)</f>
        <v>50.6</v>
      </c>
      <c r="E102" s="47">
        <f>VLOOKUP($C102,'mallin data'!$B$2:$CJ$295,66,FALSE)</f>
        <v>-3.4907597535934289E-2</v>
      </c>
      <c r="F102" s="7">
        <f>VLOOKUP($C102,'mallin data'!$B$2:$CJ$295,16,FALSE)</f>
        <v>46.9</v>
      </c>
      <c r="G102" s="16">
        <f>VLOOKUP($C102,'mallin data'!$B$2:$CJ$295,87,FALSE)</f>
        <v>470</v>
      </c>
      <c r="H102" s="16">
        <f>VLOOKUP($C102,'mallin data'!$B$2:$CJ$295,67,FALSE)</f>
        <v>23420.884150362715</v>
      </c>
      <c r="I102" s="47">
        <f>VLOOKUP($C102,'mallin data'!$B$2:$CJ$295,71,FALSE)</f>
        <v>3.0000000000000001E-3</v>
      </c>
      <c r="J102" s="28">
        <f>_xlfn.XLOOKUP($C102,'mallin data'!$B$3:$B$295,'mallin data'!CH$3:CH$295)</f>
        <v>0</v>
      </c>
      <c r="L102" s="39">
        <f>1-VLOOKUP(C102,'mallin data'!$B$3:$II$295,242,FALSE)/SUM($D$5:$J$5)</f>
        <v>0.20794628097120693</v>
      </c>
      <c r="M102" s="42">
        <f t="shared" si="16"/>
        <v>13246.144200626959</v>
      </c>
      <c r="N102" s="42"/>
      <c r="O102" s="42">
        <f>VLOOKUP($C102,'mallin data'!$B$2:$CJ$295,65,FALSE)</f>
        <v>0</v>
      </c>
      <c r="P102" s="21"/>
      <c r="Q102" s="16"/>
      <c r="R102" s="16">
        <f>VLOOKUP($C102,'mallin data'!$B$2:$CJ$295,26,FALSE)</f>
        <v>0</v>
      </c>
      <c r="S102" s="16"/>
      <c r="T102" s="16">
        <f t="shared" si="17"/>
        <v>1383.1474703982776</v>
      </c>
      <c r="U102" s="16"/>
      <c r="V102" s="16"/>
      <c r="W102" s="11"/>
      <c r="X102" s="52"/>
      <c r="Y102" s="11"/>
      <c r="Z102" s="11"/>
      <c r="AA102" s="11"/>
      <c r="AB102" s="12"/>
      <c r="AC102" s="12"/>
    </row>
    <row r="103" spans="1:29" hidden="1" x14ac:dyDescent="0.2">
      <c r="A103" s="11">
        <v>93</v>
      </c>
      <c r="B103" s="19" t="str">
        <f t="shared" si="18"/>
        <v>**</v>
      </c>
      <c r="C103" t="str">
        <f>VLOOKUP(A103,'mallin data'!$IJ$3:$IL$295,3,FALSE)</f>
        <v>Liperi</v>
      </c>
      <c r="D103" s="7">
        <f>VLOOKUP($C103,'mallin data'!$B$2:$CJ$295,9,FALSE)</f>
        <v>44.4</v>
      </c>
      <c r="E103" s="47">
        <f>VLOOKUP($C103,'mallin data'!$B$2:$CJ$295,66,FALSE)</f>
        <v>7.3099415204678359E-4</v>
      </c>
      <c r="F103" s="7">
        <f>VLOOKUP($C103,'mallin data'!$B$2:$CJ$295,16,FALSE)</f>
        <v>57.9</v>
      </c>
      <c r="G103" s="16">
        <f>VLOOKUP($C103,'mallin data'!$B$2:$CJ$295,87,FALSE)</f>
        <v>1369</v>
      </c>
      <c r="H103" s="16">
        <f>VLOOKUP($C103,'mallin data'!$B$2:$CJ$295,67,FALSE)</f>
        <v>24802.290249812013</v>
      </c>
      <c r="I103" s="47">
        <f>VLOOKUP($C103,'mallin data'!$B$2:$CJ$295,71,FALSE)</f>
        <v>0</v>
      </c>
      <c r="J103" s="28">
        <f>_xlfn.XLOOKUP($C103,'mallin data'!$B$3:$B$295,'mallin data'!CH$3:CH$295)</f>
        <v>0</v>
      </c>
      <c r="L103" s="39">
        <f>1-VLOOKUP(C103,'mallin data'!$B$3:$II$295,242,FALSE)/SUM($D$5:$J$5)</f>
        <v>0.20768223721256263</v>
      </c>
      <c r="M103" s="42">
        <f t="shared" si="16"/>
        <v>12363.337961271465</v>
      </c>
      <c r="N103" s="42"/>
      <c r="O103" s="42">
        <f>VLOOKUP($C103,'mallin data'!$B$2:$CJ$295,65,FALSE)</f>
        <v>0</v>
      </c>
      <c r="P103" s="21"/>
      <c r="Q103" s="16"/>
      <c r="R103" s="16">
        <f>VLOOKUP($C103,'mallin data'!$B$2:$CJ$295,26,FALSE)</f>
        <v>0</v>
      </c>
      <c r="S103" s="16"/>
      <c r="T103" s="16">
        <f t="shared" si="17"/>
        <v>759.26891385767794</v>
      </c>
      <c r="U103" s="16"/>
      <c r="V103" s="16"/>
      <c r="W103" s="11"/>
      <c r="X103" s="52"/>
      <c r="Y103" s="11"/>
      <c r="Z103" s="11"/>
      <c r="AA103" s="11"/>
      <c r="AB103" s="12"/>
      <c r="AC103" s="12"/>
    </row>
    <row r="104" spans="1:29" hidden="1" x14ac:dyDescent="0.2">
      <c r="A104" s="11">
        <v>94</v>
      </c>
      <c r="B104" s="19" t="str">
        <f t="shared" si="18"/>
        <v>**</v>
      </c>
      <c r="C104" t="str">
        <f>VLOOKUP(A104,'mallin data'!$IJ$3:$IL$295,3,FALSE)</f>
        <v>Soini</v>
      </c>
      <c r="D104" s="7">
        <f>VLOOKUP($C104,'mallin data'!$B$2:$CJ$295,9,FALSE)</f>
        <v>49.2</v>
      </c>
      <c r="E104" s="47">
        <f>VLOOKUP($C104,'mallin data'!$B$2:$CJ$295,66,FALSE)</f>
        <v>-6.6929133858267723E-2</v>
      </c>
      <c r="F104" s="7">
        <f>VLOOKUP($C104,'mallin data'!$B$2:$CJ$295,16,FALSE)</f>
        <v>63.6</v>
      </c>
      <c r="G104" s="16">
        <f>VLOOKUP($C104,'mallin data'!$B$2:$CJ$295,87,FALSE)</f>
        <v>237</v>
      </c>
      <c r="H104" s="16">
        <f>VLOOKUP($C104,'mallin data'!$B$2:$CJ$295,67,FALSE)</f>
        <v>21725.60864922584</v>
      </c>
      <c r="I104" s="47">
        <f>VLOOKUP($C104,'mallin data'!$B$2:$CJ$295,71,FALSE)</f>
        <v>1E-3</v>
      </c>
      <c r="J104" s="28">
        <f>_xlfn.XLOOKUP($C104,'mallin data'!$B$3:$B$295,'mallin data'!CH$3:CH$295)</f>
        <v>0</v>
      </c>
      <c r="L104" s="39">
        <f>1-VLOOKUP(C104,'mallin data'!$B$3:$II$295,242,FALSE)/SUM($D$5:$J$5)</f>
        <v>0.20500177134407616</v>
      </c>
      <c r="M104" s="42">
        <f t="shared" si="16"/>
        <v>12141.059063136456</v>
      </c>
      <c r="N104" s="42"/>
      <c r="O104" s="42">
        <f>VLOOKUP($C104,'mallin data'!$B$2:$CJ$295,65,FALSE)</f>
        <v>0</v>
      </c>
      <c r="P104" s="21"/>
      <c r="Q104" s="16"/>
      <c r="R104" s="16">
        <f>VLOOKUP($C104,'mallin data'!$B$2:$CJ$295,26,FALSE)</f>
        <v>0</v>
      </c>
      <c r="S104" s="16"/>
      <c r="T104" s="16">
        <f t="shared" si="17"/>
        <v>410.97551020408162</v>
      </c>
      <c r="U104" s="16"/>
      <c r="V104" s="16"/>
      <c r="W104" s="11"/>
      <c r="X104" s="52"/>
      <c r="Y104" s="11"/>
      <c r="Z104" s="11"/>
      <c r="AA104" s="11"/>
      <c r="AB104" s="12"/>
      <c r="AC104" s="12"/>
    </row>
    <row r="105" spans="1:29" hidden="1" x14ac:dyDescent="0.2">
      <c r="A105" s="11">
        <v>95</v>
      </c>
      <c r="B105" s="19" t="str">
        <f t="shared" si="18"/>
        <v>**</v>
      </c>
      <c r="C105" t="str">
        <f>VLOOKUP(A105,'mallin data'!$IJ$3:$IL$295,3,FALSE)</f>
        <v>Kajaani</v>
      </c>
      <c r="D105" s="7">
        <f>VLOOKUP($C105,'mallin data'!$B$2:$CJ$295,9,FALSE)</f>
        <v>44</v>
      </c>
      <c r="E105" s="47">
        <f>VLOOKUP($C105,'mallin data'!$B$2:$CJ$295,66,FALSE)</f>
        <v>2.9208709506107276E-3</v>
      </c>
      <c r="F105" s="7">
        <f>VLOOKUP($C105,'mallin data'!$B$2:$CJ$295,16,FALSE)</f>
        <v>88.5</v>
      </c>
      <c r="G105" s="16">
        <f>VLOOKUP($C105,'mallin data'!$B$2:$CJ$295,87,FALSE)</f>
        <v>3777</v>
      </c>
      <c r="H105" s="16">
        <f>VLOOKUP($C105,'mallin data'!$B$2:$CJ$295,67,FALSE)</f>
        <v>26000.018760441486</v>
      </c>
      <c r="I105" s="47">
        <f>VLOOKUP($C105,'mallin data'!$B$2:$CJ$295,71,FALSE)</f>
        <v>1E-3</v>
      </c>
      <c r="J105" s="28">
        <f>_xlfn.XLOOKUP($C105,'mallin data'!$B$3:$B$295,'mallin data'!CH$3:CH$295)</f>
        <v>0</v>
      </c>
      <c r="L105" s="39">
        <f>1-VLOOKUP(C105,'mallin data'!$B$3:$II$295,242,FALSE)/SUM($D$5:$J$5)</f>
        <v>0.20453141966797117</v>
      </c>
      <c r="M105" s="42">
        <f t="shared" si="16"/>
        <v>10841.464138936763</v>
      </c>
      <c r="N105" s="42"/>
      <c r="O105" s="42">
        <f>VLOOKUP($C105,'mallin data'!$B$2:$CJ$295,65,FALSE)</f>
        <v>0</v>
      </c>
      <c r="P105" s="21"/>
      <c r="Q105" s="16"/>
      <c r="R105" s="16">
        <f>VLOOKUP($C105,'mallin data'!$B$2:$CJ$295,26,FALSE)</f>
        <v>0</v>
      </c>
      <c r="S105" s="16"/>
      <c r="T105" s="16">
        <f t="shared" si="17"/>
        <v>977.38415868303878</v>
      </c>
      <c r="U105" s="16"/>
      <c r="V105" s="16"/>
      <c r="W105" s="11"/>
      <c r="X105" s="52"/>
      <c r="Y105" s="11"/>
      <c r="Z105" s="11"/>
      <c r="AA105" s="11"/>
      <c r="AB105" s="12"/>
      <c r="AC105" s="12"/>
    </row>
    <row r="106" spans="1:29" hidden="1" x14ac:dyDescent="0.2">
      <c r="A106" s="11">
        <v>96</v>
      </c>
      <c r="B106" s="19" t="str">
        <f t="shared" si="18"/>
        <v>**</v>
      </c>
      <c r="C106" t="str">
        <f>VLOOKUP(A106,'mallin data'!$IJ$3:$IL$295,3,FALSE)</f>
        <v>Siikajoki</v>
      </c>
      <c r="D106" s="7">
        <f>VLOOKUP($C106,'mallin data'!$B$2:$CJ$295,9,FALSE)</f>
        <v>44.1</v>
      </c>
      <c r="E106" s="47">
        <f>VLOOKUP($C106,'mallin data'!$B$2:$CJ$295,66,FALSE)</f>
        <v>-6.9611780455153954E-2</v>
      </c>
      <c r="F106" s="7">
        <f>VLOOKUP($C106,'mallin data'!$B$2:$CJ$295,16,FALSE)</f>
        <v>30.3</v>
      </c>
      <c r="G106" s="16">
        <f>VLOOKUP($C106,'mallin data'!$B$2:$CJ$295,87,FALSE)</f>
        <v>695</v>
      </c>
      <c r="H106" s="16">
        <f>VLOOKUP($C106,'mallin data'!$B$2:$CJ$295,67,FALSE)</f>
        <v>23233.221418234443</v>
      </c>
      <c r="I106" s="47">
        <f>VLOOKUP($C106,'mallin data'!$B$2:$CJ$295,71,FALSE)</f>
        <v>0</v>
      </c>
      <c r="J106" s="28">
        <f>_xlfn.XLOOKUP($C106,'mallin data'!$B$3:$B$295,'mallin data'!CH$3:CH$295)</f>
        <v>0</v>
      </c>
      <c r="L106" s="39">
        <f>1-VLOOKUP(C106,'mallin data'!$B$3:$II$295,242,FALSE)/SUM($D$5:$J$5)</f>
        <v>0.20249384794480763</v>
      </c>
      <c r="M106" s="42">
        <f t="shared" si="16"/>
        <v>12834.31067961165</v>
      </c>
      <c r="N106" s="42"/>
      <c r="O106" s="42">
        <f>VLOOKUP($C106,'mallin data'!$B$2:$CJ$295,65,FALSE)</f>
        <v>0</v>
      </c>
      <c r="P106" s="21"/>
      <c r="Q106" s="16"/>
      <c r="R106" s="16">
        <f>VLOOKUP($C106,'mallin data'!$B$2:$CJ$295,26,FALSE)</f>
        <v>0</v>
      </c>
      <c r="S106" s="16"/>
      <c r="T106" s="16">
        <f t="shared" si="17"/>
        <v>542.15021459227466</v>
      </c>
      <c r="U106" s="16"/>
      <c r="V106" s="16"/>
      <c r="W106" s="11"/>
      <c r="X106" s="52"/>
      <c r="Y106" s="11"/>
      <c r="Z106" s="11"/>
      <c r="AA106" s="11"/>
      <c r="AB106" s="12"/>
      <c r="AC106" s="12"/>
    </row>
    <row r="107" spans="1:29" hidden="1" x14ac:dyDescent="0.2">
      <c r="A107" s="11">
        <v>97</v>
      </c>
      <c r="B107" s="19" t="str">
        <f t="shared" si="18"/>
        <v>**</v>
      </c>
      <c r="C107" t="str">
        <f>VLOOKUP(A107,'mallin data'!$IJ$3:$IL$295,3,FALSE)</f>
        <v>Siilinjärvi</v>
      </c>
      <c r="D107" s="7">
        <f>VLOOKUP($C107,'mallin data'!$B$2:$CJ$295,9,FALSE)</f>
        <v>43.2</v>
      </c>
      <c r="E107" s="47">
        <f>VLOOKUP($C107,'mallin data'!$B$2:$CJ$295,66,FALSE)</f>
        <v>-9.6017069701280228E-3</v>
      </c>
      <c r="F107" s="7">
        <f>VLOOKUP($C107,'mallin data'!$B$2:$CJ$295,16,FALSE)</f>
        <v>47</v>
      </c>
      <c r="G107" s="16">
        <f>VLOOKUP($C107,'mallin data'!$B$2:$CJ$295,87,FALSE)</f>
        <v>2785</v>
      </c>
      <c r="H107" s="16">
        <f>VLOOKUP($C107,'mallin data'!$B$2:$CJ$295,67,FALSE)</f>
        <v>27238.385861906998</v>
      </c>
      <c r="I107" s="47">
        <f>VLOOKUP($C107,'mallin data'!$B$2:$CJ$295,71,FALSE)</f>
        <v>1E-3</v>
      </c>
      <c r="J107" s="28">
        <f>_xlfn.XLOOKUP($C107,'mallin data'!$B$3:$B$295,'mallin data'!CH$3:CH$295)</f>
        <v>0</v>
      </c>
      <c r="L107" s="39">
        <f>1-VLOOKUP(C107,'mallin data'!$B$3:$II$295,242,FALSE)/SUM($D$5:$J$5)</f>
        <v>0.20142460877951818</v>
      </c>
      <c r="M107" s="42">
        <f t="shared" si="16"/>
        <v>10111.565124173665</v>
      </c>
      <c r="N107" s="42"/>
      <c r="O107" s="42">
        <f>VLOOKUP($C107,'mallin data'!$B$2:$CJ$295,65,FALSE)</f>
        <v>0</v>
      </c>
      <c r="P107" s="21"/>
      <c r="Q107" s="16"/>
      <c r="R107" s="16">
        <f>VLOOKUP($C107,'mallin data'!$B$2:$CJ$295,26,FALSE)</f>
        <v>0</v>
      </c>
      <c r="S107" s="16"/>
      <c r="T107" s="16">
        <f t="shared" si="17"/>
        <v>626.03202328966518</v>
      </c>
      <c r="U107" s="16"/>
      <c r="V107" s="16"/>
      <c r="W107" s="11"/>
      <c r="X107" s="52"/>
      <c r="Y107" s="11"/>
      <c r="Z107" s="11"/>
      <c r="AA107" s="11"/>
      <c r="AB107" s="12"/>
      <c r="AC107" s="12"/>
    </row>
    <row r="108" spans="1:29" hidden="1" x14ac:dyDescent="0.2">
      <c r="A108" s="11">
        <v>98</v>
      </c>
      <c r="B108" s="19" t="str">
        <f t="shared" si="18"/>
        <v>**</v>
      </c>
      <c r="C108" t="str">
        <f>VLOOKUP(A108,'mallin data'!$IJ$3:$IL$295,3,FALSE)</f>
        <v>Kärsämäki</v>
      </c>
      <c r="D108" s="7">
        <f>VLOOKUP($C108,'mallin data'!$B$2:$CJ$295,9,FALSE)</f>
        <v>46.4</v>
      </c>
      <c r="E108" s="47">
        <f>VLOOKUP($C108,'mallin data'!$B$2:$CJ$295,66,FALSE)</f>
        <v>-2.2950819672131147E-2</v>
      </c>
      <c r="F108" s="7">
        <f>VLOOKUP($C108,'mallin data'!$B$2:$CJ$295,16,FALSE)</f>
        <v>46.9</v>
      </c>
      <c r="G108" s="16">
        <f>VLOOKUP($C108,'mallin data'!$B$2:$CJ$295,87,FALSE)</f>
        <v>298</v>
      </c>
      <c r="H108" s="16">
        <f>VLOOKUP($C108,'mallin data'!$B$2:$CJ$295,67,FALSE)</f>
        <v>21315.63073770492</v>
      </c>
      <c r="I108" s="47">
        <f>VLOOKUP($C108,'mallin data'!$B$2:$CJ$295,71,FALSE)</f>
        <v>1E-3</v>
      </c>
      <c r="J108" s="28">
        <f>_xlfn.XLOOKUP($C108,'mallin data'!$B$3:$B$295,'mallin data'!CH$3:CH$295)</f>
        <v>0</v>
      </c>
      <c r="L108" s="39">
        <f>1-VLOOKUP(C108,'mallin data'!$B$3:$II$295,242,FALSE)/SUM($D$5:$J$5)</f>
        <v>0.19662273716090861</v>
      </c>
      <c r="M108" s="42">
        <f t="shared" si="16"/>
        <v>11854.427860696518</v>
      </c>
      <c r="N108" s="42"/>
      <c r="O108" s="42">
        <f>VLOOKUP($C108,'mallin data'!$B$2:$CJ$295,65,FALSE)</f>
        <v>0</v>
      </c>
      <c r="P108" s="21"/>
      <c r="Q108" s="16"/>
      <c r="R108" s="16">
        <f>VLOOKUP($C108,'mallin data'!$B$2:$CJ$295,26,FALSE)</f>
        <v>0</v>
      </c>
      <c r="S108" s="16"/>
      <c r="T108" s="16">
        <f t="shared" si="17"/>
        <v>1169.8829431438128</v>
      </c>
      <c r="U108" s="16"/>
      <c r="V108" s="16"/>
      <c r="W108" s="11"/>
      <c r="X108" s="52"/>
      <c r="Y108" s="11"/>
      <c r="Z108" s="11"/>
      <c r="AA108" s="11"/>
      <c r="AB108" s="12"/>
      <c r="AC108" s="12"/>
    </row>
    <row r="109" spans="1:29" hidden="1" x14ac:dyDescent="0.2">
      <c r="A109" s="11">
        <v>99</v>
      </c>
      <c r="B109" s="19" t="str">
        <f t="shared" si="18"/>
        <v>**</v>
      </c>
      <c r="C109" t="str">
        <f>VLOOKUP(A109,'mallin data'!$IJ$3:$IL$295,3,FALSE)</f>
        <v>Orimattila</v>
      </c>
      <c r="D109" s="7">
        <f>VLOOKUP($C109,'mallin data'!$B$2:$CJ$295,9,FALSE)</f>
        <v>46.3</v>
      </c>
      <c r="E109" s="47">
        <f>VLOOKUP($C109,'mallin data'!$B$2:$CJ$295,66,FALSE)</f>
        <v>7.8387458006718928E-3</v>
      </c>
      <c r="F109" s="7">
        <f>VLOOKUP($C109,'mallin data'!$B$2:$CJ$295,16,FALSE)</f>
        <v>59.6</v>
      </c>
      <c r="G109" s="16">
        <f>VLOOKUP($C109,'mallin data'!$B$2:$CJ$295,87,FALSE)</f>
        <v>1800</v>
      </c>
      <c r="H109" s="16">
        <f>VLOOKUP($C109,'mallin data'!$B$2:$CJ$295,67,FALSE)</f>
        <v>25648.074286808347</v>
      </c>
      <c r="I109" s="47">
        <f>VLOOKUP($C109,'mallin data'!$B$2:$CJ$295,71,FALSE)</f>
        <v>6.0000000000000001E-3</v>
      </c>
      <c r="J109" s="28">
        <f>_xlfn.XLOOKUP($C109,'mallin data'!$B$3:$B$295,'mallin data'!CH$3:CH$295)</f>
        <v>0</v>
      </c>
      <c r="L109" s="39">
        <f>1-VLOOKUP(C109,'mallin data'!$B$3:$II$295,242,FALSE)/SUM($D$5:$J$5)</f>
        <v>0.19285382203616619</v>
      </c>
      <c r="M109" s="42">
        <f t="shared" si="16"/>
        <v>12724.907975460123</v>
      </c>
      <c r="N109" s="42"/>
      <c r="O109" s="42">
        <f>VLOOKUP($C109,'mallin data'!$B$2:$CJ$295,65,FALSE)</f>
        <v>0</v>
      </c>
      <c r="P109" s="21"/>
      <c r="Q109" s="16"/>
      <c r="R109" s="16">
        <f>VLOOKUP($C109,'mallin data'!$B$2:$CJ$295,26,FALSE)</f>
        <v>0</v>
      </c>
      <c r="S109" s="16"/>
      <c r="T109" s="16">
        <f t="shared" si="17"/>
        <v>2453.0915792458181</v>
      </c>
      <c r="U109" s="16"/>
      <c r="V109" s="16"/>
      <c r="W109" s="11"/>
      <c r="X109" s="52"/>
      <c r="Y109" s="11"/>
      <c r="Z109" s="11"/>
      <c r="AA109" s="11"/>
      <c r="AB109" s="12"/>
      <c r="AC109" s="12"/>
    </row>
    <row r="110" spans="1:29" hidden="1" x14ac:dyDescent="0.2">
      <c r="A110" s="11">
        <v>100</v>
      </c>
      <c r="B110" s="19" t="str">
        <f t="shared" si="18"/>
        <v>**</v>
      </c>
      <c r="C110" t="str">
        <f>VLOOKUP(A110,'mallin data'!$IJ$3:$IL$295,3,FALSE)</f>
        <v>Luumäki</v>
      </c>
      <c r="D110" s="7">
        <f>VLOOKUP($C110,'mallin data'!$B$2:$CJ$295,9,FALSE)</f>
        <v>52</v>
      </c>
      <c r="E110" s="47">
        <f>VLOOKUP($C110,'mallin data'!$B$2:$CJ$295,66,FALSE)</f>
        <v>-2.6881720430107527E-2</v>
      </c>
      <c r="F110" s="7">
        <f>VLOOKUP($C110,'mallin data'!$B$2:$CJ$295,16,FALSE)</f>
        <v>62.6</v>
      </c>
      <c r="G110" s="16">
        <f>VLOOKUP($C110,'mallin data'!$B$2:$CJ$295,87,FALSE)</f>
        <v>362</v>
      </c>
      <c r="H110" s="16">
        <f>VLOOKUP($C110,'mallin data'!$B$2:$CJ$295,67,FALSE)</f>
        <v>25360.232484076434</v>
      </c>
      <c r="I110" s="47">
        <f>VLOOKUP($C110,'mallin data'!$B$2:$CJ$295,71,FALSE)</f>
        <v>3.0000000000000001E-3</v>
      </c>
      <c r="J110" s="28">
        <f>_xlfn.XLOOKUP($C110,'mallin data'!$B$3:$B$295,'mallin data'!CH$3:CH$295)</f>
        <v>0</v>
      </c>
      <c r="L110" s="39">
        <f>1-VLOOKUP(C110,'mallin data'!$B$3:$II$295,242,FALSE)/SUM($D$5:$J$5)</f>
        <v>0.19154995340938119</v>
      </c>
      <c r="M110" s="42">
        <f t="shared" si="16"/>
        <v>16578.457765667576</v>
      </c>
      <c r="N110" s="42"/>
      <c r="O110" s="42">
        <f>VLOOKUP($C110,'mallin data'!$B$2:$CJ$295,65,FALSE)</f>
        <v>0</v>
      </c>
      <c r="P110" s="21"/>
      <c r="Q110" s="16"/>
      <c r="R110" s="16">
        <f>VLOOKUP($C110,'mallin data'!$B$2:$CJ$295,26,FALSE)</f>
        <v>0</v>
      </c>
      <c r="S110" s="16"/>
      <c r="T110" s="16">
        <f t="shared" si="17"/>
        <v>332.59052924791087</v>
      </c>
      <c r="U110" s="16"/>
      <c r="V110" s="16"/>
      <c r="W110" s="11"/>
      <c r="X110" s="52"/>
      <c r="Y110" s="11"/>
      <c r="Z110" s="11"/>
      <c r="AA110" s="11"/>
      <c r="AB110" s="12"/>
      <c r="AC110" s="12"/>
    </row>
    <row r="111" spans="1:29" hidden="1" x14ac:dyDescent="0.2">
      <c r="A111" s="11">
        <v>101</v>
      </c>
      <c r="B111" s="19" t="str">
        <f t="shared" si="18"/>
        <v>**</v>
      </c>
      <c r="C111" t="str">
        <f>VLOOKUP(A111,'mallin data'!$IJ$3:$IL$295,3,FALSE)</f>
        <v>Marttila</v>
      </c>
      <c r="D111" s="7">
        <f>VLOOKUP($C111,'mallin data'!$B$2:$CJ$295,9,FALSE)</f>
        <v>47.4</v>
      </c>
      <c r="E111" s="47">
        <f>VLOOKUP($C111,'mallin data'!$B$2:$CJ$295,66,FALSE)</f>
        <v>-2.5974025974025976E-2</v>
      </c>
      <c r="F111" s="7">
        <f>VLOOKUP($C111,'mallin data'!$B$2:$CJ$295,16,FALSE)</f>
        <v>46</v>
      </c>
      <c r="G111" s="16">
        <f>VLOOKUP($C111,'mallin data'!$B$2:$CJ$295,87,FALSE)</f>
        <v>150</v>
      </c>
      <c r="H111" s="16">
        <f>VLOOKUP($C111,'mallin data'!$B$2:$CJ$295,67,FALSE)</f>
        <v>25374.754922279793</v>
      </c>
      <c r="I111" s="47">
        <f>VLOOKUP($C111,'mallin data'!$B$2:$CJ$295,71,FALSE)</f>
        <v>0.01</v>
      </c>
      <c r="J111" s="28">
        <f>_xlfn.XLOOKUP($C111,'mallin data'!$B$3:$B$295,'mallin data'!CH$3:CH$295)</f>
        <v>0</v>
      </c>
      <c r="L111" s="39">
        <f>1-VLOOKUP(C111,'mallin data'!$B$3:$II$295,242,FALSE)/SUM($D$5:$J$5)</f>
        <v>0.18898125990652004</v>
      </c>
      <c r="M111" s="42">
        <f t="shared" si="16"/>
        <v>11111.776315789473</v>
      </c>
      <c r="N111" s="42"/>
      <c r="O111" s="42">
        <f>VLOOKUP($C111,'mallin data'!$B$2:$CJ$295,65,FALSE)</f>
        <v>0</v>
      </c>
      <c r="P111" s="21"/>
      <c r="Q111" s="16"/>
      <c r="R111" s="16">
        <f>VLOOKUP($C111,'mallin data'!$B$2:$CJ$295,26,FALSE)</f>
        <v>0</v>
      </c>
      <c r="S111" s="16"/>
      <c r="T111" s="16">
        <f t="shared" si="17"/>
        <v>752.57333333333338</v>
      </c>
      <c r="U111" s="16"/>
      <c r="V111" s="16"/>
      <c r="W111" s="11"/>
      <c r="X111" s="52"/>
      <c r="Y111" s="11"/>
      <c r="Z111" s="11"/>
      <c r="AA111" s="11"/>
      <c r="AB111" s="12"/>
      <c r="AC111" s="12"/>
    </row>
    <row r="112" spans="1:29" hidden="1" x14ac:dyDescent="0.2">
      <c r="A112" s="11">
        <v>102</v>
      </c>
      <c r="B112" s="19" t="str">
        <f t="shared" si="18"/>
        <v>**</v>
      </c>
      <c r="C112" t="str">
        <f>VLOOKUP(A112,'mallin data'!$IJ$3:$IL$295,3,FALSE)</f>
        <v>Nokia</v>
      </c>
      <c r="D112" s="7">
        <f>VLOOKUP($C112,'mallin data'!$B$2:$CJ$295,9,FALSE)</f>
        <v>42.6</v>
      </c>
      <c r="E112" s="47">
        <f>VLOOKUP($C112,'mallin data'!$B$2:$CJ$295,66,FALSE)</f>
        <v>-1.931580172213172E-2</v>
      </c>
      <c r="F112" s="7">
        <f>VLOOKUP($C112,'mallin data'!$B$2:$CJ$295,16,FALSE)</f>
        <v>65.5</v>
      </c>
      <c r="G112" s="16">
        <f>VLOOKUP($C112,'mallin data'!$B$2:$CJ$295,87,FALSE)</f>
        <v>4214</v>
      </c>
      <c r="H112" s="16">
        <f>VLOOKUP($C112,'mallin data'!$B$2:$CJ$295,67,FALSE)</f>
        <v>28203.771565629646</v>
      </c>
      <c r="I112" s="47">
        <f>VLOOKUP($C112,'mallin data'!$B$2:$CJ$295,71,FALSE)</f>
        <v>3.0000000000000001E-3</v>
      </c>
      <c r="J112" s="28">
        <f>_xlfn.XLOOKUP($C112,'mallin data'!$B$3:$B$295,'mallin data'!CH$3:CH$295)</f>
        <v>0</v>
      </c>
      <c r="L112" s="39">
        <f>1-VLOOKUP(C112,'mallin data'!$B$3:$II$295,242,FALSE)/SUM($D$5:$J$5)</f>
        <v>0.18767812951178997</v>
      </c>
      <c r="M112" s="42">
        <f t="shared" si="16"/>
        <v>10300.260838914346</v>
      </c>
      <c r="N112" s="42"/>
      <c r="O112" s="42">
        <f>VLOOKUP($C112,'mallin data'!$B$2:$CJ$295,65,FALSE)</f>
        <v>0</v>
      </c>
      <c r="P112" s="21"/>
      <c r="Q112" s="16"/>
      <c r="R112" s="16">
        <f>VLOOKUP($C112,'mallin data'!$B$2:$CJ$295,26,FALSE)</f>
        <v>0</v>
      </c>
      <c r="S112" s="16"/>
      <c r="T112" s="16">
        <f t="shared" si="17"/>
        <v>701.11664074650082</v>
      </c>
      <c r="U112" s="16"/>
      <c r="V112" s="16"/>
      <c r="W112" s="11"/>
      <c r="X112" s="52"/>
      <c r="Y112" s="11"/>
      <c r="Z112" s="11"/>
      <c r="AA112" s="11"/>
      <c r="AB112" s="12"/>
      <c r="AC112" s="12"/>
    </row>
    <row r="113" spans="1:29" hidden="1" x14ac:dyDescent="0.2">
      <c r="A113" s="11">
        <v>103</v>
      </c>
      <c r="B113" s="19" t="str">
        <f t="shared" si="18"/>
        <v>**</v>
      </c>
      <c r="C113" t="str">
        <f>VLOOKUP(A113,'mallin data'!$IJ$3:$IL$295,3,FALSE)</f>
        <v>Humppila</v>
      </c>
      <c r="D113" s="7">
        <f>VLOOKUP($C113,'mallin data'!$B$2:$CJ$295,9,FALSE)</f>
        <v>49.1</v>
      </c>
      <c r="E113" s="47">
        <f>VLOOKUP($C113,'mallin data'!$B$2:$CJ$295,66,FALSE)</f>
        <v>-0.08</v>
      </c>
      <c r="F113" s="7">
        <f>VLOOKUP($C113,'mallin data'!$B$2:$CJ$295,16,FALSE)</f>
        <v>62</v>
      </c>
      <c r="G113" s="16">
        <f>VLOOKUP($C113,'mallin data'!$B$2:$CJ$295,87,FALSE)</f>
        <v>184</v>
      </c>
      <c r="H113" s="16">
        <f>VLOOKUP($C113,'mallin data'!$B$2:$CJ$295,67,FALSE)</f>
        <v>24898.558117647059</v>
      </c>
      <c r="I113" s="47">
        <f>VLOOKUP($C113,'mallin data'!$B$2:$CJ$295,71,FALSE)</f>
        <v>2E-3</v>
      </c>
      <c r="J113" s="28">
        <f>_xlfn.XLOOKUP($C113,'mallin data'!$B$3:$B$295,'mallin data'!CH$3:CH$295)</f>
        <v>0</v>
      </c>
      <c r="L113" s="39">
        <f>1-VLOOKUP(C113,'mallin data'!$B$3:$II$295,242,FALSE)/SUM($D$5:$J$5)</f>
        <v>0.18401771359170027</v>
      </c>
      <c r="M113" s="42">
        <f t="shared" si="16"/>
        <v>13681.244791666666</v>
      </c>
      <c r="N113" s="42"/>
      <c r="O113" s="42">
        <f>VLOOKUP($C113,'mallin data'!$B$2:$CJ$295,65,FALSE)</f>
        <v>0</v>
      </c>
      <c r="P113" s="21"/>
      <c r="Q113" s="16"/>
      <c r="R113" s="16">
        <f>VLOOKUP($C113,'mallin data'!$B$2:$CJ$295,26,FALSE)</f>
        <v>0</v>
      </c>
      <c r="S113" s="16"/>
      <c r="T113" s="16">
        <f t="shared" si="17"/>
        <v>828.38541666666663</v>
      </c>
      <c r="U113" s="16"/>
      <c r="V113" s="16"/>
      <c r="W113" s="11"/>
      <c r="X113" s="52"/>
      <c r="Y113" s="11"/>
      <c r="Z113" s="11"/>
      <c r="AA113" s="11"/>
      <c r="AB113" s="12"/>
      <c r="AC113" s="12"/>
    </row>
    <row r="114" spans="1:29" hidden="1" x14ac:dyDescent="0.2">
      <c r="A114" s="11">
        <v>104</v>
      </c>
      <c r="B114" s="19" t="str">
        <f t="shared" si="18"/>
        <v>**</v>
      </c>
      <c r="C114" t="str">
        <f>VLOOKUP(A114,'mallin data'!$IJ$3:$IL$295,3,FALSE)</f>
        <v>Siikalatva</v>
      </c>
      <c r="D114" s="7">
        <f>VLOOKUP($C114,'mallin data'!$B$2:$CJ$295,9,FALSE)</f>
        <v>49.2</v>
      </c>
      <c r="E114" s="47">
        <f>VLOOKUP($C114,'mallin data'!$B$2:$CJ$295,66,FALSE)</f>
        <v>-2.8513238289205704E-2</v>
      </c>
      <c r="F114" s="7">
        <f>VLOOKUP($C114,'mallin data'!$B$2:$CJ$295,16,FALSE)</f>
        <v>47.1</v>
      </c>
      <c r="G114" s="16">
        <f>VLOOKUP($C114,'mallin data'!$B$2:$CJ$295,87,FALSE)</f>
        <v>477</v>
      </c>
      <c r="H114" s="16">
        <f>VLOOKUP($C114,'mallin data'!$B$2:$CJ$295,67,FALSE)</f>
        <v>22538.308051105254</v>
      </c>
      <c r="I114" s="47">
        <f>VLOOKUP($C114,'mallin data'!$B$2:$CJ$295,71,FALSE)</f>
        <v>1E-3</v>
      </c>
      <c r="J114" s="28">
        <f>_xlfn.XLOOKUP($C114,'mallin data'!$B$3:$B$295,'mallin data'!CH$3:CH$295)</f>
        <v>0</v>
      </c>
      <c r="L114" s="39">
        <f>1-VLOOKUP(C114,'mallin data'!$B$3:$II$295,242,FALSE)/SUM($D$5:$J$5)</f>
        <v>0.18202603405330597</v>
      </c>
      <c r="M114" s="42">
        <f t="shared" si="16"/>
        <v>14320.768595041322</v>
      </c>
      <c r="N114" s="42"/>
      <c r="O114" s="42">
        <f>VLOOKUP($C114,'mallin data'!$B$2:$CJ$295,65,FALSE)</f>
        <v>0</v>
      </c>
      <c r="P114" s="21"/>
      <c r="Q114" s="16"/>
      <c r="R114" s="16">
        <f>VLOOKUP($C114,'mallin data'!$B$2:$CJ$295,26,FALSE)</f>
        <v>0</v>
      </c>
      <c r="S114" s="16"/>
      <c r="T114" s="16">
        <f t="shared" si="17"/>
        <v>644.82998944033795</v>
      </c>
      <c r="U114" s="16"/>
      <c r="V114" s="16"/>
      <c r="W114" s="11"/>
      <c r="X114" s="52"/>
      <c r="Y114" s="11"/>
      <c r="Z114" s="11"/>
      <c r="AA114" s="11"/>
      <c r="AB114" s="12"/>
      <c r="AC114" s="12"/>
    </row>
    <row r="115" spans="1:29" hidden="1" x14ac:dyDescent="0.2">
      <c r="A115" s="11">
        <v>105</v>
      </c>
      <c r="B115" s="19" t="str">
        <f t="shared" si="18"/>
        <v>**</v>
      </c>
      <c r="C115" t="str">
        <f>VLOOKUP(A115,'mallin data'!$IJ$3:$IL$295,3,FALSE)</f>
        <v>Sotkamo</v>
      </c>
      <c r="D115" s="7">
        <f>VLOOKUP($C115,'mallin data'!$B$2:$CJ$295,9,FALSE)</f>
        <v>46.9</v>
      </c>
      <c r="E115" s="47">
        <f>VLOOKUP($C115,'mallin data'!$B$2:$CJ$295,66,FALSE)</f>
        <v>0</v>
      </c>
      <c r="F115" s="7">
        <f>VLOOKUP($C115,'mallin data'!$B$2:$CJ$295,16,FALSE)</f>
        <v>43.7</v>
      </c>
      <c r="G115" s="16">
        <f>VLOOKUP($C115,'mallin data'!$B$2:$CJ$295,87,FALSE)</f>
        <v>1050</v>
      </c>
      <c r="H115" s="16">
        <f>VLOOKUP($C115,'mallin data'!$B$2:$CJ$295,67,FALSE)</f>
        <v>27269.175978197392</v>
      </c>
      <c r="I115" s="47">
        <f>VLOOKUP($C115,'mallin data'!$B$2:$CJ$295,71,FALSE)</f>
        <v>2E-3</v>
      </c>
      <c r="J115" s="28">
        <f>_xlfn.XLOOKUP($C115,'mallin data'!$B$3:$B$295,'mallin data'!CH$3:CH$295)</f>
        <v>0</v>
      </c>
      <c r="L115" s="39">
        <f>1-VLOOKUP(C115,'mallin data'!$B$3:$II$295,242,FALSE)/SUM($D$5:$J$5)</f>
        <v>0.17498406293045099</v>
      </c>
      <c r="M115" s="42">
        <f t="shared" si="16"/>
        <v>12570.422857142858</v>
      </c>
      <c r="N115" s="42"/>
      <c r="O115" s="42">
        <f>VLOOKUP($C115,'mallin data'!$B$2:$CJ$295,65,FALSE)</f>
        <v>0</v>
      </c>
      <c r="P115" s="21"/>
      <c r="Q115" s="16"/>
      <c r="R115" s="16">
        <f>VLOOKUP($C115,'mallin data'!$B$2:$CJ$295,26,FALSE)</f>
        <v>0</v>
      </c>
      <c r="S115" s="16"/>
      <c r="T115" s="16">
        <f t="shared" si="17"/>
        <v>856.97480620155034</v>
      </c>
      <c r="U115" s="16"/>
      <c r="V115" s="16"/>
      <c r="W115" s="11"/>
      <c r="X115" s="52"/>
      <c r="Y115" s="11"/>
      <c r="Z115" s="11"/>
      <c r="AA115" s="11"/>
      <c r="AB115" s="12"/>
      <c r="AC115" s="12"/>
    </row>
    <row r="116" spans="1:29" hidden="1" x14ac:dyDescent="0.2">
      <c r="A116" s="11">
        <v>106</v>
      </c>
      <c r="B116" s="19" t="str">
        <f t="shared" si="18"/>
        <v>**</v>
      </c>
      <c r="C116" t="str">
        <f>VLOOKUP(A116,'mallin data'!$IJ$3:$IL$295,3,FALSE)</f>
        <v>Pelkosenniemi</v>
      </c>
      <c r="D116" s="7">
        <f>VLOOKUP($C116,'mallin data'!$B$2:$CJ$295,9,FALSE)</f>
        <v>53.9</v>
      </c>
      <c r="E116" s="47">
        <f>VLOOKUP($C116,'mallin data'!$B$2:$CJ$295,66,FALSE)</f>
        <v>-6.4516129032258063E-2</v>
      </c>
      <c r="F116" s="7">
        <f>VLOOKUP($C116,'mallin data'!$B$2:$CJ$295,16,FALSE)</f>
        <v>74.099999999999994</v>
      </c>
      <c r="G116" s="16">
        <f>VLOOKUP($C116,'mallin data'!$B$2:$CJ$295,87,FALSE)</f>
        <v>58</v>
      </c>
      <c r="H116" s="16">
        <f>VLOOKUP($C116,'mallin data'!$B$2:$CJ$295,67,FALSE)</f>
        <v>26122.708333333332</v>
      </c>
      <c r="I116" s="47">
        <f>VLOOKUP($C116,'mallin data'!$B$2:$CJ$295,71,FALSE)</f>
        <v>0</v>
      </c>
      <c r="J116" s="28">
        <f>_xlfn.XLOOKUP($C116,'mallin data'!$B$3:$B$295,'mallin data'!CH$3:CH$295)</f>
        <v>0</v>
      </c>
      <c r="L116" s="39">
        <f>1-VLOOKUP(C116,'mallin data'!$B$3:$II$295,242,FALSE)/SUM($D$5:$J$5)</f>
        <v>0.1739745072674882</v>
      </c>
      <c r="M116" s="42">
        <f t="shared" si="16"/>
        <v>25405.016666666666</v>
      </c>
      <c r="N116" s="42"/>
      <c r="O116" s="42">
        <f>VLOOKUP($C116,'mallin data'!$B$2:$CJ$295,65,FALSE)</f>
        <v>0</v>
      </c>
      <c r="P116" s="21"/>
      <c r="Q116" s="16"/>
      <c r="R116" s="16">
        <f>VLOOKUP($C116,'mallin data'!$B$2:$CJ$295,26,FALSE)</f>
        <v>0</v>
      </c>
      <c r="S116" s="16"/>
      <c r="T116" s="16">
        <f t="shared" si="17"/>
        <v>3745.8956521739128</v>
      </c>
      <c r="U116" s="16"/>
      <c r="V116" s="16"/>
      <c r="W116" s="11"/>
      <c r="X116" s="52"/>
      <c r="Y116" s="11"/>
      <c r="Z116" s="11"/>
      <c r="AA116" s="11"/>
      <c r="AB116" s="12"/>
      <c r="AC116" s="12"/>
    </row>
    <row r="117" spans="1:29" hidden="1" x14ac:dyDescent="0.2">
      <c r="A117" s="11">
        <v>107</v>
      </c>
      <c r="B117" s="19" t="str">
        <f t="shared" si="18"/>
        <v>**</v>
      </c>
      <c r="C117" t="str">
        <f>VLOOKUP(A117,'mallin data'!$IJ$3:$IL$295,3,FALSE)</f>
        <v>Vaala</v>
      </c>
      <c r="D117" s="7">
        <f>VLOOKUP($C117,'mallin data'!$B$2:$CJ$295,9,FALSE)</f>
        <v>53.4</v>
      </c>
      <c r="E117" s="47">
        <f>VLOOKUP($C117,'mallin data'!$B$2:$CJ$295,66,FALSE)</f>
        <v>-3.4653465346534656E-2</v>
      </c>
      <c r="F117" s="7">
        <f>VLOOKUP($C117,'mallin data'!$B$2:$CJ$295,16,FALSE)</f>
        <v>77</v>
      </c>
      <c r="G117" s="16">
        <f>VLOOKUP($C117,'mallin data'!$B$2:$CJ$295,87,FALSE)</f>
        <v>195</v>
      </c>
      <c r="H117" s="16">
        <f>VLOOKUP($C117,'mallin data'!$B$2:$CJ$295,67,FALSE)</f>
        <v>23115.897257628429</v>
      </c>
      <c r="I117" s="47">
        <f>VLOOKUP($C117,'mallin data'!$B$2:$CJ$295,71,FALSE)</f>
        <v>0</v>
      </c>
      <c r="J117" s="28">
        <f>_xlfn.XLOOKUP($C117,'mallin data'!$B$3:$B$295,'mallin data'!CH$3:CH$295)</f>
        <v>0</v>
      </c>
      <c r="L117" s="39">
        <f>1-VLOOKUP(C117,'mallin data'!$B$3:$II$295,242,FALSE)/SUM($D$5:$J$5)</f>
        <v>0.17068328015259038</v>
      </c>
      <c r="M117" s="42">
        <f t="shared" si="16"/>
        <v>17327.304785894208</v>
      </c>
      <c r="N117" s="42"/>
      <c r="O117" s="42">
        <f>VLOOKUP($C117,'mallin data'!$B$2:$CJ$295,65,FALSE)</f>
        <v>0</v>
      </c>
      <c r="P117" s="21"/>
      <c r="Q117" s="16"/>
      <c r="R117" s="16">
        <f>VLOOKUP($C117,'mallin data'!$B$2:$CJ$295,26,FALSE)</f>
        <v>0</v>
      </c>
      <c r="S117" s="16"/>
      <c r="T117" s="16">
        <f t="shared" si="17"/>
        <v>728.16062176165804</v>
      </c>
      <c r="U117" s="16"/>
      <c r="V117" s="16"/>
      <c r="W117" s="11"/>
      <c r="X117" s="52"/>
      <c r="Y117" s="11"/>
      <c r="Z117" s="11"/>
      <c r="AA117" s="11"/>
      <c r="AB117" s="12"/>
      <c r="AC117" s="12"/>
    </row>
    <row r="118" spans="1:29" hidden="1" x14ac:dyDescent="0.2">
      <c r="A118" s="11">
        <v>108</v>
      </c>
      <c r="B118" s="19" t="str">
        <f t="shared" si="18"/>
        <v>**</v>
      </c>
      <c r="C118" t="str">
        <f>VLOOKUP(A118,'mallin data'!$IJ$3:$IL$295,3,FALSE)</f>
        <v>Tuusniemi</v>
      </c>
      <c r="D118" s="7">
        <f>VLOOKUP($C118,'mallin data'!$B$2:$CJ$295,9,FALSE)</f>
        <v>54.7</v>
      </c>
      <c r="E118" s="47">
        <f>VLOOKUP($C118,'mallin data'!$B$2:$CJ$295,66,FALSE)</f>
        <v>-3.7499999999999999E-2</v>
      </c>
      <c r="F118" s="7">
        <f>VLOOKUP($C118,'mallin data'!$B$2:$CJ$295,16,FALSE)</f>
        <v>99.1</v>
      </c>
      <c r="G118" s="16">
        <f>VLOOKUP($C118,'mallin data'!$B$2:$CJ$295,87,FALSE)</f>
        <v>231</v>
      </c>
      <c r="H118" s="16">
        <f>VLOOKUP($C118,'mallin data'!$B$2:$CJ$295,67,FALSE)</f>
        <v>23506.93514915694</v>
      </c>
      <c r="I118" s="47">
        <f>VLOOKUP($C118,'mallin data'!$B$2:$CJ$295,71,FALSE)</f>
        <v>1E-3</v>
      </c>
      <c r="J118" s="28">
        <f>_xlfn.XLOOKUP($C118,'mallin data'!$B$3:$B$295,'mallin data'!CH$3:CH$295)</f>
        <v>0</v>
      </c>
      <c r="L118" s="39">
        <f>1-VLOOKUP(C118,'mallin data'!$B$3:$II$295,242,FALSE)/SUM($D$5:$J$5)</f>
        <v>0.17002075496163993</v>
      </c>
      <c r="M118" s="42">
        <f t="shared" si="16"/>
        <v>13385.571125265393</v>
      </c>
      <c r="N118" s="42"/>
      <c r="O118" s="42">
        <f>VLOOKUP($C118,'mallin data'!$B$2:$CJ$295,65,FALSE)</f>
        <v>0</v>
      </c>
      <c r="P118" s="21"/>
      <c r="Q118" s="16"/>
      <c r="R118" s="16">
        <f>VLOOKUP($C118,'mallin data'!$B$2:$CJ$295,26,FALSE)</f>
        <v>0</v>
      </c>
      <c r="S118" s="16"/>
      <c r="T118" s="16">
        <f t="shared" si="17"/>
        <v>962.20659340659336</v>
      </c>
      <c r="U118" s="16"/>
      <c r="V118" s="16"/>
      <c r="W118" s="11"/>
      <c r="X118" s="52"/>
      <c r="Y118" s="11"/>
      <c r="Z118" s="11"/>
      <c r="AA118" s="11"/>
      <c r="AB118" s="12"/>
      <c r="AC118" s="12"/>
    </row>
    <row r="119" spans="1:29" hidden="1" x14ac:dyDescent="0.2">
      <c r="A119" s="11">
        <v>109</v>
      </c>
      <c r="B119" s="19" t="str">
        <f t="shared" si="18"/>
        <v>**</v>
      </c>
      <c r="C119" t="str">
        <f>VLOOKUP(A119,'mallin data'!$IJ$3:$IL$295,3,FALSE)</f>
        <v>Ähtäri</v>
      </c>
      <c r="D119" s="7">
        <f>VLOOKUP($C119,'mallin data'!$B$2:$CJ$295,9,FALSE)</f>
        <v>50.4</v>
      </c>
      <c r="E119" s="47">
        <f>VLOOKUP($C119,'mallin data'!$B$2:$CJ$295,66,FALSE)</f>
        <v>-7.4487895716946001E-2</v>
      </c>
      <c r="F119" s="7">
        <f>VLOOKUP($C119,'mallin data'!$B$2:$CJ$295,16,FALSE)</f>
        <v>62</v>
      </c>
      <c r="G119" s="16">
        <f>VLOOKUP($C119,'mallin data'!$B$2:$CJ$295,87,FALSE)</f>
        <v>497</v>
      </c>
      <c r="H119" s="16">
        <f>VLOOKUP($C119,'mallin data'!$B$2:$CJ$295,67,FALSE)</f>
        <v>24032.491158765988</v>
      </c>
      <c r="I119" s="47">
        <f>VLOOKUP($C119,'mallin data'!$B$2:$CJ$295,71,FALSE)</f>
        <v>1E-3</v>
      </c>
      <c r="J119" s="28">
        <f>_xlfn.XLOOKUP($C119,'mallin data'!$B$3:$B$295,'mallin data'!CH$3:CH$295)</f>
        <v>0</v>
      </c>
      <c r="L119" s="39">
        <f>1-VLOOKUP(C119,'mallin data'!$B$3:$II$295,242,FALSE)/SUM($D$5:$J$5)</f>
        <v>0.16772064388504737</v>
      </c>
      <c r="M119" s="42">
        <f t="shared" si="16"/>
        <v>10756.918762088975</v>
      </c>
      <c r="N119" s="42"/>
      <c r="O119" s="42">
        <f>VLOOKUP($C119,'mallin data'!$B$2:$CJ$295,65,FALSE)</f>
        <v>0</v>
      </c>
      <c r="P119" s="21"/>
      <c r="Q119" s="16"/>
      <c r="R119" s="16">
        <f>VLOOKUP($C119,'mallin data'!$B$2:$CJ$295,26,FALSE)</f>
        <v>0</v>
      </c>
      <c r="S119" s="16"/>
      <c r="T119" s="16">
        <f t="shared" si="17"/>
        <v>928.21188118811881</v>
      </c>
      <c r="U119" s="16"/>
      <c r="V119" s="16"/>
      <c r="W119" s="11"/>
      <c r="X119" s="52"/>
      <c r="Y119" s="11"/>
      <c r="Z119" s="11"/>
      <c r="AA119" s="11"/>
      <c r="AB119" s="12"/>
      <c r="AC119" s="12"/>
    </row>
    <row r="120" spans="1:29" hidden="1" x14ac:dyDescent="0.2">
      <c r="A120" s="11">
        <v>110</v>
      </c>
      <c r="B120" s="19" t="str">
        <f t="shared" si="18"/>
        <v>**</v>
      </c>
      <c r="C120" t="str">
        <f>VLOOKUP(A120,'mallin data'!$IJ$3:$IL$295,3,FALSE)</f>
        <v>Hyvinkää</v>
      </c>
      <c r="D120" s="7">
        <f>VLOOKUP($C120,'mallin data'!$B$2:$CJ$295,9,FALSE)</f>
        <v>44.7</v>
      </c>
      <c r="E120" s="47">
        <f>VLOOKUP($C120,'mallin data'!$B$2:$CJ$295,66,FALSE)</f>
        <v>-1.9528762470812991E-2</v>
      </c>
      <c r="F120" s="7">
        <f>VLOOKUP($C120,'mallin data'!$B$2:$CJ$295,16,FALSE)</f>
        <v>94.7</v>
      </c>
      <c r="G120" s="16">
        <f>VLOOKUP($C120,'mallin data'!$B$2:$CJ$295,87,FALSE)</f>
        <v>4619</v>
      </c>
      <c r="H120" s="16">
        <f>VLOOKUP($C120,'mallin data'!$B$2:$CJ$295,67,FALSE)</f>
        <v>30315.093771987806</v>
      </c>
      <c r="I120" s="47">
        <f>VLOOKUP($C120,'mallin data'!$B$2:$CJ$295,71,FALSE)</f>
        <v>9.0000000000000011E-3</v>
      </c>
      <c r="J120" s="28">
        <f>_xlfn.XLOOKUP($C120,'mallin data'!$B$3:$B$295,'mallin data'!CH$3:CH$295)</f>
        <v>0</v>
      </c>
      <c r="L120" s="39">
        <f>1-VLOOKUP(C120,'mallin data'!$B$3:$II$295,242,FALSE)/SUM($D$5:$J$5)</f>
        <v>0.16515838566975083</v>
      </c>
      <c r="M120" s="42">
        <f t="shared" si="16"/>
        <v>10342.294533762059</v>
      </c>
      <c r="N120" s="42"/>
      <c r="O120" s="42">
        <f>VLOOKUP($C120,'mallin data'!$B$2:$CJ$295,65,FALSE)</f>
        <v>0</v>
      </c>
      <c r="P120" s="21"/>
      <c r="Q120" s="16"/>
      <c r="R120" s="16">
        <f>VLOOKUP($C120,'mallin data'!$B$2:$CJ$295,26,FALSE)</f>
        <v>0</v>
      </c>
      <c r="S120" s="16"/>
      <c r="T120" s="16">
        <f t="shared" si="17"/>
        <v>190.06802426343154</v>
      </c>
      <c r="U120" s="16"/>
      <c r="V120" s="16"/>
      <c r="W120" s="11"/>
      <c r="X120" s="52"/>
      <c r="Y120" s="11"/>
      <c r="Z120" s="11"/>
      <c r="AA120" s="11"/>
      <c r="AB120" s="12"/>
      <c r="AC120" s="12"/>
    </row>
    <row r="121" spans="1:29" hidden="1" x14ac:dyDescent="0.2">
      <c r="A121" s="11">
        <v>111</v>
      </c>
      <c r="B121" s="19" t="str">
        <f t="shared" si="18"/>
        <v>**</v>
      </c>
      <c r="C121" t="str">
        <f>VLOOKUP(A121,'mallin data'!$IJ$3:$IL$295,3,FALSE)</f>
        <v>Pudasjärvi</v>
      </c>
      <c r="D121" s="7">
        <f>VLOOKUP($C121,'mallin data'!$B$2:$CJ$295,9,FALSE)</f>
        <v>49.6</v>
      </c>
      <c r="E121" s="47">
        <f>VLOOKUP($C121,'mallin data'!$B$2:$CJ$295,66,FALSE)</f>
        <v>-3.0229746070133012E-2</v>
      </c>
      <c r="F121" s="7">
        <f>VLOOKUP($C121,'mallin data'!$B$2:$CJ$295,16,FALSE)</f>
        <v>41.1</v>
      </c>
      <c r="G121" s="16">
        <f>VLOOKUP($C121,'mallin data'!$B$2:$CJ$295,87,FALSE)</f>
        <v>802</v>
      </c>
      <c r="H121" s="16">
        <f>VLOOKUP($C121,'mallin data'!$B$2:$CJ$295,67,FALSE)</f>
        <v>21875.542184784063</v>
      </c>
      <c r="I121" s="47">
        <f>VLOOKUP($C121,'mallin data'!$B$2:$CJ$295,71,FALSE)</f>
        <v>1E-3</v>
      </c>
      <c r="J121" s="28">
        <f>_xlfn.XLOOKUP($C121,'mallin data'!$B$3:$B$295,'mallin data'!CH$3:CH$295)</f>
        <v>0</v>
      </c>
      <c r="L121" s="39">
        <f>1-VLOOKUP(C121,'mallin data'!$B$3:$II$295,242,FALSE)/SUM($D$5:$J$5)</f>
        <v>0.16295017584284899</v>
      </c>
      <c r="M121" s="42">
        <f t="shared" si="16"/>
        <v>13508.454266421117</v>
      </c>
      <c r="N121" s="42"/>
      <c r="O121" s="42">
        <f>VLOOKUP($C121,'mallin data'!$B$2:$CJ$295,65,FALSE)</f>
        <v>0</v>
      </c>
      <c r="P121" s="21"/>
      <c r="Q121" s="16"/>
      <c r="R121" s="16">
        <f>VLOOKUP($C121,'mallin data'!$B$2:$CJ$295,26,FALSE)</f>
        <v>0</v>
      </c>
      <c r="S121" s="16"/>
      <c r="T121" s="16">
        <f t="shared" si="17"/>
        <v>622.22388993120705</v>
      </c>
      <c r="U121" s="16"/>
      <c r="V121" s="16"/>
      <c r="W121" s="11"/>
      <c r="X121" s="52"/>
      <c r="Y121" s="11"/>
      <c r="Z121" s="11"/>
      <c r="AA121" s="11"/>
      <c r="AB121" s="12"/>
      <c r="AC121" s="12"/>
    </row>
    <row r="122" spans="1:29" hidden="1" x14ac:dyDescent="0.2">
      <c r="A122" s="11">
        <v>112</v>
      </c>
      <c r="B122" s="19" t="str">
        <f t="shared" si="18"/>
        <v>**</v>
      </c>
      <c r="C122" t="str">
        <f>VLOOKUP(A122,'mallin data'!$IJ$3:$IL$295,3,FALSE)</f>
        <v>Pornainen</v>
      </c>
      <c r="D122" s="7">
        <f>VLOOKUP($C122,'mallin data'!$B$2:$CJ$295,9,FALSE)</f>
        <v>42.2</v>
      </c>
      <c r="E122" s="47">
        <f>VLOOKUP($C122,'mallin data'!$B$2:$CJ$295,66,FALSE)</f>
        <v>-6.1933534743202415E-2</v>
      </c>
      <c r="F122" s="7">
        <f>VLOOKUP($C122,'mallin data'!$B$2:$CJ$295,16,FALSE)</f>
        <v>94</v>
      </c>
      <c r="G122" s="16">
        <f>VLOOKUP($C122,'mallin data'!$B$2:$CJ$295,87,FALSE)</f>
        <v>621</v>
      </c>
      <c r="H122" s="16">
        <f>VLOOKUP($C122,'mallin data'!$B$2:$CJ$295,67,FALSE)</f>
        <v>29866.285743012268</v>
      </c>
      <c r="I122" s="47">
        <f>VLOOKUP($C122,'mallin data'!$B$2:$CJ$295,71,FALSE)</f>
        <v>2.3E-2</v>
      </c>
      <c r="J122" s="28">
        <f>_xlfn.XLOOKUP($C122,'mallin data'!$B$3:$B$295,'mallin data'!CH$3:CH$295)</f>
        <v>0</v>
      </c>
      <c r="L122" s="39">
        <f>1-VLOOKUP(C122,'mallin data'!$B$3:$II$295,242,FALSE)/SUM($D$5:$J$5)</f>
        <v>0.16179432440127717</v>
      </c>
      <c r="M122" s="42">
        <f t="shared" si="16"/>
        <v>11816.381917381137</v>
      </c>
      <c r="N122" s="42"/>
      <c r="O122" s="42">
        <f>VLOOKUP($C122,'mallin data'!$B$2:$CJ$295,65,FALSE)</f>
        <v>0</v>
      </c>
      <c r="P122" s="21"/>
      <c r="Q122" s="16"/>
      <c r="R122" s="16">
        <f>VLOOKUP($C122,'mallin data'!$B$2:$CJ$295,26,FALSE)</f>
        <v>0</v>
      </c>
      <c r="S122" s="16"/>
      <c r="T122" s="16">
        <f t="shared" si="17"/>
        <v>28.012519561815335</v>
      </c>
      <c r="U122" s="16"/>
      <c r="V122" s="16"/>
      <c r="W122" s="11"/>
      <c r="X122" s="52"/>
      <c r="Y122" s="11"/>
      <c r="Z122" s="11"/>
      <c r="AA122" s="11"/>
      <c r="AB122" s="12"/>
      <c r="AC122" s="12"/>
    </row>
    <row r="123" spans="1:29" hidden="1" x14ac:dyDescent="0.2">
      <c r="A123" s="11">
        <v>113</v>
      </c>
      <c r="B123" s="19" t="str">
        <f t="shared" si="18"/>
        <v>**</v>
      </c>
      <c r="C123" t="str">
        <f>VLOOKUP(A123,'mallin data'!$IJ$3:$IL$295,3,FALSE)</f>
        <v>Mikkeli</v>
      </c>
      <c r="D123" s="7">
        <f>VLOOKUP($C123,'mallin data'!$B$2:$CJ$295,9,FALSE)</f>
        <v>46.7</v>
      </c>
      <c r="E123" s="47">
        <f>VLOOKUP($C123,'mallin data'!$B$2:$CJ$295,66,FALSE)</f>
        <v>-8.4104289318755253E-4</v>
      </c>
      <c r="F123" s="7">
        <f>VLOOKUP($C123,'mallin data'!$B$2:$CJ$295,16,FALSE)</f>
        <v>81.3</v>
      </c>
      <c r="G123" s="16">
        <f>VLOOKUP($C123,'mallin data'!$B$2:$CJ$295,87,FALSE)</f>
        <v>4752</v>
      </c>
      <c r="H123" s="16">
        <f>VLOOKUP($C123,'mallin data'!$B$2:$CJ$295,67,FALSE)</f>
        <v>26310.851615015697</v>
      </c>
      <c r="I123" s="47">
        <f>VLOOKUP($C123,'mallin data'!$B$2:$CJ$295,71,FALSE)</f>
        <v>2E-3</v>
      </c>
      <c r="J123" s="28">
        <f>_xlfn.XLOOKUP($C123,'mallin data'!$B$3:$B$295,'mallin data'!CH$3:CH$295)</f>
        <v>0</v>
      </c>
      <c r="L123" s="39">
        <f>1-VLOOKUP(C123,'mallin data'!$B$3:$II$295,242,FALSE)/SUM($D$5:$J$5)</f>
        <v>0.15534058888696733</v>
      </c>
      <c r="M123" s="42">
        <f t="shared" si="16"/>
        <v>11603.455616323095</v>
      </c>
      <c r="N123" s="42"/>
      <c r="O123" s="42">
        <f>VLOOKUP($C123,'mallin data'!$B$2:$CJ$295,65,FALSE)</f>
        <v>0</v>
      </c>
      <c r="P123" s="21"/>
      <c r="Q123" s="16"/>
      <c r="R123" s="16">
        <f>VLOOKUP($C123,'mallin data'!$B$2:$CJ$295,26,FALSE)</f>
        <v>0</v>
      </c>
      <c r="S123" s="16"/>
      <c r="T123" s="16">
        <f t="shared" si="17"/>
        <v>1150.3483857127535</v>
      </c>
      <c r="U123" s="16"/>
      <c r="V123" s="16"/>
      <c r="W123" s="11"/>
      <c r="X123" s="52"/>
      <c r="Y123" s="11"/>
      <c r="Z123" s="11"/>
      <c r="AA123" s="11"/>
      <c r="AB123" s="12"/>
      <c r="AC123" s="12"/>
    </row>
    <row r="124" spans="1:29" hidden="1" x14ac:dyDescent="0.2">
      <c r="A124" s="11">
        <v>114</v>
      </c>
      <c r="B124" s="19" t="str">
        <f t="shared" si="18"/>
        <v>**</v>
      </c>
      <c r="C124" t="str">
        <f>VLOOKUP(A124,'mallin data'!$IJ$3:$IL$295,3,FALSE)</f>
        <v>Rantasalmi</v>
      </c>
      <c r="D124" s="7">
        <f>VLOOKUP($C124,'mallin data'!$B$2:$CJ$295,9,FALSE)</f>
        <v>52.1</v>
      </c>
      <c r="E124" s="47">
        <f>VLOOKUP($C124,'mallin data'!$B$2:$CJ$295,66,FALSE)</f>
        <v>-2.2222222222222223E-2</v>
      </c>
      <c r="F124" s="7">
        <f>VLOOKUP($C124,'mallin data'!$B$2:$CJ$295,16,FALSE)</f>
        <v>99.3</v>
      </c>
      <c r="G124" s="16">
        <f>VLOOKUP($C124,'mallin data'!$B$2:$CJ$295,87,FALSE)</f>
        <v>264</v>
      </c>
      <c r="H124" s="16">
        <f>VLOOKUP($C124,'mallin data'!$B$2:$CJ$295,67,FALSE)</f>
        <v>23534.694267515923</v>
      </c>
      <c r="I124" s="47">
        <f>VLOOKUP($C124,'mallin data'!$B$2:$CJ$295,71,FALSE)</f>
        <v>2E-3</v>
      </c>
      <c r="J124" s="28">
        <f>_xlfn.XLOOKUP($C124,'mallin data'!$B$3:$B$295,'mallin data'!CH$3:CH$295)</f>
        <v>0</v>
      </c>
      <c r="L124" s="39">
        <f>1-VLOOKUP(C124,'mallin data'!$B$3:$II$295,242,FALSE)/SUM($D$5:$J$5)</f>
        <v>0.15529693320016646</v>
      </c>
      <c r="M124" s="42">
        <f t="shared" si="16"/>
        <v>11745.50936329588</v>
      </c>
      <c r="N124" s="42"/>
      <c r="O124" s="42">
        <f>VLOOKUP($C124,'mallin data'!$B$2:$CJ$295,65,FALSE)</f>
        <v>0</v>
      </c>
      <c r="P124" s="21"/>
      <c r="Q124" s="16"/>
      <c r="R124" s="16">
        <f>VLOOKUP($C124,'mallin data'!$B$2:$CJ$295,26,FALSE)</f>
        <v>0</v>
      </c>
      <c r="S124" s="16"/>
      <c r="T124" s="16">
        <f t="shared" si="17"/>
        <v>361.24190476190478</v>
      </c>
      <c r="U124" s="16"/>
      <c r="V124" s="16"/>
      <c r="W124" s="11"/>
      <c r="X124" s="52"/>
      <c r="Y124" s="11"/>
      <c r="Z124" s="11"/>
      <c r="AA124" s="11"/>
      <c r="AB124" s="12"/>
      <c r="AC124" s="12"/>
    </row>
    <row r="125" spans="1:29" hidden="1" x14ac:dyDescent="0.2">
      <c r="A125" s="11">
        <v>115</v>
      </c>
      <c r="B125" s="19" t="str">
        <f t="shared" si="18"/>
        <v>**</v>
      </c>
      <c r="C125" t="str">
        <f>VLOOKUP(A125,'mallin data'!$IJ$3:$IL$295,3,FALSE)</f>
        <v>Raisio</v>
      </c>
      <c r="D125" s="7">
        <f>VLOOKUP($C125,'mallin data'!$B$2:$CJ$295,9,FALSE)</f>
        <v>44.6</v>
      </c>
      <c r="E125" s="47">
        <f>VLOOKUP($C125,'mallin data'!$B$2:$CJ$295,66,FALSE)</f>
        <v>-1.6246953696181965E-3</v>
      </c>
      <c r="F125" s="7">
        <f>VLOOKUP($C125,'mallin data'!$B$2:$CJ$295,16,FALSE)</f>
        <v>77.900000000000006</v>
      </c>
      <c r="G125" s="16">
        <f>VLOOKUP($C125,'mallin data'!$B$2:$CJ$295,87,FALSE)</f>
        <v>2458</v>
      </c>
      <c r="H125" s="16">
        <f>VLOOKUP($C125,'mallin data'!$B$2:$CJ$295,67,FALSE)</f>
        <v>28868.382100982984</v>
      </c>
      <c r="I125" s="47">
        <f>VLOOKUP($C125,'mallin data'!$B$2:$CJ$295,71,FALSE)</f>
        <v>1.3999999999999999E-2</v>
      </c>
      <c r="J125" s="28">
        <f>_xlfn.XLOOKUP($C125,'mallin data'!$B$3:$B$295,'mallin data'!CH$3:CH$295)</f>
        <v>0</v>
      </c>
      <c r="L125" s="39">
        <f>1-VLOOKUP(C125,'mallin data'!$B$3:$II$295,242,FALSE)/SUM($D$5:$J$5)</f>
        <v>0.15184289579770172</v>
      </c>
      <c r="M125" s="42">
        <f t="shared" si="16"/>
        <v>10896.195528455284</v>
      </c>
      <c r="N125" s="42"/>
      <c r="O125" s="42">
        <f>VLOOKUP($C125,'mallin data'!$B$2:$CJ$295,65,FALSE)</f>
        <v>0</v>
      </c>
      <c r="P125" s="21"/>
      <c r="Q125" s="16"/>
      <c r="R125" s="16">
        <f>VLOOKUP($C125,'mallin data'!$B$2:$CJ$295,26,FALSE)</f>
        <v>0</v>
      </c>
      <c r="S125" s="16"/>
      <c r="T125" s="16">
        <f t="shared" si="17"/>
        <v>610.4715515431451</v>
      </c>
      <c r="U125" s="16"/>
      <c r="V125" s="16"/>
      <c r="W125" s="11"/>
      <c r="X125" s="52"/>
      <c r="Y125" s="11"/>
      <c r="Z125" s="11"/>
      <c r="AA125" s="11"/>
      <c r="AB125" s="12"/>
      <c r="AC125" s="12"/>
    </row>
    <row r="126" spans="1:29" hidden="1" x14ac:dyDescent="0.2">
      <c r="A126" s="11">
        <v>116</v>
      </c>
      <c r="B126" s="19" t="str">
        <f t="shared" si="18"/>
        <v>**</v>
      </c>
      <c r="C126" t="str">
        <f>VLOOKUP(A126,'mallin data'!$IJ$3:$IL$295,3,FALSE)</f>
        <v>Mynämäki</v>
      </c>
      <c r="D126" s="7">
        <f>VLOOKUP($C126,'mallin data'!$B$2:$CJ$295,9,FALSE)</f>
        <v>47.3</v>
      </c>
      <c r="E126" s="47">
        <f>VLOOKUP($C126,'mallin data'!$B$2:$CJ$295,66,FALSE)</f>
        <v>9.3833780160857902E-3</v>
      </c>
      <c r="F126" s="7">
        <f>VLOOKUP($C126,'mallin data'!$B$2:$CJ$295,16,FALSE)</f>
        <v>89.6</v>
      </c>
      <c r="G126" s="16">
        <f>VLOOKUP($C126,'mallin data'!$B$2:$CJ$295,87,FALSE)</f>
        <v>753</v>
      </c>
      <c r="H126" s="16">
        <f>VLOOKUP($C126,'mallin data'!$B$2:$CJ$295,67,FALSE)</f>
        <v>26643.382967398535</v>
      </c>
      <c r="I126" s="47">
        <f>VLOOKUP($C126,'mallin data'!$B$2:$CJ$295,71,FALSE)</f>
        <v>9.0000000000000011E-3</v>
      </c>
      <c r="J126" s="28">
        <f>_xlfn.XLOOKUP($C126,'mallin data'!$B$3:$B$295,'mallin data'!CH$3:CH$295)</f>
        <v>0</v>
      </c>
      <c r="L126" s="39">
        <f>1-VLOOKUP(C126,'mallin data'!$B$3:$II$295,242,FALSE)/SUM($D$5:$J$5)</f>
        <v>0.15171820615580511</v>
      </c>
      <c r="M126" s="42">
        <f t="shared" si="16"/>
        <v>12555.781187458306</v>
      </c>
      <c r="N126" s="42"/>
      <c r="O126" s="42">
        <f>VLOOKUP($C126,'mallin data'!$B$2:$CJ$295,65,FALSE)</f>
        <v>0</v>
      </c>
      <c r="P126" s="21"/>
      <c r="Q126" s="16"/>
      <c r="R126" s="16">
        <f>VLOOKUP($C126,'mallin data'!$B$2:$CJ$295,26,FALSE)</f>
        <v>0</v>
      </c>
      <c r="S126" s="16"/>
      <c r="T126" s="16">
        <f t="shared" si="17"/>
        <v>75.561379310344833</v>
      </c>
      <c r="U126" s="16"/>
      <c r="V126" s="16"/>
      <c r="W126" s="11"/>
      <c r="X126" s="52"/>
      <c r="Y126" s="11"/>
      <c r="Z126" s="11"/>
      <c r="AA126" s="11"/>
      <c r="AB126" s="12"/>
      <c r="AC126" s="12"/>
    </row>
    <row r="127" spans="1:29" hidden="1" x14ac:dyDescent="0.2">
      <c r="A127" s="11">
        <v>117</v>
      </c>
      <c r="B127" s="19" t="str">
        <f t="shared" si="18"/>
        <v>**</v>
      </c>
      <c r="C127" t="str">
        <f>VLOOKUP(A127,'mallin data'!$IJ$3:$IL$295,3,FALSE)</f>
        <v>Hailuoto</v>
      </c>
      <c r="D127" s="7">
        <f>VLOOKUP($C127,'mallin data'!$B$2:$CJ$295,9,FALSE)</f>
        <v>53.8</v>
      </c>
      <c r="E127" s="47">
        <f>VLOOKUP($C127,'mallin data'!$B$2:$CJ$295,66,FALSE)</f>
        <v>-5.8139534883720929E-2</v>
      </c>
      <c r="F127" s="7">
        <f>VLOOKUP($C127,'mallin data'!$B$2:$CJ$295,16,FALSE)</f>
        <v>53.8</v>
      </c>
      <c r="G127" s="16">
        <f>VLOOKUP($C127,'mallin data'!$B$2:$CJ$295,87,FALSE)</f>
        <v>81</v>
      </c>
      <c r="H127" s="16">
        <f>VLOOKUP($C127,'mallin data'!$B$2:$CJ$295,67,FALSE)</f>
        <v>26258.969409282701</v>
      </c>
      <c r="I127" s="47">
        <f>VLOOKUP($C127,'mallin data'!$B$2:$CJ$295,71,FALSE)</f>
        <v>0</v>
      </c>
      <c r="J127" s="28">
        <f>_xlfn.XLOOKUP($C127,'mallin data'!$B$3:$B$295,'mallin data'!CH$3:CH$295)</f>
        <v>0</v>
      </c>
      <c r="L127" s="39">
        <f>1-VLOOKUP(C127,'mallin data'!$B$3:$II$295,242,FALSE)/SUM($D$5:$J$5)</f>
        <v>0.15143323080984084</v>
      </c>
      <c r="M127" s="42">
        <f t="shared" si="16"/>
        <v>19000.610778443115</v>
      </c>
      <c r="N127" s="42"/>
      <c r="O127" s="42">
        <f>VLOOKUP($C127,'mallin data'!$B$2:$CJ$295,65,FALSE)</f>
        <v>0</v>
      </c>
      <c r="P127" s="21"/>
      <c r="Q127" s="16"/>
      <c r="R127" s="16">
        <f>VLOOKUP($C127,'mallin data'!$B$2:$CJ$295,26,FALSE)</f>
        <v>0</v>
      </c>
      <c r="S127" s="16"/>
      <c r="T127" s="16">
        <f t="shared" si="17"/>
        <v>2986.5421686746986</v>
      </c>
      <c r="U127" s="16"/>
      <c r="V127" s="16"/>
      <c r="W127" s="11"/>
      <c r="X127" s="52"/>
      <c r="Y127" s="11"/>
      <c r="Z127" s="11"/>
      <c r="AA127" s="11"/>
      <c r="AB127" s="12"/>
      <c r="AC127" s="12"/>
    </row>
    <row r="128" spans="1:29" hidden="1" x14ac:dyDescent="0.2">
      <c r="A128" s="11">
        <v>118</v>
      </c>
      <c r="B128" s="19" t="str">
        <f t="shared" si="18"/>
        <v>**</v>
      </c>
      <c r="C128" t="str">
        <f>VLOOKUP(A128,'mallin data'!$IJ$3:$IL$295,3,FALSE)</f>
        <v>Pyhäjoki</v>
      </c>
      <c r="D128" s="7">
        <f>VLOOKUP($C128,'mallin data'!$B$2:$CJ$295,9,FALSE)</f>
        <v>47.1</v>
      </c>
      <c r="E128" s="47">
        <f>VLOOKUP($C128,'mallin data'!$B$2:$CJ$295,66,FALSE)</f>
        <v>-0.10416666666666667</v>
      </c>
      <c r="F128" s="7">
        <f>VLOOKUP($C128,'mallin data'!$B$2:$CJ$295,16,FALSE)</f>
        <v>74.900000000000006</v>
      </c>
      <c r="G128" s="16">
        <f>VLOOKUP($C128,'mallin data'!$B$2:$CJ$295,87,FALSE)</f>
        <v>344</v>
      </c>
      <c r="H128" s="16">
        <f>VLOOKUP($C128,'mallin data'!$B$2:$CJ$295,67,FALSE)</f>
        <v>25996.942617449666</v>
      </c>
      <c r="I128" s="47">
        <f>VLOOKUP($C128,'mallin data'!$B$2:$CJ$295,71,FALSE)</f>
        <v>2E-3</v>
      </c>
      <c r="J128" s="28">
        <f>_xlfn.XLOOKUP($C128,'mallin data'!$B$3:$B$295,'mallin data'!CH$3:CH$295)</f>
        <v>0</v>
      </c>
      <c r="L128" s="39">
        <f>1-VLOOKUP(C128,'mallin data'!$B$3:$II$295,242,FALSE)/SUM($D$5:$J$5)</f>
        <v>0.1488407704752972</v>
      </c>
      <c r="M128" s="42">
        <f t="shared" si="16"/>
        <v>11748.142857142857</v>
      </c>
      <c r="N128" s="42"/>
      <c r="O128" s="42">
        <f>VLOOKUP($C128,'mallin data'!$B$2:$CJ$295,65,FALSE)</f>
        <v>0</v>
      </c>
      <c r="P128" s="21"/>
      <c r="Q128" s="16"/>
      <c r="R128" s="16">
        <f>VLOOKUP($C128,'mallin data'!$B$2:$CJ$295,26,FALSE)</f>
        <v>0</v>
      </c>
      <c r="S128" s="16"/>
      <c r="T128" s="16">
        <f t="shared" si="17"/>
        <v>418.63764044943821</v>
      </c>
      <c r="U128" s="16"/>
      <c r="V128" s="16"/>
      <c r="W128" s="11"/>
      <c r="X128" s="52"/>
      <c r="Y128" s="11"/>
      <c r="Z128" s="11"/>
      <c r="AA128" s="11"/>
      <c r="AB128" s="12"/>
      <c r="AC128" s="12"/>
    </row>
    <row r="129" spans="1:29" hidden="1" x14ac:dyDescent="0.2">
      <c r="A129" s="11">
        <v>119</v>
      </c>
      <c r="B129" s="19" t="str">
        <f t="shared" si="18"/>
        <v>**</v>
      </c>
      <c r="C129" t="str">
        <f>VLOOKUP(A129,'mallin data'!$IJ$3:$IL$295,3,FALSE)</f>
        <v>Hämeenkyrö</v>
      </c>
      <c r="D129" s="7">
        <f>VLOOKUP($C129,'mallin data'!$B$2:$CJ$295,9,FALSE)</f>
        <v>45.4</v>
      </c>
      <c r="E129" s="47">
        <f>VLOOKUP($C129,'mallin data'!$B$2:$CJ$295,66,FALSE)</f>
        <v>1.7528483786152498E-2</v>
      </c>
      <c r="F129" s="7">
        <f>VLOOKUP($C129,'mallin data'!$B$2:$CJ$295,16,FALSE)</f>
        <v>60.9</v>
      </c>
      <c r="G129" s="16">
        <f>VLOOKUP($C129,'mallin data'!$B$2:$CJ$295,87,FALSE)</f>
        <v>1161</v>
      </c>
      <c r="H129" s="16">
        <f>VLOOKUP($C129,'mallin data'!$B$2:$CJ$295,67,FALSE)</f>
        <v>25749.885066382401</v>
      </c>
      <c r="I129" s="47">
        <f>VLOOKUP($C129,'mallin data'!$B$2:$CJ$295,71,FALSE)</f>
        <v>2E-3</v>
      </c>
      <c r="J129" s="28">
        <f>_xlfn.XLOOKUP($C129,'mallin data'!$B$3:$B$295,'mallin data'!CH$3:CH$295)</f>
        <v>0</v>
      </c>
      <c r="L129" s="39">
        <f>1-VLOOKUP(C129,'mallin data'!$B$3:$II$295,242,FALSE)/SUM($D$5:$J$5)</f>
        <v>0.14147725226127161</v>
      </c>
      <c r="M129" s="42">
        <f t="shared" si="16"/>
        <v>11620.534317984362</v>
      </c>
      <c r="N129" s="42"/>
      <c r="O129" s="42">
        <f>VLOOKUP($C129,'mallin data'!$B$2:$CJ$295,65,FALSE)</f>
        <v>0</v>
      </c>
      <c r="P129" s="21"/>
      <c r="Q129" s="16"/>
      <c r="R129" s="16">
        <f>VLOOKUP($C129,'mallin data'!$B$2:$CJ$295,26,FALSE)</f>
        <v>0</v>
      </c>
      <c r="S129" s="16"/>
      <c r="T129" s="16">
        <f t="shared" si="17"/>
        <v>1118.1446099912357</v>
      </c>
      <c r="U129" s="16"/>
      <c r="V129" s="16"/>
      <c r="W129" s="11"/>
      <c r="X129" s="52"/>
      <c r="Y129" s="11"/>
      <c r="Z129" s="11"/>
      <c r="AA129" s="11"/>
      <c r="AB129" s="12"/>
      <c r="AC129" s="12"/>
    </row>
    <row r="130" spans="1:29" hidden="1" x14ac:dyDescent="0.2">
      <c r="A130" s="11">
        <v>120</v>
      </c>
      <c r="B130" s="19" t="str">
        <f t="shared" si="18"/>
        <v>**</v>
      </c>
      <c r="C130" t="str">
        <f>VLOOKUP(A130,'mallin data'!$IJ$3:$IL$295,3,FALSE)</f>
        <v>Ylöjärvi</v>
      </c>
      <c r="D130" s="7">
        <f>VLOOKUP($C130,'mallin data'!$B$2:$CJ$295,9,FALSE)</f>
        <v>41.6</v>
      </c>
      <c r="E130" s="47">
        <f>VLOOKUP($C130,'mallin data'!$B$2:$CJ$295,66,FALSE)</f>
        <v>-1.091314031180401E-2</v>
      </c>
      <c r="F130" s="7">
        <f>VLOOKUP($C130,'mallin data'!$B$2:$CJ$295,16,FALSE)</f>
        <v>89.2</v>
      </c>
      <c r="G130" s="16">
        <f>VLOOKUP($C130,'mallin data'!$B$2:$CJ$295,87,FALSE)</f>
        <v>4441</v>
      </c>
      <c r="H130" s="16">
        <f>VLOOKUP($C130,'mallin data'!$B$2:$CJ$295,67,FALSE)</f>
        <v>27925.140837960626</v>
      </c>
      <c r="I130" s="47">
        <f>VLOOKUP($C130,'mallin data'!$B$2:$CJ$295,71,FALSE)</f>
        <v>4.0000000000000001E-3</v>
      </c>
      <c r="J130" s="28">
        <f>_xlfn.XLOOKUP($C130,'mallin data'!$B$3:$B$295,'mallin data'!CH$3:CH$295)</f>
        <v>0</v>
      </c>
      <c r="L130" s="39">
        <f>1-VLOOKUP(C130,'mallin data'!$B$3:$II$295,242,FALSE)/SUM($D$5:$J$5)</f>
        <v>0.1332483181761468</v>
      </c>
      <c r="M130" s="42">
        <f t="shared" si="16"/>
        <v>10712.859478221924</v>
      </c>
      <c r="N130" s="42"/>
      <c r="O130" s="42">
        <f>VLOOKUP($C130,'mallin data'!$B$2:$CJ$295,65,FALSE)</f>
        <v>0</v>
      </c>
      <c r="P130" s="21"/>
      <c r="Q130" s="16"/>
      <c r="R130" s="16">
        <f>VLOOKUP($C130,'mallin data'!$B$2:$CJ$295,26,FALSE)</f>
        <v>0</v>
      </c>
      <c r="S130" s="16"/>
      <c r="T130" s="16">
        <f t="shared" si="17"/>
        <v>508.39950147292092</v>
      </c>
      <c r="U130" s="16"/>
      <c r="V130" s="16"/>
      <c r="W130" s="11"/>
      <c r="X130" s="52"/>
      <c r="Y130" s="11"/>
      <c r="Z130" s="11"/>
      <c r="AA130" s="11"/>
      <c r="AB130" s="12"/>
      <c r="AC130" s="12"/>
    </row>
    <row r="131" spans="1:29" hidden="1" x14ac:dyDescent="0.2">
      <c r="A131" s="11">
        <v>121</v>
      </c>
      <c r="B131" s="19" t="str">
        <f t="shared" si="18"/>
        <v>**</v>
      </c>
      <c r="C131" t="str">
        <f>VLOOKUP(A131,'mallin data'!$IJ$3:$IL$295,3,FALSE)</f>
        <v>Sodankylä</v>
      </c>
      <c r="D131" s="7">
        <f>VLOOKUP($C131,'mallin data'!$B$2:$CJ$295,9,FALSE)</f>
        <v>48.4</v>
      </c>
      <c r="E131" s="47">
        <f>VLOOKUP($C131,'mallin data'!$B$2:$CJ$295,66,FALSE)</f>
        <v>-4.0322580645161289E-3</v>
      </c>
      <c r="F131" s="7">
        <f>VLOOKUP($C131,'mallin data'!$B$2:$CJ$295,16,FALSE)</f>
        <v>49.3</v>
      </c>
      <c r="G131" s="16">
        <f>VLOOKUP($C131,'mallin data'!$B$2:$CJ$295,87,FALSE)</f>
        <v>741</v>
      </c>
      <c r="H131" s="16">
        <f>VLOOKUP($C131,'mallin data'!$B$2:$CJ$295,67,FALSE)</f>
        <v>27691.194068422348</v>
      </c>
      <c r="I131" s="47">
        <f>VLOOKUP($C131,'mallin data'!$B$2:$CJ$295,71,FALSE)</f>
        <v>2E-3</v>
      </c>
      <c r="J131" s="28">
        <f>_xlfn.XLOOKUP($C131,'mallin data'!$B$3:$B$295,'mallin data'!CH$3:CH$295)</f>
        <v>0</v>
      </c>
      <c r="L131" s="39">
        <f>1-VLOOKUP(C131,'mallin data'!$B$3:$II$295,242,FALSE)/SUM($D$5:$J$5)</f>
        <v>0.12996599571062195</v>
      </c>
      <c r="M131" s="42">
        <f t="shared" si="16"/>
        <v>15517.430303030304</v>
      </c>
      <c r="N131" s="42"/>
      <c r="O131" s="42">
        <f>VLOOKUP($C131,'mallin data'!$B$2:$CJ$295,65,FALSE)</f>
        <v>0</v>
      </c>
      <c r="P131" s="21"/>
      <c r="Q131" s="16"/>
      <c r="R131" s="16">
        <f>VLOOKUP($C131,'mallin data'!$B$2:$CJ$295,26,FALSE)</f>
        <v>0</v>
      </c>
      <c r="S131" s="16"/>
      <c r="T131" s="16">
        <f t="shared" si="17"/>
        <v>1197.0660247592848</v>
      </c>
      <c r="U131" s="16"/>
      <c r="V131" s="16"/>
      <c r="W131" s="11"/>
      <c r="X131" s="52"/>
      <c r="Y131" s="11"/>
      <c r="Z131" s="11"/>
      <c r="AA131" s="11"/>
      <c r="AB131" s="12"/>
      <c r="AC131" s="12"/>
    </row>
    <row r="132" spans="1:29" hidden="1" x14ac:dyDescent="0.2">
      <c r="A132" s="11">
        <v>122</v>
      </c>
      <c r="B132" s="19" t="str">
        <f t="shared" si="18"/>
        <v>**</v>
      </c>
      <c r="C132" t="str">
        <f>VLOOKUP(A132,'mallin data'!$IJ$3:$IL$295,3,FALSE)</f>
        <v>Pyhäjärvi</v>
      </c>
      <c r="D132" s="7">
        <f>VLOOKUP($C132,'mallin data'!$B$2:$CJ$295,9,FALSE)</f>
        <v>51.3</v>
      </c>
      <c r="E132" s="47">
        <f>VLOOKUP($C132,'mallin data'!$B$2:$CJ$295,66,FALSE)</f>
        <v>-1.7021276595744681E-2</v>
      </c>
      <c r="F132" s="7">
        <f>VLOOKUP($C132,'mallin data'!$B$2:$CJ$295,16,FALSE)</f>
        <v>69.599999999999994</v>
      </c>
      <c r="G132" s="16">
        <f>VLOOKUP($C132,'mallin data'!$B$2:$CJ$295,87,FALSE)</f>
        <v>462</v>
      </c>
      <c r="H132" s="16">
        <f>VLOOKUP($C132,'mallin data'!$B$2:$CJ$295,67,FALSE)</f>
        <v>23589.799201009253</v>
      </c>
      <c r="I132" s="47">
        <f>VLOOKUP($C132,'mallin data'!$B$2:$CJ$295,71,FALSE)</f>
        <v>2E-3</v>
      </c>
      <c r="J132" s="28">
        <f>_xlfn.XLOOKUP($C132,'mallin data'!$B$3:$B$295,'mallin data'!CH$3:CH$295)</f>
        <v>0</v>
      </c>
      <c r="L132" s="39">
        <f>1-VLOOKUP(C132,'mallin data'!$B$3:$II$295,242,FALSE)/SUM($D$5:$J$5)</f>
        <v>0.12777535546964636</v>
      </c>
      <c r="M132" s="42">
        <f t="shared" si="16"/>
        <v>12869.918454935621</v>
      </c>
      <c r="N132" s="42"/>
      <c r="O132" s="42">
        <f>VLOOKUP($C132,'mallin data'!$B$2:$CJ$295,65,FALSE)</f>
        <v>0</v>
      </c>
      <c r="P132" s="21"/>
      <c r="Q132" s="16"/>
      <c r="R132" s="16">
        <f>VLOOKUP($C132,'mallin data'!$B$2:$CJ$295,26,FALSE)</f>
        <v>0</v>
      </c>
      <c r="S132" s="16"/>
      <c r="T132" s="16">
        <f t="shared" si="17"/>
        <v>687.66299559471361</v>
      </c>
      <c r="U132" s="16"/>
      <c r="V132" s="16"/>
      <c r="W132" s="11"/>
      <c r="X132" s="52"/>
      <c r="Y132" s="11"/>
      <c r="Z132" s="11"/>
      <c r="AA132" s="11"/>
      <c r="AB132" s="12"/>
      <c r="AC132" s="12"/>
    </row>
    <row r="133" spans="1:29" hidden="1" x14ac:dyDescent="0.2">
      <c r="A133" s="11">
        <v>123</v>
      </c>
      <c r="B133" s="19" t="str">
        <f t="shared" si="18"/>
        <v>**</v>
      </c>
      <c r="C133" t="str">
        <f>VLOOKUP(A133,'mallin data'!$IJ$3:$IL$295,3,FALSE)</f>
        <v>Kannus</v>
      </c>
      <c r="D133" s="7">
        <f>VLOOKUP($C133,'mallin data'!$B$2:$CJ$295,9,FALSE)</f>
        <v>44.8</v>
      </c>
      <c r="E133" s="47">
        <f>VLOOKUP($C133,'mallin data'!$B$2:$CJ$295,66,FALSE)</f>
        <v>9.3749999999999997E-3</v>
      </c>
      <c r="F133" s="7">
        <f>VLOOKUP($C133,'mallin data'!$B$2:$CJ$295,16,FALSE)</f>
        <v>73.8</v>
      </c>
      <c r="G133" s="16">
        <f>VLOOKUP($C133,'mallin data'!$B$2:$CJ$295,87,FALSE)</f>
        <v>646</v>
      </c>
      <c r="H133" s="16">
        <f>VLOOKUP($C133,'mallin data'!$B$2:$CJ$295,67,FALSE)</f>
        <v>24215.470453678994</v>
      </c>
      <c r="I133" s="47">
        <f>VLOOKUP($C133,'mallin data'!$B$2:$CJ$295,71,FALSE)</f>
        <v>4.0000000000000001E-3</v>
      </c>
      <c r="J133" s="28">
        <f>_xlfn.XLOOKUP($C133,'mallin data'!$B$3:$B$295,'mallin data'!CH$3:CH$295)</f>
        <v>0</v>
      </c>
      <c r="L133" s="39">
        <f>1-VLOOKUP(C133,'mallin data'!$B$3:$II$295,242,FALSE)/SUM($D$5:$J$5)</f>
        <v>0.12741907296752386</v>
      </c>
      <c r="M133" s="42">
        <f t="shared" si="16"/>
        <v>11030.169517884915</v>
      </c>
      <c r="N133" s="42"/>
      <c r="O133" s="42">
        <f>VLOOKUP($C133,'mallin data'!$B$2:$CJ$295,65,FALSE)</f>
        <v>0</v>
      </c>
      <c r="P133" s="21"/>
      <c r="Q133" s="16"/>
      <c r="R133" s="16">
        <f>VLOOKUP($C133,'mallin data'!$B$2:$CJ$295,26,FALSE)</f>
        <v>0</v>
      </c>
      <c r="S133" s="16"/>
      <c r="T133" s="16">
        <f t="shared" si="17"/>
        <v>709.21383647798746</v>
      </c>
      <c r="U133" s="16"/>
      <c r="V133" s="16"/>
      <c r="W133" s="11"/>
      <c r="X133" s="52"/>
      <c r="Y133" s="11"/>
      <c r="Z133" s="11"/>
      <c r="AA133" s="11"/>
      <c r="AB133" s="12"/>
      <c r="AC133" s="12"/>
    </row>
    <row r="134" spans="1:29" hidden="1" x14ac:dyDescent="0.2">
      <c r="A134" s="11">
        <v>124</v>
      </c>
      <c r="B134" s="19" t="str">
        <f t="shared" si="18"/>
        <v>**</v>
      </c>
      <c r="C134" t="str">
        <f>VLOOKUP(A134,'mallin data'!$IJ$3:$IL$295,3,FALSE)</f>
        <v>Evijärvi</v>
      </c>
      <c r="D134" s="7">
        <f>VLOOKUP($C134,'mallin data'!$B$2:$CJ$295,9,FALSE)</f>
        <v>47.8</v>
      </c>
      <c r="E134" s="47">
        <f>VLOOKUP($C134,'mallin data'!$B$2:$CJ$295,66,FALSE)</f>
        <v>-4.8327137546468404E-2</v>
      </c>
      <c r="F134" s="7">
        <f>VLOOKUP($C134,'mallin data'!$B$2:$CJ$295,16,FALSE)</f>
        <v>36.4</v>
      </c>
      <c r="G134" s="16">
        <f>VLOOKUP($C134,'mallin data'!$B$2:$CJ$295,87,FALSE)</f>
        <v>256</v>
      </c>
      <c r="H134" s="16">
        <f>VLOOKUP($C134,'mallin data'!$B$2:$CJ$295,67,FALSE)</f>
        <v>23608.139616055847</v>
      </c>
      <c r="I134" s="47">
        <f>VLOOKUP($C134,'mallin data'!$B$2:$CJ$295,71,FALSE)</f>
        <v>2.1000000000000001E-2</v>
      </c>
      <c r="J134" s="28">
        <f>_xlfn.XLOOKUP($C134,'mallin data'!$B$3:$B$295,'mallin data'!CH$3:CH$295)</f>
        <v>0</v>
      </c>
      <c r="L134" s="39">
        <f>1-VLOOKUP(C134,'mallin data'!$B$3:$II$295,242,FALSE)/SUM($D$5:$J$5)</f>
        <v>0.12003585041092923</v>
      </c>
      <c r="M134" s="42">
        <f t="shared" si="16"/>
        <v>14963.192380952381</v>
      </c>
      <c r="N134" s="42"/>
      <c r="O134" s="42">
        <f>VLOOKUP($C134,'mallin data'!$B$2:$CJ$295,65,FALSE)</f>
        <v>0</v>
      </c>
      <c r="P134" s="21"/>
      <c r="Q134" s="16"/>
      <c r="R134" s="16">
        <f>VLOOKUP($C134,'mallin data'!$B$2:$CJ$295,26,FALSE)</f>
        <v>0</v>
      </c>
      <c r="S134" s="16"/>
      <c r="T134" s="16">
        <f t="shared" si="17"/>
        <v>826.63565891472865</v>
      </c>
      <c r="U134" s="16"/>
      <c r="V134" s="16"/>
      <c r="W134" s="11"/>
      <c r="X134" s="52"/>
      <c r="Y134" s="11"/>
      <c r="Z134" s="11"/>
      <c r="AA134" s="11"/>
      <c r="AB134" s="12"/>
      <c r="AC134" s="12"/>
    </row>
    <row r="135" spans="1:29" hidden="1" x14ac:dyDescent="0.2">
      <c r="A135" s="11">
        <v>125</v>
      </c>
      <c r="B135" s="19" t="str">
        <f t="shared" si="18"/>
        <v>**</v>
      </c>
      <c r="C135" t="str">
        <f>VLOOKUP(A135,'mallin data'!$IJ$3:$IL$295,3,FALSE)</f>
        <v>Punkalaidun</v>
      </c>
      <c r="D135" s="7">
        <f>VLOOKUP($C135,'mallin data'!$B$2:$CJ$295,9,FALSE)</f>
        <v>52.3</v>
      </c>
      <c r="E135" s="47">
        <f>VLOOKUP($C135,'mallin data'!$B$2:$CJ$295,66,FALSE)</f>
        <v>-4.1152263374485597E-2</v>
      </c>
      <c r="F135" s="7">
        <f>VLOOKUP($C135,'mallin data'!$B$2:$CJ$295,16,FALSE)</f>
        <v>40.200000000000003</v>
      </c>
      <c r="G135" s="16">
        <f>VLOOKUP($C135,'mallin data'!$B$2:$CJ$295,87,FALSE)</f>
        <v>233</v>
      </c>
      <c r="H135" s="16">
        <f>VLOOKUP($C135,'mallin data'!$B$2:$CJ$295,67,FALSE)</f>
        <v>22854.105283018867</v>
      </c>
      <c r="I135" s="47">
        <f>VLOOKUP($C135,'mallin data'!$B$2:$CJ$295,71,FALSE)</f>
        <v>1E-3</v>
      </c>
      <c r="J135" s="28">
        <f>_xlfn.XLOOKUP($C135,'mallin data'!$B$3:$B$295,'mallin data'!CH$3:CH$295)</f>
        <v>0</v>
      </c>
      <c r="L135" s="39">
        <f>1-VLOOKUP(C135,'mallin data'!$B$3:$II$295,242,FALSE)/SUM($D$5:$J$5)</f>
        <v>0.11976723306954018</v>
      </c>
      <c r="M135" s="42">
        <f t="shared" si="16"/>
        <v>14899.63025210084</v>
      </c>
      <c r="N135" s="42"/>
      <c r="O135" s="42">
        <f>VLOOKUP($C135,'mallin data'!$B$2:$CJ$295,65,FALSE)</f>
        <v>0</v>
      </c>
      <c r="P135" s="21"/>
      <c r="Q135" s="16"/>
      <c r="R135" s="16">
        <f>VLOOKUP($C135,'mallin data'!$B$2:$CJ$295,26,FALSE)</f>
        <v>0</v>
      </c>
      <c r="S135" s="16"/>
      <c r="T135" s="16">
        <f t="shared" si="17"/>
        <v>611.9614561027837</v>
      </c>
      <c r="U135" s="16"/>
      <c r="V135" s="16"/>
      <c r="W135" s="11"/>
      <c r="X135" s="52"/>
      <c r="Y135" s="11"/>
      <c r="Z135" s="11"/>
      <c r="AA135" s="11"/>
      <c r="AB135" s="12"/>
      <c r="AC135" s="12"/>
    </row>
    <row r="136" spans="1:29" hidden="1" x14ac:dyDescent="0.2">
      <c r="A136" s="11">
        <v>126</v>
      </c>
      <c r="B136" s="19" t="str">
        <f t="shared" si="18"/>
        <v>**</v>
      </c>
      <c r="C136" t="str">
        <f>VLOOKUP(A136,'mallin data'!$IJ$3:$IL$295,3,FALSE)</f>
        <v>Keitele</v>
      </c>
      <c r="D136" s="7">
        <f>VLOOKUP($C136,'mallin data'!$B$2:$CJ$295,9,FALSE)</f>
        <v>53.7</v>
      </c>
      <c r="E136" s="47">
        <f>VLOOKUP($C136,'mallin data'!$B$2:$CJ$295,66,FALSE)</f>
        <v>-5.2287581699346407E-2</v>
      </c>
      <c r="F136" s="7">
        <f>VLOOKUP($C136,'mallin data'!$B$2:$CJ$295,16,FALSE)</f>
        <v>49.1</v>
      </c>
      <c r="G136" s="16">
        <f>VLOOKUP($C136,'mallin data'!$B$2:$CJ$295,87,FALSE)</f>
        <v>145</v>
      </c>
      <c r="H136" s="16">
        <f>VLOOKUP($C136,'mallin data'!$B$2:$CJ$295,67,FALSE)</f>
        <v>23323.35085995086</v>
      </c>
      <c r="I136" s="47">
        <f>VLOOKUP($C136,'mallin data'!$B$2:$CJ$295,71,FALSE)</f>
        <v>1E-3</v>
      </c>
      <c r="J136" s="28">
        <f>_xlfn.XLOOKUP($C136,'mallin data'!$B$3:$B$295,'mallin data'!CH$3:CH$295)</f>
        <v>0</v>
      </c>
      <c r="L136" s="39">
        <f>1-VLOOKUP(C136,'mallin data'!$B$3:$II$295,242,FALSE)/SUM($D$5:$J$5)</f>
        <v>0.1187177443863684</v>
      </c>
      <c r="M136" s="42">
        <f t="shared" si="16"/>
        <v>17833.489932885906</v>
      </c>
      <c r="N136" s="42"/>
      <c r="O136" s="42">
        <f>VLOOKUP($C136,'mallin data'!$B$2:$CJ$295,65,FALSE)</f>
        <v>0</v>
      </c>
      <c r="P136" s="21"/>
      <c r="Q136" s="16"/>
      <c r="R136" s="16">
        <f>VLOOKUP($C136,'mallin data'!$B$2:$CJ$295,26,FALSE)</f>
        <v>0</v>
      </c>
      <c r="S136" s="16"/>
      <c r="T136" s="16">
        <f t="shared" si="17"/>
        <v>2411.4557823129253</v>
      </c>
      <c r="U136" s="16"/>
      <c r="V136" s="16"/>
      <c r="W136" s="11"/>
      <c r="X136" s="52"/>
      <c r="Y136" s="11"/>
      <c r="Z136" s="11"/>
      <c r="AA136" s="11"/>
      <c r="AB136" s="12"/>
      <c r="AC136" s="12"/>
    </row>
    <row r="137" spans="1:29" hidden="1" x14ac:dyDescent="0.2">
      <c r="A137" s="11">
        <v>127</v>
      </c>
      <c r="B137" s="19" t="str">
        <f t="shared" si="18"/>
        <v>**</v>
      </c>
      <c r="C137" t="str">
        <f>VLOOKUP(A137,'mallin data'!$IJ$3:$IL$295,3,FALSE)</f>
        <v>Vieremä</v>
      </c>
      <c r="D137" s="7">
        <f>VLOOKUP($C137,'mallin data'!$B$2:$CJ$295,9,FALSE)</f>
        <v>47.7</v>
      </c>
      <c r="E137" s="47">
        <f>VLOOKUP($C137,'mallin data'!$B$2:$CJ$295,66,FALSE)</f>
        <v>-5.6657223796033997E-3</v>
      </c>
      <c r="F137" s="7">
        <f>VLOOKUP($C137,'mallin data'!$B$2:$CJ$295,16,FALSE)</f>
        <v>55.9</v>
      </c>
      <c r="G137" s="16">
        <f>VLOOKUP($C137,'mallin data'!$B$2:$CJ$295,87,FALSE)</f>
        <v>351</v>
      </c>
      <c r="H137" s="16">
        <f>VLOOKUP($C137,'mallin data'!$B$2:$CJ$295,67,FALSE)</f>
        <v>24426.302627694124</v>
      </c>
      <c r="I137" s="47">
        <f>VLOOKUP($C137,'mallin data'!$B$2:$CJ$295,71,FALSE)</f>
        <v>1E-3</v>
      </c>
      <c r="J137" s="28">
        <f>_xlfn.XLOOKUP($C137,'mallin data'!$B$3:$B$295,'mallin data'!CH$3:CH$295)</f>
        <v>0</v>
      </c>
      <c r="L137" s="39">
        <f>1-VLOOKUP(C137,'mallin data'!$B$3:$II$295,242,FALSE)/SUM($D$5:$J$5)</f>
        <v>0.11509851483643729</v>
      </c>
      <c r="M137" s="42">
        <f t="shared" si="16"/>
        <v>13307.835227272728</v>
      </c>
      <c r="N137" s="42"/>
      <c r="O137" s="42">
        <f>VLOOKUP($C137,'mallin data'!$B$2:$CJ$295,65,FALSE)</f>
        <v>0</v>
      </c>
      <c r="P137" s="21"/>
      <c r="Q137" s="16"/>
      <c r="R137" s="16">
        <f>VLOOKUP($C137,'mallin data'!$B$2:$CJ$295,26,FALSE)</f>
        <v>0</v>
      </c>
      <c r="S137" s="16"/>
      <c r="T137" s="16">
        <f t="shared" si="17"/>
        <v>351.4738372093023</v>
      </c>
      <c r="U137" s="16"/>
      <c r="V137" s="16"/>
      <c r="W137" s="11"/>
      <c r="X137" s="52"/>
      <c r="Y137" s="11"/>
      <c r="Z137" s="11"/>
      <c r="AA137" s="11"/>
      <c r="AB137" s="12"/>
      <c r="AC137" s="12"/>
    </row>
    <row r="138" spans="1:29" hidden="1" x14ac:dyDescent="0.2">
      <c r="A138" s="11">
        <v>128</v>
      </c>
      <c r="B138" s="19" t="str">
        <f t="shared" si="18"/>
        <v>**</v>
      </c>
      <c r="C138" t="str">
        <f>VLOOKUP(A138,'mallin data'!$IJ$3:$IL$295,3,FALSE)</f>
        <v>Liminka</v>
      </c>
      <c r="D138" s="7">
        <f>VLOOKUP($C138,'mallin data'!$B$2:$CJ$295,9,FALSE)</f>
        <v>33.799999999999997</v>
      </c>
      <c r="E138" s="47">
        <f>VLOOKUP($C138,'mallin data'!$B$2:$CJ$295,66,FALSE)</f>
        <v>-2.706422018348624E-2</v>
      </c>
      <c r="F138" s="7">
        <f>VLOOKUP($C138,'mallin data'!$B$2:$CJ$295,16,FALSE)</f>
        <v>81.400000000000006</v>
      </c>
      <c r="G138" s="16">
        <f>VLOOKUP($C138,'mallin data'!$B$2:$CJ$295,87,FALSE)</f>
        <v>2121</v>
      </c>
      <c r="H138" s="16">
        <f>VLOOKUP($C138,'mallin data'!$B$2:$CJ$295,67,FALSE)</f>
        <v>24057.767355694228</v>
      </c>
      <c r="I138" s="47">
        <f>VLOOKUP($C138,'mallin data'!$B$2:$CJ$295,71,FALSE)</f>
        <v>1E-3</v>
      </c>
      <c r="J138" s="28">
        <f>_xlfn.XLOOKUP($C138,'mallin data'!$B$3:$B$295,'mallin data'!CH$3:CH$295)</f>
        <v>0</v>
      </c>
      <c r="L138" s="39">
        <f>1-VLOOKUP(C138,'mallin data'!$B$3:$II$295,242,FALSE)/SUM($D$5:$J$5)</f>
        <v>0.10884746133249468</v>
      </c>
      <c r="M138" s="42">
        <f t="shared" si="16"/>
        <v>9131.5387119274583</v>
      </c>
      <c r="N138" s="42"/>
      <c r="O138" s="42">
        <f>VLOOKUP($C138,'mallin data'!$B$2:$CJ$295,65,FALSE)</f>
        <v>0</v>
      </c>
      <c r="P138" s="21"/>
      <c r="Q138" s="16"/>
      <c r="R138" s="16">
        <f>VLOOKUP($C138,'mallin data'!$B$2:$CJ$295,26,FALSE)</f>
        <v>0</v>
      </c>
      <c r="S138" s="16"/>
      <c r="T138" s="16">
        <f t="shared" si="17"/>
        <v>569.95121951219517</v>
      </c>
      <c r="U138" s="16"/>
      <c r="V138" s="16"/>
      <c r="W138" s="11"/>
      <c r="X138" s="52"/>
      <c r="Y138" s="11"/>
      <c r="Z138" s="11"/>
      <c r="AA138" s="11"/>
      <c r="AB138" s="12"/>
      <c r="AC138" s="12"/>
    </row>
    <row r="139" spans="1:29" hidden="1" x14ac:dyDescent="0.2">
      <c r="A139" s="11">
        <v>129</v>
      </c>
      <c r="B139" s="19" t="str">
        <f t="shared" si="18"/>
        <v>**</v>
      </c>
      <c r="C139" t="str">
        <f>VLOOKUP(A139,'mallin data'!$IJ$3:$IL$295,3,FALSE)</f>
        <v>Sysmä</v>
      </c>
      <c r="D139" s="7">
        <f>VLOOKUP($C139,'mallin data'!$B$2:$CJ$295,9,FALSE)</f>
        <v>57.5</v>
      </c>
      <c r="E139" s="47">
        <f>VLOOKUP($C139,'mallin data'!$B$2:$CJ$295,66,FALSE)</f>
        <v>-4.8543689320388349E-2</v>
      </c>
      <c r="F139" s="7">
        <f>VLOOKUP($C139,'mallin data'!$B$2:$CJ$295,16,FALSE)</f>
        <v>72.2</v>
      </c>
      <c r="G139" s="16">
        <f>VLOOKUP($C139,'mallin data'!$B$2:$CJ$295,87,FALSE)</f>
        <v>196</v>
      </c>
      <c r="H139" s="16">
        <f>VLOOKUP($C139,'mallin data'!$B$2:$CJ$295,67,FALSE)</f>
        <v>23615.698512585812</v>
      </c>
      <c r="I139" s="47">
        <f>VLOOKUP($C139,'mallin data'!$B$2:$CJ$295,71,FALSE)</f>
        <v>3.0000000000000001E-3</v>
      </c>
      <c r="J139" s="28">
        <f>_xlfn.XLOOKUP($C139,'mallin data'!$B$3:$B$295,'mallin data'!CH$3:CH$295)</f>
        <v>0</v>
      </c>
      <c r="L139" s="39">
        <f>1-VLOOKUP(C139,'mallin data'!$B$3:$II$295,242,FALSE)/SUM($D$5:$J$5)</f>
        <v>0.10765832388265373</v>
      </c>
      <c r="M139" s="42">
        <f t="shared" ref="M139:M202" si="19">VLOOKUP($C139,kulut,3,FALSE)</f>
        <v>18189.656716417911</v>
      </c>
      <c r="N139" s="42"/>
      <c r="O139" s="42">
        <f>VLOOKUP($C139,'mallin data'!$B$2:$CJ$295,65,FALSE)</f>
        <v>0</v>
      </c>
      <c r="P139" s="21"/>
      <c r="Q139" s="16"/>
      <c r="R139" s="16">
        <f>VLOOKUP($C139,'mallin data'!$B$2:$CJ$295,26,FALSE)</f>
        <v>0</v>
      </c>
      <c r="S139" s="16"/>
      <c r="T139" s="16">
        <f t="shared" ref="T139:T202" si="20">VLOOKUP($C139,taul41,6,FALSE)</f>
        <v>1099.4749999999999</v>
      </c>
      <c r="U139" s="16"/>
      <c r="V139" s="16"/>
      <c r="W139" s="11"/>
      <c r="X139" s="52"/>
      <c r="Y139" s="11"/>
      <c r="Z139" s="11"/>
      <c r="AA139" s="11"/>
      <c r="AB139" s="12"/>
      <c r="AC139" s="12"/>
    </row>
    <row r="140" spans="1:29" hidden="1" x14ac:dyDescent="0.2">
      <c r="A140" s="11">
        <v>130</v>
      </c>
      <c r="B140" s="19" t="str">
        <f t="shared" ref="B140:B203" si="21">IF(L140&lt;0,"*",IF(L140&lt;0.25,"**",IF(L140&lt;0.5,"***",IF(L140&lt;0.75,"****","*****"))))</f>
        <v>**</v>
      </c>
      <c r="C140" t="str">
        <f>VLOOKUP(A140,'mallin data'!$IJ$3:$IL$295,3,FALSE)</f>
        <v>Tyrnävä</v>
      </c>
      <c r="D140" s="7">
        <f>VLOOKUP($C140,'mallin data'!$B$2:$CJ$295,9,FALSE)</f>
        <v>35.799999999999997</v>
      </c>
      <c r="E140" s="47">
        <f>VLOOKUP($C140,'mallin data'!$B$2:$CJ$295,66,FALSE)</f>
        <v>-2.4105186267348429E-2</v>
      </c>
      <c r="F140" s="7">
        <f>VLOOKUP($C140,'mallin data'!$B$2:$CJ$295,16,FALSE)</f>
        <v>95.3</v>
      </c>
      <c r="G140" s="16">
        <f>VLOOKUP($C140,'mallin data'!$B$2:$CJ$295,87,FALSE)</f>
        <v>1336</v>
      </c>
      <c r="H140" s="16">
        <f>VLOOKUP($C140,'mallin data'!$B$2:$CJ$295,67,FALSE)</f>
        <v>21936.693793103448</v>
      </c>
      <c r="I140" s="47">
        <f>VLOOKUP($C140,'mallin data'!$B$2:$CJ$295,71,FALSE)</f>
        <v>2E-3</v>
      </c>
      <c r="J140" s="28">
        <f>_xlfn.XLOOKUP($C140,'mallin data'!$B$3:$B$295,'mallin data'!CH$3:CH$295)</f>
        <v>0</v>
      </c>
      <c r="L140" s="39">
        <f>1-VLOOKUP(C140,'mallin data'!$B$3:$II$295,242,FALSE)/SUM($D$5:$J$5)</f>
        <v>0.1063465706199237</v>
      </c>
      <c r="M140" s="42">
        <f t="shared" si="19"/>
        <v>9232.2085027726425</v>
      </c>
      <c r="N140" s="42"/>
      <c r="O140" s="42">
        <f>VLOOKUP($C140,'mallin data'!$B$2:$CJ$295,65,FALSE)</f>
        <v>0</v>
      </c>
      <c r="P140" s="21"/>
      <c r="Q140" s="16"/>
      <c r="R140" s="16">
        <f>VLOOKUP($C140,'mallin data'!$B$2:$CJ$295,26,FALSE)</f>
        <v>0</v>
      </c>
      <c r="S140" s="16"/>
      <c r="T140" s="16">
        <f t="shared" si="20"/>
        <v>749.24150943396228</v>
      </c>
      <c r="U140" s="16"/>
      <c r="V140" s="16"/>
      <c r="W140" s="11"/>
      <c r="X140" s="52"/>
      <c r="Y140" s="11"/>
      <c r="Z140" s="11"/>
      <c r="AA140" s="11"/>
      <c r="AB140" s="12"/>
      <c r="AC140" s="12"/>
    </row>
    <row r="141" spans="1:29" hidden="1" x14ac:dyDescent="0.2">
      <c r="A141" s="11">
        <v>131</v>
      </c>
      <c r="B141" s="19" t="str">
        <f t="shared" si="21"/>
        <v>**</v>
      </c>
      <c r="C141" t="str">
        <f>VLOOKUP(A141,'mallin data'!$IJ$3:$IL$295,3,FALSE)</f>
        <v>Karstula</v>
      </c>
      <c r="D141" s="7">
        <f>VLOOKUP($C141,'mallin data'!$B$2:$CJ$295,9,FALSE)</f>
        <v>52.4</v>
      </c>
      <c r="E141" s="47">
        <f>VLOOKUP($C141,'mallin data'!$B$2:$CJ$295,66,FALSE)</f>
        <v>-3.3846153846153845E-2</v>
      </c>
      <c r="F141" s="7">
        <f>VLOOKUP($C141,'mallin data'!$B$2:$CJ$295,16,FALSE)</f>
        <v>50.6</v>
      </c>
      <c r="G141" s="16">
        <f>VLOOKUP($C141,'mallin data'!$B$2:$CJ$295,87,FALSE)</f>
        <v>314</v>
      </c>
      <c r="H141" s="16">
        <f>VLOOKUP($C141,'mallin data'!$B$2:$CJ$295,67,FALSE)</f>
        <v>22958.333793103448</v>
      </c>
      <c r="I141" s="47">
        <f>VLOOKUP($C141,'mallin data'!$B$2:$CJ$295,71,FALSE)</f>
        <v>1E-3</v>
      </c>
      <c r="J141" s="28">
        <f>_xlfn.XLOOKUP($C141,'mallin data'!$B$3:$B$295,'mallin data'!CH$3:CH$295)</f>
        <v>0</v>
      </c>
      <c r="L141" s="39">
        <f>1-VLOOKUP(C141,'mallin data'!$B$3:$II$295,242,FALSE)/SUM($D$5:$J$5)</f>
        <v>0.10407168504218223</v>
      </c>
      <c r="M141" s="42">
        <f t="shared" si="19"/>
        <v>13657.111111111111</v>
      </c>
      <c r="N141" s="42"/>
      <c r="O141" s="42">
        <f>VLOOKUP($C141,'mallin data'!$B$2:$CJ$295,65,FALSE)</f>
        <v>0</v>
      </c>
      <c r="P141" s="21"/>
      <c r="Q141" s="16"/>
      <c r="R141" s="16">
        <f>VLOOKUP($C141,'mallin data'!$B$2:$CJ$295,26,FALSE)</f>
        <v>0</v>
      </c>
      <c r="S141" s="16"/>
      <c r="T141" s="16">
        <f t="shared" si="20"/>
        <v>926.3418530351438</v>
      </c>
      <c r="U141" s="16"/>
      <c r="V141" s="16"/>
      <c r="W141" s="11"/>
      <c r="X141" s="52"/>
      <c r="Y141" s="11"/>
      <c r="Z141" s="11"/>
      <c r="AA141" s="11"/>
      <c r="AB141" s="12"/>
      <c r="AC141" s="12"/>
    </row>
    <row r="142" spans="1:29" hidden="1" x14ac:dyDescent="0.2">
      <c r="A142" s="11">
        <v>132</v>
      </c>
      <c r="B142" s="19" t="str">
        <f t="shared" si="21"/>
        <v>**</v>
      </c>
      <c r="C142" t="str">
        <f>VLOOKUP(A142,'mallin data'!$IJ$3:$IL$295,3,FALSE)</f>
        <v>Siikainen</v>
      </c>
      <c r="D142" s="7">
        <f>VLOOKUP($C142,'mallin data'!$B$2:$CJ$295,9,FALSE)</f>
        <v>54.2</v>
      </c>
      <c r="E142" s="47">
        <f>VLOOKUP($C142,'mallin data'!$B$2:$CJ$295,66,FALSE)</f>
        <v>-4.5454545454545456E-2</v>
      </c>
      <c r="F142" s="7">
        <f>VLOOKUP($C142,'mallin data'!$B$2:$CJ$295,16,FALSE)</f>
        <v>49.5</v>
      </c>
      <c r="G142" s="16">
        <f>VLOOKUP($C142,'mallin data'!$B$2:$CJ$295,87,FALSE)</f>
        <v>105</v>
      </c>
      <c r="H142" s="16">
        <f>VLOOKUP($C142,'mallin data'!$B$2:$CJ$295,67,FALSE)</f>
        <v>22234.448947778645</v>
      </c>
      <c r="I142" s="47">
        <f>VLOOKUP($C142,'mallin data'!$B$2:$CJ$295,71,FALSE)</f>
        <v>2E-3</v>
      </c>
      <c r="J142" s="28">
        <f>_xlfn.XLOOKUP($C142,'mallin data'!$B$3:$B$295,'mallin data'!CH$3:CH$295)</f>
        <v>0</v>
      </c>
      <c r="L142" s="39">
        <f>1-VLOOKUP(C142,'mallin data'!$B$3:$II$295,242,FALSE)/SUM($D$5:$J$5)</f>
        <v>0.10280924863997198</v>
      </c>
      <c r="M142" s="42">
        <f t="shared" si="19"/>
        <v>21261.525581395348</v>
      </c>
      <c r="N142" s="42"/>
      <c r="O142" s="42">
        <f>VLOOKUP($C142,'mallin data'!$B$2:$CJ$295,65,FALSE)</f>
        <v>0</v>
      </c>
      <c r="P142" s="21"/>
      <c r="Q142" s="16"/>
      <c r="R142" s="16">
        <f>VLOOKUP($C142,'mallin data'!$B$2:$CJ$295,26,FALSE)</f>
        <v>0</v>
      </c>
      <c r="S142" s="16"/>
      <c r="T142" s="16">
        <f t="shared" si="20"/>
        <v>2325.8921568627452</v>
      </c>
      <c r="U142" s="16"/>
      <c r="V142" s="16"/>
      <c r="W142" s="11"/>
      <c r="X142" s="52"/>
      <c r="Y142" s="11"/>
      <c r="Z142" s="11"/>
      <c r="AA142" s="11"/>
      <c r="AB142" s="12"/>
      <c r="AC142" s="12"/>
    </row>
    <row r="143" spans="1:29" hidden="1" x14ac:dyDescent="0.2">
      <c r="A143" s="11">
        <v>133</v>
      </c>
      <c r="B143" s="19" t="str">
        <f t="shared" si="21"/>
        <v>**</v>
      </c>
      <c r="C143" t="str">
        <f>VLOOKUP(A143,'mallin data'!$IJ$3:$IL$295,3,FALSE)</f>
        <v>Kangasniemi</v>
      </c>
      <c r="D143" s="7">
        <f>VLOOKUP($C143,'mallin data'!$B$2:$CJ$295,9,FALSE)</f>
        <v>53.1</v>
      </c>
      <c r="E143" s="47">
        <f>VLOOKUP($C143,'mallin data'!$B$2:$CJ$295,66,FALSE)</f>
        <v>-6.3829787234042548E-2</v>
      </c>
      <c r="F143" s="7">
        <f>VLOOKUP($C143,'mallin data'!$B$2:$CJ$295,16,FALSE)</f>
        <v>51.2</v>
      </c>
      <c r="G143" s="16">
        <f>VLOOKUP($C143,'mallin data'!$B$2:$CJ$295,87,FALSE)</f>
        <v>396</v>
      </c>
      <c r="H143" s="16">
        <f>VLOOKUP($C143,'mallin data'!$B$2:$CJ$295,67,FALSE)</f>
        <v>23933.419632381698</v>
      </c>
      <c r="I143" s="47">
        <f>VLOOKUP($C143,'mallin data'!$B$2:$CJ$295,71,FALSE)</f>
        <v>2E-3</v>
      </c>
      <c r="J143" s="28">
        <f>_xlfn.XLOOKUP($C143,'mallin data'!$B$3:$B$295,'mallin data'!CH$3:CH$295)</f>
        <v>0</v>
      </c>
      <c r="L143" s="39">
        <f>1-VLOOKUP(C143,'mallin data'!$B$3:$II$295,242,FALSE)/SUM($D$5:$J$5)</f>
        <v>0.10097219245644751</v>
      </c>
      <c r="M143" s="42">
        <f t="shared" si="19"/>
        <v>14393.147741147741</v>
      </c>
      <c r="N143" s="42"/>
      <c r="O143" s="42">
        <f>VLOOKUP($C143,'mallin data'!$B$2:$CJ$295,65,FALSE)</f>
        <v>0</v>
      </c>
      <c r="P143" s="21"/>
      <c r="Q143" s="16"/>
      <c r="R143" s="16">
        <f>VLOOKUP($C143,'mallin data'!$B$2:$CJ$295,26,FALSE)</f>
        <v>0</v>
      </c>
      <c r="S143" s="16"/>
      <c r="T143" s="16">
        <f t="shared" si="20"/>
        <v>313.87281795511223</v>
      </c>
      <c r="U143" s="16"/>
      <c r="V143" s="16"/>
      <c r="W143" s="11"/>
      <c r="X143" s="52"/>
      <c r="Y143" s="11"/>
      <c r="Z143" s="11"/>
      <c r="AA143" s="11"/>
      <c r="AB143" s="12"/>
      <c r="AC143" s="12"/>
    </row>
    <row r="144" spans="1:29" hidden="1" x14ac:dyDescent="0.2">
      <c r="A144" s="11">
        <v>134</v>
      </c>
      <c r="B144" s="19" t="str">
        <f t="shared" si="21"/>
        <v>**</v>
      </c>
      <c r="C144" t="str">
        <f>VLOOKUP(A144,'mallin data'!$IJ$3:$IL$295,3,FALSE)</f>
        <v>Pielavesi</v>
      </c>
      <c r="D144" s="7">
        <f>VLOOKUP($C144,'mallin data'!$B$2:$CJ$295,9,FALSE)</f>
        <v>52.7</v>
      </c>
      <c r="E144" s="47">
        <f>VLOOKUP($C144,'mallin data'!$B$2:$CJ$295,66,FALSE)</f>
        <v>-7.03125E-2</v>
      </c>
      <c r="F144" s="7">
        <f>VLOOKUP($C144,'mallin data'!$B$2:$CJ$295,16,FALSE)</f>
        <v>75</v>
      </c>
      <c r="G144" s="16">
        <f>VLOOKUP($C144,'mallin data'!$B$2:$CJ$295,87,FALSE)</f>
        <v>357</v>
      </c>
      <c r="H144" s="16">
        <f>VLOOKUP($C144,'mallin data'!$B$2:$CJ$295,67,FALSE)</f>
        <v>21820.874048612815</v>
      </c>
      <c r="I144" s="47">
        <f>VLOOKUP($C144,'mallin data'!$B$2:$CJ$295,71,FALSE)</f>
        <v>2E-3</v>
      </c>
      <c r="J144" s="28">
        <f>_xlfn.XLOOKUP($C144,'mallin data'!$B$3:$B$295,'mallin data'!CH$3:CH$295)</f>
        <v>0</v>
      </c>
      <c r="L144" s="39">
        <f>1-VLOOKUP(C144,'mallin data'!$B$3:$II$295,242,FALSE)/SUM($D$5:$J$5)</f>
        <v>9.7314187275682418E-2</v>
      </c>
      <c r="M144" s="42">
        <f t="shared" si="19"/>
        <v>15462.048582995951</v>
      </c>
      <c r="N144" s="42"/>
      <c r="O144" s="42">
        <f>VLOOKUP($C144,'mallin data'!$B$2:$CJ$295,65,FALSE)</f>
        <v>0</v>
      </c>
      <c r="P144" s="21"/>
      <c r="Q144" s="16"/>
      <c r="R144" s="16">
        <f>VLOOKUP($C144,'mallin data'!$B$2:$CJ$295,26,FALSE)</f>
        <v>0</v>
      </c>
      <c r="S144" s="16"/>
      <c r="T144" s="16">
        <f t="shared" si="20"/>
        <v>1132.1202797202798</v>
      </c>
      <c r="U144" s="16"/>
      <c r="V144" s="16"/>
      <c r="W144" s="11"/>
      <c r="X144" s="52"/>
      <c r="Y144" s="11"/>
      <c r="Z144" s="11"/>
      <c r="AA144" s="11"/>
      <c r="AB144" s="12"/>
      <c r="AC144" s="12"/>
    </row>
    <row r="145" spans="1:29" hidden="1" x14ac:dyDescent="0.2">
      <c r="A145" s="11">
        <v>135</v>
      </c>
      <c r="B145" s="19" t="str">
        <f t="shared" si="21"/>
        <v>**</v>
      </c>
      <c r="C145" t="str">
        <f>VLOOKUP(A145,'mallin data'!$IJ$3:$IL$295,3,FALSE)</f>
        <v>Kinnula</v>
      </c>
      <c r="D145" s="7">
        <f>VLOOKUP($C145,'mallin data'!$B$2:$CJ$295,9,FALSE)</f>
        <v>48.8</v>
      </c>
      <c r="E145" s="47">
        <f>VLOOKUP($C145,'mallin data'!$B$2:$CJ$295,66,FALSE)</f>
        <v>-2.185792349726776E-2</v>
      </c>
      <c r="F145" s="7">
        <f>VLOOKUP($C145,'mallin data'!$B$2:$CJ$295,16,FALSE)</f>
        <v>52.6</v>
      </c>
      <c r="G145" s="16">
        <f>VLOOKUP($C145,'mallin data'!$B$2:$CJ$295,87,FALSE)</f>
        <v>179</v>
      </c>
      <c r="H145" s="16">
        <f>VLOOKUP($C145,'mallin data'!$B$2:$CJ$295,67,FALSE)</f>
        <v>21410.718319107025</v>
      </c>
      <c r="I145" s="47">
        <f>VLOOKUP($C145,'mallin data'!$B$2:$CJ$295,71,FALSE)</f>
        <v>1E-3</v>
      </c>
      <c r="J145" s="28">
        <f>_xlfn.XLOOKUP($C145,'mallin data'!$B$3:$B$295,'mallin data'!CH$3:CH$295)</f>
        <v>0</v>
      </c>
      <c r="L145" s="39">
        <f>1-VLOOKUP(C145,'mallin data'!$B$3:$II$295,242,FALSE)/SUM($D$5:$J$5)</f>
        <v>9.6146414633936361E-2</v>
      </c>
      <c r="M145" s="42">
        <f t="shared" si="19"/>
        <v>12415.226519337017</v>
      </c>
      <c r="N145" s="42"/>
      <c r="O145" s="42">
        <f>VLOOKUP($C145,'mallin data'!$B$2:$CJ$295,65,FALSE)</f>
        <v>0</v>
      </c>
      <c r="P145" s="21"/>
      <c r="Q145" s="16"/>
      <c r="R145" s="16">
        <f>VLOOKUP($C145,'mallin data'!$B$2:$CJ$295,26,FALSE)</f>
        <v>0</v>
      </c>
      <c r="S145" s="16"/>
      <c r="T145" s="16">
        <f t="shared" si="20"/>
        <v>286.79775280898878</v>
      </c>
      <c r="U145" s="16"/>
      <c r="V145" s="16"/>
      <c r="W145" s="11"/>
      <c r="X145" s="52"/>
      <c r="Y145" s="11"/>
      <c r="Z145" s="11"/>
      <c r="AA145" s="11"/>
      <c r="AB145" s="12"/>
      <c r="AC145" s="12"/>
    </row>
    <row r="146" spans="1:29" hidden="1" x14ac:dyDescent="0.2">
      <c r="A146" s="11">
        <v>136</v>
      </c>
      <c r="B146" s="19" t="str">
        <f t="shared" si="21"/>
        <v>**</v>
      </c>
      <c r="C146" t="str">
        <f>VLOOKUP(A146,'mallin data'!$IJ$3:$IL$295,3,FALSE)</f>
        <v>Juupajoki</v>
      </c>
      <c r="D146" s="7">
        <f>VLOOKUP($C146,'mallin data'!$B$2:$CJ$295,9,FALSE)</f>
        <v>49.7</v>
      </c>
      <c r="E146" s="47">
        <f>VLOOKUP($C146,'mallin data'!$B$2:$CJ$295,66,FALSE)</f>
        <v>-1.5306122448979591E-2</v>
      </c>
      <c r="F146" s="7">
        <f>VLOOKUP($C146,'mallin data'!$B$2:$CJ$295,16,FALSE)</f>
        <v>44.8</v>
      </c>
      <c r="G146" s="16">
        <f>VLOOKUP($C146,'mallin data'!$B$2:$CJ$295,87,FALSE)</f>
        <v>193</v>
      </c>
      <c r="H146" s="16">
        <f>VLOOKUP($C146,'mallin data'!$B$2:$CJ$295,67,FALSE)</f>
        <v>25341.490046838408</v>
      </c>
      <c r="I146" s="47">
        <f>VLOOKUP($C146,'mallin data'!$B$2:$CJ$295,71,FALSE)</f>
        <v>2E-3</v>
      </c>
      <c r="J146" s="28">
        <f>_xlfn.XLOOKUP($C146,'mallin data'!$B$3:$B$295,'mallin data'!CH$3:CH$295)</f>
        <v>0</v>
      </c>
      <c r="L146" s="39">
        <f>1-VLOOKUP(C146,'mallin data'!$B$3:$II$295,242,FALSE)/SUM($D$5:$J$5)</f>
        <v>9.5166723014729837E-2</v>
      </c>
      <c r="M146" s="42">
        <f t="shared" si="19"/>
        <v>13093.311053984577</v>
      </c>
      <c r="N146" s="42"/>
      <c r="O146" s="42">
        <f>VLOOKUP($C146,'mallin data'!$B$2:$CJ$295,65,FALSE)</f>
        <v>0</v>
      </c>
      <c r="P146" s="21"/>
      <c r="Q146" s="16"/>
      <c r="R146" s="16">
        <f>VLOOKUP($C146,'mallin data'!$B$2:$CJ$295,26,FALSE)</f>
        <v>0</v>
      </c>
      <c r="S146" s="16"/>
      <c r="T146" s="16">
        <f t="shared" si="20"/>
        <v>577.02842377260981</v>
      </c>
      <c r="U146" s="16"/>
      <c r="V146" s="16"/>
      <c r="W146" s="11"/>
      <c r="X146" s="52"/>
      <c r="Y146" s="11"/>
      <c r="Z146" s="11"/>
      <c r="AA146" s="11"/>
      <c r="AB146" s="12"/>
      <c r="AC146" s="12"/>
    </row>
    <row r="147" spans="1:29" hidden="1" x14ac:dyDescent="0.2">
      <c r="A147" s="11">
        <v>137</v>
      </c>
      <c r="B147" s="19" t="str">
        <f t="shared" si="21"/>
        <v>**</v>
      </c>
      <c r="C147" t="str">
        <f>VLOOKUP(A147,'mallin data'!$IJ$3:$IL$295,3,FALSE)</f>
        <v>Kuusamo</v>
      </c>
      <c r="D147" s="7">
        <f>VLOOKUP($C147,'mallin data'!$B$2:$CJ$295,9,FALSE)</f>
        <v>48.1</v>
      </c>
      <c r="E147" s="47">
        <f>VLOOKUP($C147,'mallin data'!$B$2:$CJ$295,66,FALSE)</f>
        <v>1.1053315994798439E-2</v>
      </c>
      <c r="F147" s="7">
        <f>VLOOKUP($C147,'mallin data'!$B$2:$CJ$295,16,FALSE)</f>
        <v>65.2</v>
      </c>
      <c r="G147" s="16">
        <f>VLOOKUP($C147,'mallin data'!$B$2:$CJ$295,87,FALSE)</f>
        <v>1555</v>
      </c>
      <c r="H147" s="16">
        <f>VLOOKUP($C147,'mallin data'!$B$2:$CJ$295,67,FALSE)</f>
        <v>24453.63273187296</v>
      </c>
      <c r="I147" s="47">
        <f>VLOOKUP($C147,'mallin data'!$B$2:$CJ$295,71,FALSE)</f>
        <v>3.0000000000000001E-3</v>
      </c>
      <c r="J147" s="28">
        <f>_xlfn.XLOOKUP($C147,'mallin data'!$B$3:$B$295,'mallin data'!CH$3:CH$295)</f>
        <v>0</v>
      </c>
      <c r="L147" s="39">
        <f>1-VLOOKUP(C147,'mallin data'!$B$3:$II$295,242,FALSE)/SUM($D$5:$J$5)</f>
        <v>9.5086478770264549E-2</v>
      </c>
      <c r="M147" s="42">
        <f t="shared" si="19"/>
        <v>13788.367927578403</v>
      </c>
      <c r="N147" s="42"/>
      <c r="O147" s="42">
        <f>VLOOKUP($C147,'mallin data'!$B$2:$CJ$295,65,FALSE)</f>
        <v>0</v>
      </c>
      <c r="P147" s="21"/>
      <c r="Q147" s="16"/>
      <c r="R147" s="16">
        <f>VLOOKUP($C147,'mallin data'!$B$2:$CJ$295,26,FALSE)</f>
        <v>0</v>
      </c>
      <c r="S147" s="16"/>
      <c r="T147" s="16">
        <f t="shared" si="20"/>
        <v>601.54223252732697</v>
      </c>
      <c r="U147" s="16"/>
      <c r="V147" s="16"/>
      <c r="W147" s="11"/>
      <c r="X147" s="52"/>
      <c r="Y147" s="11"/>
      <c r="Z147" s="11"/>
      <c r="AA147" s="11"/>
      <c r="AB147" s="12"/>
      <c r="AC147" s="12"/>
    </row>
    <row r="148" spans="1:29" hidden="1" x14ac:dyDescent="0.2">
      <c r="A148" s="11">
        <v>138</v>
      </c>
      <c r="B148" s="19" t="str">
        <f t="shared" si="21"/>
        <v>**</v>
      </c>
      <c r="C148" t="str">
        <f>VLOOKUP(A148,'mallin data'!$IJ$3:$IL$295,3,FALSE)</f>
        <v>Viitasaari</v>
      </c>
      <c r="D148" s="7">
        <f>VLOOKUP($C148,'mallin data'!$B$2:$CJ$295,9,FALSE)</f>
        <v>52.6</v>
      </c>
      <c r="E148" s="47">
        <f>VLOOKUP($C148,'mallin data'!$B$2:$CJ$295,66,FALSE)</f>
        <v>-1.5765765765765764E-2</v>
      </c>
      <c r="F148" s="7">
        <f>VLOOKUP($C148,'mallin data'!$B$2:$CJ$295,16,FALSE)</f>
        <v>75.7</v>
      </c>
      <c r="G148" s="16">
        <f>VLOOKUP($C148,'mallin data'!$B$2:$CJ$295,87,FALSE)</f>
        <v>437</v>
      </c>
      <c r="H148" s="16">
        <f>VLOOKUP($C148,'mallin data'!$B$2:$CJ$295,67,FALSE)</f>
        <v>23827.222732686743</v>
      </c>
      <c r="I148" s="47">
        <f>VLOOKUP($C148,'mallin data'!$B$2:$CJ$295,71,FALSE)</f>
        <v>2E-3</v>
      </c>
      <c r="J148" s="28">
        <f>_xlfn.XLOOKUP($C148,'mallin data'!$B$3:$B$295,'mallin data'!CH$3:CH$295)</f>
        <v>0</v>
      </c>
      <c r="L148" s="39">
        <f>1-VLOOKUP(C148,'mallin data'!$B$3:$II$295,242,FALSE)/SUM($D$5:$J$5)</f>
        <v>9.084206004414741E-2</v>
      </c>
      <c r="M148" s="42">
        <f t="shared" si="19"/>
        <v>14597.580022701475</v>
      </c>
      <c r="N148" s="42"/>
      <c r="O148" s="42">
        <f>VLOOKUP($C148,'mallin data'!$B$2:$CJ$295,65,FALSE)</f>
        <v>0</v>
      </c>
      <c r="P148" s="21"/>
      <c r="Q148" s="16"/>
      <c r="R148" s="16">
        <f>VLOOKUP($C148,'mallin data'!$B$2:$CJ$295,26,FALSE)</f>
        <v>0</v>
      </c>
      <c r="S148" s="16"/>
      <c r="T148" s="16">
        <f t="shared" si="20"/>
        <v>474.61248527679624</v>
      </c>
      <c r="U148" s="16"/>
      <c r="V148" s="16"/>
      <c r="W148" s="11"/>
      <c r="X148" s="52"/>
      <c r="Y148" s="11"/>
      <c r="Z148" s="11"/>
      <c r="AA148" s="11"/>
      <c r="AB148" s="12"/>
      <c r="AC148" s="12"/>
    </row>
    <row r="149" spans="1:29" hidden="1" x14ac:dyDescent="0.2">
      <c r="A149" s="11">
        <v>139</v>
      </c>
      <c r="B149" s="19" t="str">
        <f t="shared" si="21"/>
        <v>**</v>
      </c>
      <c r="C149" t="str">
        <f>VLOOKUP(A149,'mallin data'!$IJ$3:$IL$295,3,FALSE)</f>
        <v>Tervo</v>
      </c>
      <c r="D149" s="7">
        <f>VLOOKUP($C149,'mallin data'!$B$2:$CJ$295,9,FALSE)</f>
        <v>55.9</v>
      </c>
      <c r="E149" s="47">
        <f>VLOOKUP($C149,'mallin data'!$B$2:$CJ$295,66,FALSE)</f>
        <v>-5.8139534883720929E-2</v>
      </c>
      <c r="F149" s="7">
        <f>VLOOKUP($C149,'mallin data'!$B$2:$CJ$295,16,FALSE)</f>
        <v>98.7</v>
      </c>
      <c r="G149" s="16">
        <f>VLOOKUP($C149,'mallin data'!$B$2:$CJ$295,87,FALSE)</f>
        <v>81</v>
      </c>
      <c r="H149" s="16">
        <f>VLOOKUP($C149,'mallin data'!$B$2:$CJ$295,67,FALSE)</f>
        <v>23290.624645892352</v>
      </c>
      <c r="I149" s="47">
        <f>VLOOKUP($C149,'mallin data'!$B$2:$CJ$295,71,FALSE)</f>
        <v>1E-3</v>
      </c>
      <c r="J149" s="28">
        <f>_xlfn.XLOOKUP($C149,'mallin data'!$B$3:$B$295,'mallin data'!CH$3:CH$295)</f>
        <v>0</v>
      </c>
      <c r="L149" s="39">
        <f>1-VLOOKUP(C149,'mallin data'!$B$3:$II$295,242,FALSE)/SUM($D$5:$J$5)</f>
        <v>8.8418472501046064E-2</v>
      </c>
      <c r="M149" s="42">
        <f t="shared" si="19"/>
        <v>18123.041916167665</v>
      </c>
      <c r="N149" s="42"/>
      <c r="O149" s="42">
        <f>VLOOKUP($C149,'mallin data'!$B$2:$CJ$295,65,FALSE)</f>
        <v>0</v>
      </c>
      <c r="P149" s="21"/>
      <c r="Q149" s="16"/>
      <c r="R149" s="16">
        <f>VLOOKUP($C149,'mallin data'!$B$2:$CJ$295,26,FALSE)</f>
        <v>0</v>
      </c>
      <c r="S149" s="16"/>
      <c r="T149" s="16">
        <f t="shared" si="20"/>
        <v>2572.1111111111113</v>
      </c>
      <c r="U149" s="16"/>
      <c r="V149" s="16"/>
      <c r="W149" s="11"/>
      <c r="X149" s="52"/>
      <c r="Y149" s="11"/>
      <c r="Z149" s="11"/>
      <c r="AA149" s="11"/>
      <c r="AB149" s="12"/>
      <c r="AC149" s="12"/>
    </row>
    <row r="150" spans="1:29" hidden="1" x14ac:dyDescent="0.2">
      <c r="A150" s="11">
        <v>140</v>
      </c>
      <c r="B150" s="19" t="str">
        <f t="shared" si="21"/>
        <v>**</v>
      </c>
      <c r="C150" t="str">
        <f>VLOOKUP(A150,'mallin data'!$IJ$3:$IL$295,3,FALSE)</f>
        <v>Virolahti</v>
      </c>
      <c r="D150" s="7">
        <f>VLOOKUP($C150,'mallin data'!$B$2:$CJ$295,9,FALSE)</f>
        <v>51.9</v>
      </c>
      <c r="E150" s="47">
        <f>VLOOKUP($C150,'mallin data'!$B$2:$CJ$295,66,FALSE)</f>
        <v>-7.8282828282828287E-2</v>
      </c>
      <c r="F150" s="7">
        <f>VLOOKUP($C150,'mallin data'!$B$2:$CJ$295,16,FALSE)</f>
        <v>68.3</v>
      </c>
      <c r="G150" s="16">
        <f>VLOOKUP($C150,'mallin data'!$B$2:$CJ$295,87,FALSE)</f>
        <v>365</v>
      </c>
      <c r="H150" s="16">
        <f>VLOOKUP($C150,'mallin data'!$B$2:$CJ$295,67,FALSE)</f>
        <v>24726.881106935431</v>
      </c>
      <c r="I150" s="47">
        <f>VLOOKUP($C150,'mallin data'!$B$2:$CJ$295,71,FALSE)</f>
        <v>4.0000000000000001E-3</v>
      </c>
      <c r="J150" s="28">
        <f>_xlfn.XLOOKUP($C150,'mallin data'!$B$3:$B$295,'mallin data'!CH$3:CH$295)</f>
        <v>0</v>
      </c>
      <c r="L150" s="39">
        <f>1-VLOOKUP(C150,'mallin data'!$B$3:$II$295,242,FALSE)/SUM($D$5:$J$5)</f>
        <v>8.7317349890202123E-2</v>
      </c>
      <c r="M150" s="42">
        <f t="shared" si="19"/>
        <v>14126.890932982917</v>
      </c>
      <c r="N150" s="42"/>
      <c r="O150" s="42">
        <f>VLOOKUP($C150,'mallin data'!$B$2:$CJ$295,65,FALSE)</f>
        <v>0</v>
      </c>
      <c r="P150" s="21"/>
      <c r="Q150" s="16"/>
      <c r="R150" s="16">
        <f>VLOOKUP($C150,'mallin data'!$B$2:$CJ$295,26,FALSE)</f>
        <v>0</v>
      </c>
      <c r="S150" s="16"/>
      <c r="T150" s="16">
        <f t="shared" si="20"/>
        <v>669.56603773584902</v>
      </c>
      <c r="U150" s="16"/>
      <c r="V150" s="16"/>
      <c r="W150" s="11"/>
      <c r="X150" s="52"/>
      <c r="Y150" s="11"/>
      <c r="Z150" s="11"/>
      <c r="AA150" s="11"/>
      <c r="AB150" s="12"/>
      <c r="AC150" s="12"/>
    </row>
    <row r="151" spans="1:29" hidden="1" x14ac:dyDescent="0.2">
      <c r="A151" s="11">
        <v>141</v>
      </c>
      <c r="B151" s="19" t="str">
        <f t="shared" si="21"/>
        <v>**</v>
      </c>
      <c r="C151" t="str">
        <f>VLOOKUP(A151,'mallin data'!$IJ$3:$IL$295,3,FALSE)</f>
        <v>Hämeenlinna</v>
      </c>
      <c r="D151" s="7">
        <f>VLOOKUP($C151,'mallin data'!$B$2:$CJ$295,9,FALSE)</f>
        <v>45.9</v>
      </c>
      <c r="E151" s="47">
        <f>VLOOKUP($C151,'mallin data'!$B$2:$CJ$295,66,FALSE)</f>
        <v>-9.433962264150943E-3</v>
      </c>
      <c r="F151" s="7">
        <f>VLOOKUP($C151,'mallin data'!$B$2:$CJ$295,16,FALSE)</f>
        <v>88.6</v>
      </c>
      <c r="G151" s="16">
        <f>VLOOKUP($C151,'mallin data'!$B$2:$CJ$295,87,FALSE)</f>
        <v>6405</v>
      </c>
      <c r="H151" s="16">
        <f>VLOOKUP($C151,'mallin data'!$B$2:$CJ$295,67,FALSE)</f>
        <v>27988.918134047628</v>
      </c>
      <c r="I151" s="47">
        <f>VLOOKUP($C151,'mallin data'!$B$2:$CJ$295,71,FALSE)</f>
        <v>4.0000000000000001E-3</v>
      </c>
      <c r="J151" s="28">
        <f>_xlfn.XLOOKUP($C151,'mallin data'!$B$3:$B$295,'mallin data'!CH$3:CH$295)</f>
        <v>0</v>
      </c>
      <c r="L151" s="39">
        <f>1-VLOOKUP(C151,'mallin data'!$B$3:$II$295,242,FALSE)/SUM($D$5:$J$5)</f>
        <v>8.6574998099154032E-2</v>
      </c>
      <c r="M151" s="42">
        <f t="shared" si="19"/>
        <v>11154.796519306969</v>
      </c>
      <c r="N151" s="42"/>
      <c r="O151" s="42">
        <f>VLOOKUP($C151,'mallin data'!$B$2:$CJ$295,65,FALSE)</f>
        <v>0</v>
      </c>
      <c r="P151" s="21"/>
      <c r="Q151" s="16"/>
      <c r="R151" s="16">
        <f>VLOOKUP($C151,'mallin data'!$B$2:$CJ$295,26,FALSE)</f>
        <v>0</v>
      </c>
      <c r="S151" s="16"/>
      <c r="T151" s="16">
        <f t="shared" si="20"/>
        <v>885.71133043821555</v>
      </c>
      <c r="U151" s="16"/>
      <c r="V151" s="16"/>
      <c r="W151" s="11"/>
      <c r="X151" s="52"/>
      <c r="Y151" s="11"/>
      <c r="Z151" s="11"/>
      <c r="AA151" s="11"/>
      <c r="AB151" s="12"/>
      <c r="AC151" s="12"/>
    </row>
    <row r="152" spans="1:29" hidden="1" x14ac:dyDescent="0.2">
      <c r="A152" s="11">
        <v>142</v>
      </c>
      <c r="B152" s="19" t="str">
        <f t="shared" si="21"/>
        <v>**</v>
      </c>
      <c r="C152" t="str">
        <f>VLOOKUP(A152,'mallin data'!$IJ$3:$IL$295,3,FALSE)</f>
        <v>Juva</v>
      </c>
      <c r="D152" s="7">
        <f>VLOOKUP($C152,'mallin data'!$B$2:$CJ$295,9,FALSE)</f>
        <v>52.6</v>
      </c>
      <c r="E152" s="47">
        <f>VLOOKUP($C152,'mallin data'!$B$2:$CJ$295,66,FALSE)</f>
        <v>-6.8230277185501065E-2</v>
      </c>
      <c r="F152" s="7">
        <f>VLOOKUP($C152,'mallin data'!$B$2:$CJ$295,16,FALSE)</f>
        <v>50.9</v>
      </c>
      <c r="G152" s="16">
        <f>VLOOKUP($C152,'mallin data'!$B$2:$CJ$295,87,FALSE)</f>
        <v>437</v>
      </c>
      <c r="H152" s="16">
        <f>VLOOKUP($C152,'mallin data'!$B$2:$CJ$295,67,FALSE)</f>
        <v>24019.829787234041</v>
      </c>
      <c r="I152" s="47">
        <f>VLOOKUP($C152,'mallin data'!$B$2:$CJ$295,71,FALSE)</f>
        <v>2E-3</v>
      </c>
      <c r="J152" s="28">
        <f>_xlfn.XLOOKUP($C152,'mallin data'!$B$3:$B$295,'mallin data'!CH$3:CH$295)</f>
        <v>0</v>
      </c>
      <c r="L152" s="39">
        <f>1-VLOOKUP(C152,'mallin data'!$B$3:$II$295,242,FALSE)/SUM($D$5:$J$5)</f>
        <v>8.5699109116298411E-2</v>
      </c>
      <c r="M152" s="42">
        <f t="shared" si="19"/>
        <v>13561.419426048566</v>
      </c>
      <c r="N152" s="42"/>
      <c r="O152" s="42">
        <f>VLOOKUP($C152,'mallin data'!$B$2:$CJ$295,65,FALSE)</f>
        <v>0</v>
      </c>
      <c r="P152" s="21"/>
      <c r="Q152" s="16"/>
      <c r="R152" s="16">
        <f>VLOOKUP($C152,'mallin data'!$B$2:$CJ$295,26,FALSE)</f>
        <v>0</v>
      </c>
      <c r="S152" s="16"/>
      <c r="T152" s="16">
        <f t="shared" si="20"/>
        <v>331.07278835386336</v>
      </c>
      <c r="U152" s="16"/>
      <c r="V152" s="16"/>
      <c r="W152" s="11"/>
      <c r="X152" s="52"/>
      <c r="Y152" s="11"/>
      <c r="Z152" s="11"/>
      <c r="AA152" s="11"/>
      <c r="AB152" s="12"/>
      <c r="AC152" s="12"/>
    </row>
    <row r="153" spans="1:29" hidden="1" x14ac:dyDescent="0.2">
      <c r="A153" s="11">
        <v>143</v>
      </c>
      <c r="B153" s="19" t="str">
        <f t="shared" si="21"/>
        <v>**</v>
      </c>
      <c r="C153" t="str">
        <f>VLOOKUP(A153,'mallin data'!$IJ$3:$IL$295,3,FALSE)</f>
        <v>Haapajärvi</v>
      </c>
      <c r="D153" s="7">
        <f>VLOOKUP($C153,'mallin data'!$B$2:$CJ$295,9,FALSE)</f>
        <v>45.4</v>
      </c>
      <c r="E153" s="47">
        <f>VLOOKUP($C153,'mallin data'!$B$2:$CJ$295,66,FALSE)</f>
        <v>-0.10995370370370371</v>
      </c>
      <c r="F153" s="7">
        <f>VLOOKUP($C153,'mallin data'!$B$2:$CJ$295,16,FALSE)</f>
        <v>69</v>
      </c>
      <c r="G153" s="16">
        <f>VLOOKUP($C153,'mallin data'!$B$2:$CJ$295,87,FALSE)</f>
        <v>769</v>
      </c>
      <c r="H153" s="16">
        <f>VLOOKUP($C153,'mallin data'!$B$2:$CJ$295,67,FALSE)</f>
        <v>23617.48978347057</v>
      </c>
      <c r="I153" s="47">
        <f>VLOOKUP($C153,'mallin data'!$B$2:$CJ$295,71,FALSE)</f>
        <v>1E-3</v>
      </c>
      <c r="J153" s="28">
        <f>_xlfn.XLOOKUP($C153,'mallin data'!$B$3:$B$295,'mallin data'!CH$3:CH$295)</f>
        <v>0</v>
      </c>
      <c r="L153" s="39">
        <f>1-VLOOKUP(C153,'mallin data'!$B$3:$II$295,242,FALSE)/SUM($D$5:$J$5)</f>
        <v>8.2987681497275756E-2</v>
      </c>
      <c r="M153" s="42">
        <f t="shared" si="19"/>
        <v>11332.935701163502</v>
      </c>
      <c r="N153" s="42"/>
      <c r="O153" s="42">
        <f>VLOOKUP($C153,'mallin data'!$B$2:$CJ$295,65,FALSE)</f>
        <v>0</v>
      </c>
      <c r="P153" s="21"/>
      <c r="Q153" s="16"/>
      <c r="R153" s="16">
        <f>VLOOKUP($C153,'mallin data'!$B$2:$CJ$295,26,FALSE)</f>
        <v>0</v>
      </c>
      <c r="S153" s="16"/>
      <c r="T153" s="16">
        <f t="shared" si="20"/>
        <v>524.785175879397</v>
      </c>
      <c r="U153" s="16"/>
      <c r="V153" s="16"/>
      <c r="W153" s="11"/>
      <c r="X153" s="52"/>
      <c r="Y153" s="11"/>
      <c r="Z153" s="11"/>
      <c r="AA153" s="11"/>
      <c r="AB153" s="12"/>
      <c r="AC153" s="12"/>
    </row>
    <row r="154" spans="1:29" hidden="1" x14ac:dyDescent="0.2">
      <c r="A154" s="11">
        <v>144</v>
      </c>
      <c r="B154" s="19" t="str">
        <f t="shared" si="21"/>
        <v>**</v>
      </c>
      <c r="C154" t="str">
        <f>VLOOKUP(A154,'mallin data'!$IJ$3:$IL$295,3,FALSE)</f>
        <v>Pomarkku</v>
      </c>
      <c r="D154" s="7">
        <f>VLOOKUP($C154,'mallin data'!$B$2:$CJ$295,9,FALSE)</f>
        <v>49.9</v>
      </c>
      <c r="E154" s="47">
        <f>VLOOKUP($C154,'mallin data'!$B$2:$CJ$295,66,FALSE)</f>
        <v>-6.5989847715736044E-2</v>
      </c>
      <c r="F154" s="7">
        <f>VLOOKUP($C154,'mallin data'!$B$2:$CJ$295,16,FALSE)</f>
        <v>29.1</v>
      </c>
      <c r="G154" s="16">
        <f>VLOOKUP($C154,'mallin data'!$B$2:$CJ$295,87,FALSE)</f>
        <v>184</v>
      </c>
      <c r="H154" s="16">
        <f>VLOOKUP($C154,'mallin data'!$B$2:$CJ$295,67,FALSE)</f>
        <v>23893.029336078231</v>
      </c>
      <c r="I154" s="47">
        <f>VLOOKUP($C154,'mallin data'!$B$2:$CJ$295,71,FALSE)</f>
        <v>1E-3</v>
      </c>
      <c r="J154" s="28">
        <f>_xlfn.XLOOKUP($C154,'mallin data'!$B$3:$B$295,'mallin data'!CH$3:CH$295)</f>
        <v>0</v>
      </c>
      <c r="L154" s="39">
        <f>1-VLOOKUP(C154,'mallin data'!$B$3:$II$295,242,FALSE)/SUM($D$5:$J$5)</f>
        <v>8.2966854115449795E-2</v>
      </c>
      <c r="M154" s="42">
        <f t="shared" si="19"/>
        <v>12909.805774278215</v>
      </c>
      <c r="N154" s="42"/>
      <c r="O154" s="42">
        <f>VLOOKUP($C154,'mallin data'!$B$2:$CJ$295,65,FALSE)</f>
        <v>0</v>
      </c>
      <c r="P154" s="21"/>
      <c r="Q154" s="16"/>
      <c r="R154" s="16">
        <f>VLOOKUP($C154,'mallin data'!$B$2:$CJ$295,26,FALSE)</f>
        <v>0</v>
      </c>
      <c r="S154" s="16"/>
      <c r="T154" s="16">
        <f t="shared" si="20"/>
        <v>1288.4128686327078</v>
      </c>
      <c r="U154" s="16"/>
      <c r="V154" s="16"/>
      <c r="W154" s="11"/>
      <c r="X154" s="52"/>
      <c r="Y154" s="11"/>
      <c r="Z154" s="11"/>
      <c r="AA154" s="11"/>
      <c r="AB154" s="12"/>
      <c r="AC154" s="12"/>
    </row>
    <row r="155" spans="1:29" hidden="1" x14ac:dyDescent="0.2">
      <c r="A155" s="11">
        <v>145</v>
      </c>
      <c r="B155" s="19" t="str">
        <f t="shared" si="21"/>
        <v>**</v>
      </c>
      <c r="C155" t="str">
        <f>VLOOKUP(A155,'mallin data'!$IJ$3:$IL$295,3,FALSE)</f>
        <v>Kuortane</v>
      </c>
      <c r="D155" s="7">
        <f>VLOOKUP($C155,'mallin data'!$B$2:$CJ$295,9,FALSE)</f>
        <v>50.1</v>
      </c>
      <c r="E155" s="47">
        <f>VLOOKUP($C155,'mallin data'!$B$2:$CJ$295,66,FALSE)</f>
        <v>-7.3170731707317069E-2</v>
      </c>
      <c r="F155" s="7">
        <f>VLOOKUP($C155,'mallin data'!$B$2:$CJ$295,16,FALSE)</f>
        <v>36.6</v>
      </c>
      <c r="G155" s="16">
        <f>VLOOKUP($C155,'mallin data'!$B$2:$CJ$295,87,FALSE)</f>
        <v>342</v>
      </c>
      <c r="H155" s="16">
        <f>VLOOKUP($C155,'mallin data'!$B$2:$CJ$295,67,FALSE)</f>
        <v>24305.63206152026</v>
      </c>
      <c r="I155" s="47">
        <f>VLOOKUP($C155,'mallin data'!$B$2:$CJ$295,71,FALSE)</f>
        <v>2E-3</v>
      </c>
      <c r="J155" s="28">
        <f>_xlfn.XLOOKUP($C155,'mallin data'!$B$3:$B$295,'mallin data'!CH$3:CH$295)</f>
        <v>0</v>
      </c>
      <c r="L155" s="39">
        <f>1-VLOOKUP(C155,'mallin data'!$B$3:$II$295,242,FALSE)/SUM($D$5:$J$5)</f>
        <v>8.2150686527765582E-2</v>
      </c>
      <c r="M155" s="42">
        <f t="shared" si="19"/>
        <v>12358.050632911392</v>
      </c>
      <c r="N155" s="42"/>
      <c r="O155" s="42">
        <f>VLOOKUP($C155,'mallin data'!$B$2:$CJ$295,65,FALSE)</f>
        <v>0</v>
      </c>
      <c r="P155" s="21"/>
      <c r="Q155" s="16"/>
      <c r="R155" s="16">
        <f>VLOOKUP($C155,'mallin data'!$B$2:$CJ$295,26,FALSE)</f>
        <v>0</v>
      </c>
      <c r="S155" s="16"/>
      <c r="T155" s="16">
        <f t="shared" si="20"/>
        <v>578.79538904899141</v>
      </c>
      <c r="U155" s="16"/>
      <c r="V155" s="16"/>
      <c r="W155" s="11"/>
      <c r="X155" s="52"/>
      <c r="Y155" s="11"/>
      <c r="Z155" s="11"/>
      <c r="AA155" s="11"/>
      <c r="AB155" s="12"/>
      <c r="AC155" s="12"/>
    </row>
    <row r="156" spans="1:29" hidden="1" x14ac:dyDescent="0.2">
      <c r="A156" s="11">
        <v>146</v>
      </c>
      <c r="B156" s="19" t="str">
        <f t="shared" si="21"/>
        <v>**</v>
      </c>
      <c r="C156" t="str">
        <f>VLOOKUP(A156,'mallin data'!$IJ$3:$IL$295,3,FALSE)</f>
        <v>Ikaalinen</v>
      </c>
      <c r="D156" s="7">
        <f>VLOOKUP($C156,'mallin data'!$B$2:$CJ$295,9,FALSE)</f>
        <v>49.3</v>
      </c>
      <c r="E156" s="47">
        <f>VLOOKUP($C156,'mallin data'!$B$2:$CJ$295,66,FALSE)</f>
        <v>-4.3165467625899279E-3</v>
      </c>
      <c r="F156" s="7">
        <f>VLOOKUP($C156,'mallin data'!$B$2:$CJ$295,16,FALSE)</f>
        <v>60</v>
      </c>
      <c r="G156" s="16">
        <f>VLOOKUP($C156,'mallin data'!$B$2:$CJ$295,87,FALSE)</f>
        <v>692</v>
      </c>
      <c r="H156" s="16">
        <f>VLOOKUP($C156,'mallin data'!$B$2:$CJ$295,67,FALSE)</f>
        <v>23863.07489051095</v>
      </c>
      <c r="I156" s="47">
        <f>VLOOKUP($C156,'mallin data'!$B$2:$CJ$295,71,FALSE)</f>
        <v>2E-3</v>
      </c>
      <c r="J156" s="28">
        <f>_xlfn.XLOOKUP($C156,'mallin data'!$B$3:$B$295,'mallin data'!CH$3:CH$295)</f>
        <v>0</v>
      </c>
      <c r="L156" s="39">
        <f>1-VLOOKUP(C156,'mallin data'!$B$3:$II$295,242,FALSE)/SUM($D$5:$J$5)</f>
        <v>7.9024064418248163E-2</v>
      </c>
      <c r="M156" s="42">
        <f t="shared" si="19"/>
        <v>11865.96106705119</v>
      </c>
      <c r="N156" s="42"/>
      <c r="O156" s="42">
        <f>VLOOKUP($C156,'mallin data'!$B$2:$CJ$295,65,FALSE)</f>
        <v>0</v>
      </c>
      <c r="P156" s="21"/>
      <c r="Q156" s="16"/>
      <c r="R156" s="16">
        <f>VLOOKUP($C156,'mallin data'!$B$2:$CJ$295,26,FALSE)</f>
        <v>0</v>
      </c>
      <c r="S156" s="16"/>
      <c r="T156" s="16">
        <f t="shared" si="20"/>
        <v>1846.5145413870246</v>
      </c>
      <c r="U156" s="16"/>
      <c r="V156" s="16"/>
      <c r="W156" s="11"/>
      <c r="X156" s="52"/>
      <c r="Y156" s="11"/>
      <c r="Z156" s="11"/>
      <c r="AA156" s="11"/>
      <c r="AB156" s="12"/>
      <c r="AC156" s="12"/>
    </row>
    <row r="157" spans="1:29" hidden="1" x14ac:dyDescent="0.2">
      <c r="A157" s="11">
        <v>147</v>
      </c>
      <c r="B157" s="19" t="str">
        <f t="shared" si="21"/>
        <v>**</v>
      </c>
      <c r="C157" t="str">
        <f>VLOOKUP(A157,'mallin data'!$IJ$3:$IL$295,3,FALSE)</f>
        <v>Kangasala</v>
      </c>
      <c r="D157" s="7">
        <f>VLOOKUP($C157,'mallin data'!$B$2:$CJ$295,9,FALSE)</f>
        <v>42.5</v>
      </c>
      <c r="E157" s="47">
        <f>VLOOKUP($C157,'mallin data'!$B$2:$CJ$295,66,FALSE)</f>
        <v>5.6657223796033997E-3</v>
      </c>
      <c r="F157" s="7">
        <f>VLOOKUP($C157,'mallin data'!$B$2:$CJ$295,16,FALSE)</f>
        <v>87</v>
      </c>
      <c r="G157" s="16">
        <f>VLOOKUP($C157,'mallin data'!$B$2:$CJ$295,87,FALSE)</f>
        <v>3905</v>
      </c>
      <c r="H157" s="16">
        <f>VLOOKUP($C157,'mallin data'!$B$2:$CJ$295,67,FALSE)</f>
        <v>28459.14692438682</v>
      </c>
      <c r="I157" s="47">
        <f>VLOOKUP($C157,'mallin data'!$B$2:$CJ$295,71,FALSE)</f>
        <v>2E-3</v>
      </c>
      <c r="J157" s="28">
        <f>_xlfn.XLOOKUP($C157,'mallin data'!$B$3:$B$295,'mallin data'!CH$3:CH$295)</f>
        <v>0</v>
      </c>
      <c r="L157" s="39">
        <f>1-VLOOKUP(C157,'mallin data'!$B$3:$II$295,242,FALSE)/SUM($D$5:$J$5)</f>
        <v>7.6682226201850612E-2</v>
      </c>
      <c r="M157" s="42">
        <f t="shared" si="19"/>
        <v>10882.365177195687</v>
      </c>
      <c r="N157" s="42"/>
      <c r="O157" s="42">
        <f>VLOOKUP($C157,'mallin data'!$B$2:$CJ$295,65,FALSE)</f>
        <v>0</v>
      </c>
      <c r="P157" s="21"/>
      <c r="Q157" s="16"/>
      <c r="R157" s="16">
        <f>VLOOKUP($C157,'mallin data'!$B$2:$CJ$295,26,FALSE)</f>
        <v>0</v>
      </c>
      <c r="S157" s="16"/>
      <c r="T157" s="16">
        <f t="shared" si="20"/>
        <v>644.27108512020789</v>
      </c>
      <c r="U157" s="16"/>
      <c r="V157" s="16"/>
      <c r="W157" s="11"/>
      <c r="X157" s="52"/>
      <c r="Y157" s="11"/>
      <c r="Z157" s="11"/>
      <c r="AA157" s="11"/>
      <c r="AB157" s="12"/>
      <c r="AC157" s="12"/>
    </row>
    <row r="158" spans="1:29" hidden="1" x14ac:dyDescent="0.2">
      <c r="A158" s="11">
        <v>148</v>
      </c>
      <c r="B158" s="19" t="str">
        <f t="shared" si="21"/>
        <v>**</v>
      </c>
      <c r="C158" t="str">
        <f>VLOOKUP(A158,'mallin data'!$IJ$3:$IL$295,3,FALSE)</f>
        <v>Kitee</v>
      </c>
      <c r="D158" s="7">
        <f>VLOOKUP($C158,'mallin data'!$B$2:$CJ$295,9,FALSE)</f>
        <v>53.5</v>
      </c>
      <c r="E158" s="47">
        <f>VLOOKUP($C158,'mallin data'!$B$2:$CJ$295,66,FALSE)</f>
        <v>-3.1725888324873094E-2</v>
      </c>
      <c r="F158" s="7">
        <f>VLOOKUP($C158,'mallin data'!$B$2:$CJ$295,16,FALSE)</f>
        <v>54.2</v>
      </c>
      <c r="G158" s="16">
        <f>VLOOKUP($C158,'mallin data'!$B$2:$CJ$295,87,FALSE)</f>
        <v>763</v>
      </c>
      <c r="H158" s="16">
        <f>VLOOKUP($C158,'mallin data'!$B$2:$CJ$295,67,FALSE)</f>
        <v>22726.519558261945</v>
      </c>
      <c r="I158" s="47">
        <f>VLOOKUP($C158,'mallin data'!$B$2:$CJ$295,71,FALSE)</f>
        <v>0</v>
      </c>
      <c r="J158" s="28">
        <f>_xlfn.XLOOKUP($C158,'mallin data'!$B$3:$B$295,'mallin data'!CH$3:CH$295)</f>
        <v>0</v>
      </c>
      <c r="L158" s="39">
        <f>1-VLOOKUP(C158,'mallin data'!$B$3:$II$295,242,FALSE)/SUM($D$5:$J$5)</f>
        <v>7.238172217862715E-2</v>
      </c>
      <c r="M158" s="42">
        <f t="shared" si="19"/>
        <v>14872.906511927789</v>
      </c>
      <c r="N158" s="42"/>
      <c r="O158" s="42">
        <f>VLOOKUP($C158,'mallin data'!$B$2:$CJ$295,65,FALSE)</f>
        <v>0</v>
      </c>
      <c r="P158" s="21"/>
      <c r="Q158" s="16"/>
      <c r="R158" s="16">
        <f>VLOOKUP($C158,'mallin data'!$B$2:$CJ$295,26,FALSE)</f>
        <v>0</v>
      </c>
      <c r="S158" s="16"/>
      <c r="T158" s="16">
        <f t="shared" si="20"/>
        <v>469.88112344872633</v>
      </c>
      <c r="U158" s="16"/>
      <c r="V158" s="16"/>
      <c r="W158" s="11"/>
      <c r="X158" s="52"/>
      <c r="Y158" s="11"/>
      <c r="Z158" s="11"/>
      <c r="AA158" s="11"/>
      <c r="AB158" s="12"/>
      <c r="AC158" s="12"/>
    </row>
    <row r="159" spans="1:29" hidden="1" x14ac:dyDescent="0.2">
      <c r="A159" s="11">
        <v>149</v>
      </c>
      <c r="B159" s="19" t="str">
        <f t="shared" si="21"/>
        <v>**</v>
      </c>
      <c r="C159" t="str">
        <f>VLOOKUP(A159,'mallin data'!$IJ$3:$IL$295,3,FALSE)</f>
        <v>Lappeenranta</v>
      </c>
      <c r="D159" s="7">
        <f>VLOOKUP($C159,'mallin data'!$B$2:$CJ$295,9,FALSE)</f>
        <v>44.7</v>
      </c>
      <c r="E159" s="47">
        <f>VLOOKUP($C159,'mallin data'!$B$2:$CJ$295,66,FALSE)</f>
        <v>-3.1625553447185324E-3</v>
      </c>
      <c r="F159" s="7">
        <f>VLOOKUP($C159,'mallin data'!$B$2:$CJ$295,16,FALSE)</f>
        <v>90.7</v>
      </c>
      <c r="G159" s="16">
        <f>VLOOKUP($C159,'mallin data'!$B$2:$CJ$295,87,FALSE)</f>
        <v>6304</v>
      </c>
      <c r="H159" s="16">
        <f>VLOOKUP($C159,'mallin data'!$B$2:$CJ$295,67,FALSE)</f>
        <v>26560.603496465174</v>
      </c>
      <c r="I159" s="47">
        <f>VLOOKUP($C159,'mallin data'!$B$2:$CJ$295,71,FALSE)</f>
        <v>2E-3</v>
      </c>
      <c r="J159" s="28">
        <f>_xlfn.XLOOKUP($C159,'mallin data'!$B$3:$B$295,'mallin data'!CH$3:CH$295)</f>
        <v>0</v>
      </c>
      <c r="L159" s="39">
        <f>1-VLOOKUP(C159,'mallin data'!$B$3:$II$295,242,FALSE)/SUM($D$5:$J$5)</f>
        <v>7.2213115915390591E-2</v>
      </c>
      <c r="M159" s="42">
        <f t="shared" si="19"/>
        <v>10837.308679125752</v>
      </c>
      <c r="N159" s="42"/>
      <c r="O159" s="42">
        <f>VLOOKUP($C159,'mallin data'!$B$2:$CJ$295,65,FALSE)</f>
        <v>0</v>
      </c>
      <c r="P159" s="21"/>
      <c r="Q159" s="16"/>
      <c r="R159" s="16">
        <f>VLOOKUP($C159,'mallin data'!$B$2:$CJ$295,26,FALSE)</f>
        <v>0</v>
      </c>
      <c r="S159" s="16"/>
      <c r="T159" s="16">
        <f t="shared" si="20"/>
        <v>643.6902882911902</v>
      </c>
      <c r="U159" s="16"/>
      <c r="V159" s="16"/>
      <c r="W159" s="11"/>
      <c r="X159" s="52"/>
      <c r="Y159" s="11"/>
      <c r="Z159" s="11"/>
      <c r="AA159" s="11"/>
      <c r="AB159" s="12"/>
      <c r="AC159" s="12"/>
    </row>
    <row r="160" spans="1:29" hidden="1" x14ac:dyDescent="0.2">
      <c r="A160" s="11">
        <v>150</v>
      </c>
      <c r="B160" s="19" t="str">
        <f t="shared" si="21"/>
        <v>**</v>
      </c>
      <c r="C160" t="str">
        <f>VLOOKUP(A160,'mallin data'!$IJ$3:$IL$295,3,FALSE)</f>
        <v>Juuka</v>
      </c>
      <c r="D160" s="7">
        <f>VLOOKUP($C160,'mallin data'!$B$2:$CJ$295,9,FALSE)</f>
        <v>54.4</v>
      </c>
      <c r="E160" s="47">
        <f>VLOOKUP($C160,'mallin data'!$B$2:$CJ$295,66,FALSE)</f>
        <v>-5.0724637681159424E-2</v>
      </c>
      <c r="F160" s="7">
        <f>VLOOKUP($C160,'mallin data'!$B$2:$CJ$295,16,FALSE)</f>
        <v>46.4</v>
      </c>
      <c r="G160" s="16">
        <f>VLOOKUP($C160,'mallin data'!$B$2:$CJ$295,87,FALSE)</f>
        <v>262</v>
      </c>
      <c r="H160" s="16">
        <f>VLOOKUP($C160,'mallin data'!$B$2:$CJ$295,67,FALSE)</f>
        <v>22729.354073726226</v>
      </c>
      <c r="I160" s="47">
        <f>VLOOKUP($C160,'mallin data'!$B$2:$CJ$295,71,FALSE)</f>
        <v>0</v>
      </c>
      <c r="J160" s="28">
        <f>_xlfn.XLOOKUP($C160,'mallin data'!$B$3:$B$295,'mallin data'!CH$3:CH$295)</f>
        <v>0</v>
      </c>
      <c r="L160" s="39">
        <f>1-VLOOKUP(C160,'mallin data'!$B$3:$II$295,242,FALSE)/SUM($D$5:$J$5)</f>
        <v>6.7586140435740849E-2</v>
      </c>
      <c r="M160" s="42">
        <f t="shared" si="19"/>
        <v>17201.981412639405</v>
      </c>
      <c r="N160" s="42"/>
      <c r="O160" s="42">
        <f>VLOOKUP($C160,'mallin data'!$B$2:$CJ$295,65,FALSE)</f>
        <v>0</v>
      </c>
      <c r="P160" s="21"/>
      <c r="Q160" s="16"/>
      <c r="R160" s="16">
        <f>VLOOKUP($C160,'mallin data'!$B$2:$CJ$295,26,FALSE)</f>
        <v>0</v>
      </c>
      <c r="S160" s="16"/>
      <c r="T160" s="16">
        <f t="shared" si="20"/>
        <v>661.52156862745096</v>
      </c>
      <c r="U160" s="16"/>
      <c r="V160" s="16"/>
      <c r="W160" s="11"/>
      <c r="X160" s="52"/>
      <c r="Y160" s="11"/>
      <c r="Z160" s="11"/>
      <c r="AA160" s="11"/>
      <c r="AB160" s="12"/>
      <c r="AC160" s="12"/>
    </row>
    <row r="161" spans="1:29" hidden="1" x14ac:dyDescent="0.2">
      <c r="A161" s="11">
        <v>151</v>
      </c>
      <c r="B161" s="19" t="str">
        <f t="shared" si="21"/>
        <v>**</v>
      </c>
      <c r="C161" t="str">
        <f>VLOOKUP(A161,'mallin data'!$IJ$3:$IL$295,3,FALSE)</f>
        <v>Salo</v>
      </c>
      <c r="D161" s="7">
        <f>VLOOKUP($C161,'mallin data'!$B$2:$CJ$295,9,FALSE)</f>
        <v>47.9</v>
      </c>
      <c r="E161" s="47">
        <f>VLOOKUP($C161,'mallin data'!$B$2:$CJ$295,66,FALSE)</f>
        <v>-2.7974863166430164E-2</v>
      </c>
      <c r="F161" s="7">
        <f>VLOOKUP($C161,'mallin data'!$B$2:$CJ$295,16,FALSE)</f>
        <v>47.6</v>
      </c>
      <c r="G161" s="16">
        <f>VLOOKUP($C161,'mallin data'!$B$2:$CJ$295,87,FALSE)</f>
        <v>4795</v>
      </c>
      <c r="H161" s="16">
        <f>VLOOKUP($C161,'mallin data'!$B$2:$CJ$295,67,FALSE)</f>
        <v>26497.876908023485</v>
      </c>
      <c r="I161" s="47">
        <f>VLOOKUP($C161,'mallin data'!$B$2:$CJ$295,71,FALSE)</f>
        <v>1.2E-2</v>
      </c>
      <c r="J161" s="28">
        <f>_xlfn.XLOOKUP($C161,'mallin data'!$B$3:$B$295,'mallin data'!CH$3:CH$295)</f>
        <v>0</v>
      </c>
      <c r="L161" s="39">
        <f>1-VLOOKUP(C161,'mallin data'!$B$3:$II$295,242,FALSE)/SUM($D$5:$J$5)</f>
        <v>6.3136547787228881E-2</v>
      </c>
      <c r="M161" s="42">
        <f t="shared" si="19"/>
        <v>11316.521587171053</v>
      </c>
      <c r="N161" s="42"/>
      <c r="O161" s="42">
        <f>VLOOKUP($C161,'mallin data'!$B$2:$CJ$295,65,FALSE)</f>
        <v>0</v>
      </c>
      <c r="P161" s="21"/>
      <c r="Q161" s="16"/>
      <c r="R161" s="16">
        <f>VLOOKUP($C161,'mallin data'!$B$2:$CJ$295,26,FALSE)</f>
        <v>0</v>
      </c>
      <c r="S161" s="16"/>
      <c r="T161" s="16">
        <f t="shared" si="20"/>
        <v>677.32505785819478</v>
      </c>
      <c r="U161" s="16"/>
      <c r="V161" s="16"/>
      <c r="W161" s="11"/>
      <c r="X161" s="52"/>
      <c r="Y161" s="11"/>
      <c r="Z161" s="11"/>
      <c r="AA161" s="11"/>
      <c r="AB161" s="12"/>
      <c r="AC161" s="12"/>
    </row>
    <row r="162" spans="1:29" hidden="1" x14ac:dyDescent="0.2">
      <c r="A162" s="11">
        <v>152</v>
      </c>
      <c r="B162" s="19" t="str">
        <f t="shared" si="21"/>
        <v>**</v>
      </c>
      <c r="C162" t="str">
        <f>VLOOKUP(A162,'mallin data'!$IJ$3:$IL$295,3,FALSE)</f>
        <v>Inari</v>
      </c>
      <c r="D162" s="7">
        <f>VLOOKUP($C162,'mallin data'!$B$2:$CJ$295,9,FALSE)</f>
        <v>48</v>
      </c>
      <c r="E162" s="47">
        <f>VLOOKUP($C162,'mallin data'!$B$2:$CJ$295,66,FALSE)</f>
        <v>9.1575091575091579E-3</v>
      </c>
      <c r="F162" s="7">
        <f>VLOOKUP($C162,'mallin data'!$B$2:$CJ$295,16,FALSE)</f>
        <v>66.2</v>
      </c>
      <c r="G162" s="16">
        <f>VLOOKUP($C162,'mallin data'!$B$2:$CJ$295,87,FALSE)</f>
        <v>551</v>
      </c>
      <c r="H162" s="16">
        <f>VLOOKUP($C162,'mallin data'!$B$2:$CJ$295,67,FALSE)</f>
        <v>27667.565314999298</v>
      </c>
      <c r="I162" s="47">
        <f>VLOOKUP($C162,'mallin data'!$B$2:$CJ$295,71,FALSE)</f>
        <v>4.0000000000000001E-3</v>
      </c>
      <c r="J162" s="28">
        <f>_xlfn.XLOOKUP($C162,'mallin data'!$B$3:$B$295,'mallin data'!CH$3:CH$295)</f>
        <v>0</v>
      </c>
      <c r="L162" s="39">
        <f>1-VLOOKUP(C162,'mallin data'!$B$3:$II$295,242,FALSE)/SUM($D$5:$J$5)</f>
        <v>5.1798529658556247E-2</v>
      </c>
      <c r="M162" s="42">
        <f t="shared" si="19"/>
        <v>20467.453053783043</v>
      </c>
      <c r="N162" s="42"/>
      <c r="O162" s="42">
        <f>VLOOKUP($C162,'mallin data'!$B$2:$CJ$295,65,FALSE)</f>
        <v>0</v>
      </c>
      <c r="P162" s="21"/>
      <c r="Q162" s="16"/>
      <c r="R162" s="16">
        <f>VLOOKUP($C162,'mallin data'!$B$2:$CJ$295,26,FALSE)</f>
        <v>0</v>
      </c>
      <c r="S162" s="16"/>
      <c r="T162" s="16">
        <f t="shared" si="20"/>
        <v>975.24931002759888</v>
      </c>
      <c r="U162" s="16"/>
      <c r="V162" s="16"/>
      <c r="W162" s="11"/>
      <c r="X162" s="52"/>
      <c r="Y162" s="11"/>
      <c r="Z162" s="11"/>
      <c r="AA162" s="11"/>
      <c r="AB162" s="12"/>
      <c r="AC162" s="12"/>
    </row>
    <row r="163" spans="1:29" hidden="1" x14ac:dyDescent="0.2">
      <c r="A163" s="11">
        <v>153</v>
      </c>
      <c r="B163" s="19" t="str">
        <f t="shared" si="21"/>
        <v>**</v>
      </c>
      <c r="C163" t="str">
        <f>VLOOKUP(A163,'mallin data'!$IJ$3:$IL$295,3,FALSE)</f>
        <v>Jämijärvi</v>
      </c>
      <c r="D163" s="7">
        <f>VLOOKUP($C163,'mallin data'!$B$2:$CJ$295,9,FALSE)</f>
        <v>48.6</v>
      </c>
      <c r="E163" s="47">
        <f>VLOOKUP($C163,'mallin data'!$B$2:$CJ$295,66,FALSE)</f>
        <v>-7.8534031413612565E-2</v>
      </c>
      <c r="F163" s="7">
        <f>VLOOKUP($C163,'mallin data'!$B$2:$CJ$295,16,FALSE)</f>
        <v>35.299999999999997</v>
      </c>
      <c r="G163" s="16">
        <f>VLOOKUP($C163,'mallin data'!$B$2:$CJ$295,87,FALSE)</f>
        <v>176</v>
      </c>
      <c r="H163" s="16">
        <f>VLOOKUP($C163,'mallin data'!$B$2:$CJ$295,67,FALSE)</f>
        <v>23420.944708680141</v>
      </c>
      <c r="I163" s="47">
        <f>VLOOKUP($C163,'mallin data'!$B$2:$CJ$295,71,FALSE)</f>
        <v>2E-3</v>
      </c>
      <c r="J163" s="28">
        <f>_xlfn.XLOOKUP($C163,'mallin data'!$B$3:$B$295,'mallin data'!CH$3:CH$295)</f>
        <v>0</v>
      </c>
      <c r="L163" s="39">
        <f>1-VLOOKUP(C163,'mallin data'!$B$3:$II$295,242,FALSE)/SUM($D$5:$J$5)</f>
        <v>4.6868737520871728E-2</v>
      </c>
      <c r="M163" s="42">
        <f t="shared" si="19"/>
        <v>11599.482288828338</v>
      </c>
      <c r="N163" s="42"/>
      <c r="O163" s="42">
        <f>VLOOKUP($C163,'mallin data'!$B$2:$CJ$295,65,FALSE)</f>
        <v>0</v>
      </c>
      <c r="P163" s="21"/>
      <c r="Q163" s="16"/>
      <c r="R163" s="16">
        <f>VLOOKUP($C163,'mallin data'!$B$2:$CJ$295,26,FALSE)</f>
        <v>0</v>
      </c>
      <c r="S163" s="16"/>
      <c r="T163" s="16">
        <f t="shared" si="20"/>
        <v>743.00278551532028</v>
      </c>
      <c r="U163" s="16"/>
      <c r="V163" s="16"/>
      <c r="W163" s="11"/>
      <c r="X163" s="52"/>
      <c r="Y163" s="11"/>
      <c r="Z163" s="11"/>
      <c r="AA163" s="11"/>
      <c r="AB163" s="12"/>
      <c r="AC163" s="12"/>
    </row>
    <row r="164" spans="1:29" hidden="1" x14ac:dyDescent="0.2">
      <c r="A164" s="11">
        <v>154</v>
      </c>
      <c r="B164" s="19" t="str">
        <f t="shared" si="21"/>
        <v>**</v>
      </c>
      <c r="C164" t="str">
        <f>VLOOKUP(A164,'mallin data'!$IJ$3:$IL$295,3,FALSE)</f>
        <v>Joroinen</v>
      </c>
      <c r="D164" s="7">
        <f>VLOOKUP($C164,'mallin data'!$B$2:$CJ$295,9,FALSE)</f>
        <v>50</v>
      </c>
      <c r="E164" s="47">
        <f>VLOOKUP($C164,'mallin data'!$B$2:$CJ$295,66,FALSE)</f>
        <v>-4.7505938242280287E-3</v>
      </c>
      <c r="F164" s="7">
        <f>VLOOKUP($C164,'mallin data'!$B$2:$CJ$295,16,FALSE)</f>
        <v>58.3</v>
      </c>
      <c r="G164" s="16">
        <f>VLOOKUP($C164,'mallin data'!$B$2:$CJ$295,87,FALSE)</f>
        <v>419</v>
      </c>
      <c r="H164" s="16">
        <f>VLOOKUP($C164,'mallin data'!$B$2:$CJ$295,67,FALSE)</f>
        <v>25714.035294117646</v>
      </c>
      <c r="I164" s="47">
        <f>VLOOKUP($C164,'mallin data'!$B$2:$CJ$295,71,FALSE)</f>
        <v>4.0000000000000001E-3</v>
      </c>
      <c r="J164" s="28">
        <f>_xlfn.XLOOKUP($C164,'mallin data'!$B$3:$B$295,'mallin data'!CH$3:CH$295)</f>
        <v>0</v>
      </c>
      <c r="L164" s="39">
        <f>1-VLOOKUP(C164,'mallin data'!$B$3:$II$295,242,FALSE)/SUM($D$5:$J$5)</f>
        <v>4.6643410871626267E-2</v>
      </c>
      <c r="M164" s="42">
        <f t="shared" si="19"/>
        <v>11628.576190476191</v>
      </c>
      <c r="N164" s="42"/>
      <c r="O164" s="42">
        <f>VLOOKUP($C164,'mallin data'!$B$2:$CJ$295,65,FALSE)</f>
        <v>0</v>
      </c>
      <c r="P164" s="21"/>
      <c r="Q164" s="16"/>
      <c r="R164" s="16">
        <f>VLOOKUP($C164,'mallin data'!$B$2:$CJ$295,26,FALSE)</f>
        <v>0</v>
      </c>
      <c r="S164" s="16"/>
      <c r="T164" s="16">
        <f t="shared" si="20"/>
        <v>967.4365853658536</v>
      </c>
      <c r="U164" s="16"/>
      <c r="V164" s="16"/>
      <c r="W164" s="11"/>
      <c r="X164" s="52"/>
      <c r="Y164" s="11"/>
      <c r="Z164" s="11"/>
      <c r="AA164" s="11"/>
      <c r="AB164" s="12"/>
      <c r="AC164" s="12"/>
    </row>
    <row r="165" spans="1:29" hidden="1" x14ac:dyDescent="0.2">
      <c r="A165" s="11">
        <v>155</v>
      </c>
      <c r="B165" s="19" t="str">
        <f t="shared" si="21"/>
        <v>**</v>
      </c>
      <c r="C165" t="str">
        <f>VLOOKUP(A165,'mallin data'!$IJ$3:$IL$295,3,FALSE)</f>
        <v>Paimio</v>
      </c>
      <c r="D165" s="7">
        <f>VLOOKUP($C165,'mallin data'!$B$2:$CJ$295,9,FALSE)</f>
        <v>43</v>
      </c>
      <c r="E165" s="47">
        <f>VLOOKUP($C165,'mallin data'!$B$2:$CJ$295,66,FALSE)</f>
        <v>3.5714285714285713E-3</v>
      </c>
      <c r="F165" s="7">
        <f>VLOOKUP($C165,'mallin data'!$B$2:$CJ$295,16,FALSE)</f>
        <v>49.8</v>
      </c>
      <c r="G165" s="16">
        <f>VLOOKUP($C165,'mallin data'!$B$2:$CJ$295,87,FALSE)</f>
        <v>1405</v>
      </c>
      <c r="H165" s="16">
        <f>VLOOKUP($C165,'mallin data'!$B$2:$CJ$295,67,FALSE)</f>
        <v>28018.660288358846</v>
      </c>
      <c r="I165" s="47">
        <f>VLOOKUP($C165,'mallin data'!$B$2:$CJ$295,71,FALSE)</f>
        <v>8.0000000000000002E-3</v>
      </c>
      <c r="J165" s="28">
        <f>_xlfn.XLOOKUP($C165,'mallin data'!$B$3:$B$295,'mallin data'!CH$3:CH$295)</f>
        <v>0</v>
      </c>
      <c r="L165" s="39">
        <f>1-VLOOKUP(C165,'mallin data'!$B$3:$II$295,242,FALSE)/SUM($D$5:$J$5)</f>
        <v>4.223734784072386E-2</v>
      </c>
      <c r="M165" s="42">
        <f t="shared" si="19"/>
        <v>9168.8620320855607</v>
      </c>
      <c r="N165" s="42"/>
      <c r="O165" s="42">
        <f>VLOOKUP($C165,'mallin data'!$B$2:$CJ$295,65,FALSE)</f>
        <v>0</v>
      </c>
      <c r="P165" s="21"/>
      <c r="Q165" s="16"/>
      <c r="R165" s="16">
        <f>VLOOKUP($C165,'mallin data'!$B$2:$CJ$295,26,FALSE)</f>
        <v>0</v>
      </c>
      <c r="S165" s="16"/>
      <c r="T165" s="16">
        <f t="shared" si="20"/>
        <v>769.85814038956266</v>
      </c>
      <c r="U165" s="16"/>
      <c r="V165" s="16"/>
      <c r="W165" s="11"/>
      <c r="X165" s="52"/>
      <c r="Y165" s="11"/>
      <c r="Z165" s="11"/>
      <c r="AA165" s="11"/>
      <c r="AB165" s="12"/>
      <c r="AC165" s="12"/>
    </row>
    <row r="166" spans="1:29" hidden="1" x14ac:dyDescent="0.2">
      <c r="A166" s="11">
        <v>156</v>
      </c>
      <c r="B166" s="19" t="str">
        <f t="shared" si="21"/>
        <v>**</v>
      </c>
      <c r="C166" t="str">
        <f>VLOOKUP(A166,'mallin data'!$IJ$3:$IL$295,3,FALSE)</f>
        <v>Vihti</v>
      </c>
      <c r="D166" s="7">
        <f>VLOOKUP($C166,'mallin data'!$B$2:$CJ$295,9,FALSE)</f>
        <v>43.5</v>
      </c>
      <c r="E166" s="47">
        <f>VLOOKUP($C166,'mallin data'!$B$2:$CJ$295,66,FALSE)</f>
        <v>-3.414911781445646E-2</v>
      </c>
      <c r="F166" s="7">
        <f>VLOOKUP($C166,'mallin data'!$B$2:$CJ$295,16,FALSE)</f>
        <v>39.200000000000003</v>
      </c>
      <c r="G166" s="16">
        <f>VLOOKUP($C166,'mallin data'!$B$2:$CJ$295,87,FALSE)</f>
        <v>3394</v>
      </c>
      <c r="H166" s="16">
        <f>VLOOKUP($C166,'mallin data'!$B$2:$CJ$295,67,FALSE)</f>
        <v>30970.899725799172</v>
      </c>
      <c r="I166" s="47">
        <f>VLOOKUP($C166,'mallin data'!$B$2:$CJ$295,71,FALSE)</f>
        <v>1.7000000000000001E-2</v>
      </c>
      <c r="J166" s="28">
        <f>_xlfn.XLOOKUP($C166,'mallin data'!$B$3:$B$295,'mallin data'!CH$3:CH$295)</f>
        <v>0</v>
      </c>
      <c r="L166" s="39">
        <f>1-VLOOKUP(C166,'mallin data'!$B$3:$II$295,242,FALSE)/SUM($D$5:$J$5)</f>
        <v>3.6249573235674015E-2</v>
      </c>
      <c r="M166" s="42">
        <f t="shared" si="19"/>
        <v>11260.44209612044</v>
      </c>
      <c r="N166" s="42"/>
      <c r="O166" s="42">
        <f>VLOOKUP($C166,'mallin data'!$B$2:$CJ$295,65,FALSE)</f>
        <v>0</v>
      </c>
      <c r="P166" s="21"/>
      <c r="Q166" s="16"/>
      <c r="R166" s="16">
        <f>VLOOKUP($C166,'mallin data'!$B$2:$CJ$295,26,FALSE)</f>
        <v>0</v>
      </c>
      <c r="S166" s="16"/>
      <c r="T166" s="16">
        <f t="shared" si="20"/>
        <v>869.73557341124911</v>
      </c>
      <c r="U166" s="16"/>
      <c r="V166" s="16"/>
      <c r="W166" s="11"/>
      <c r="X166" s="52"/>
      <c r="Y166" s="11"/>
      <c r="Z166" s="11"/>
      <c r="AA166" s="11"/>
      <c r="AB166" s="12"/>
      <c r="AC166" s="12"/>
    </row>
    <row r="167" spans="1:29" hidden="1" x14ac:dyDescent="0.2">
      <c r="A167" s="11">
        <v>157</v>
      </c>
      <c r="B167" s="19" t="str">
        <f t="shared" si="21"/>
        <v>**</v>
      </c>
      <c r="C167" t="str">
        <f>VLOOKUP(A167,'mallin data'!$IJ$3:$IL$295,3,FALSE)</f>
        <v>Multia</v>
      </c>
      <c r="D167" s="7">
        <f>VLOOKUP($C167,'mallin data'!$B$2:$CJ$295,9,FALSE)</f>
        <v>52.6</v>
      </c>
      <c r="E167" s="47">
        <f>VLOOKUP($C167,'mallin data'!$B$2:$CJ$295,66,FALSE)</f>
        <v>-1.5625E-2</v>
      </c>
      <c r="F167" s="7">
        <f>VLOOKUP($C167,'mallin data'!$B$2:$CJ$295,16,FALSE)</f>
        <v>80</v>
      </c>
      <c r="G167" s="16">
        <f>VLOOKUP($C167,'mallin data'!$B$2:$CJ$295,87,FALSE)</f>
        <v>126</v>
      </c>
      <c r="H167" s="16">
        <f>VLOOKUP($C167,'mallin data'!$B$2:$CJ$295,67,FALSE)</f>
        <v>22873.609090909093</v>
      </c>
      <c r="I167" s="47">
        <f>VLOOKUP($C167,'mallin data'!$B$2:$CJ$295,71,FALSE)</f>
        <v>3.0000000000000001E-3</v>
      </c>
      <c r="J167" s="28">
        <f>_xlfn.XLOOKUP($C167,'mallin data'!$B$3:$B$295,'mallin data'!CH$3:CH$295)</f>
        <v>0</v>
      </c>
      <c r="L167" s="39">
        <f>1-VLOOKUP(C167,'mallin data'!$B$3:$II$295,242,FALSE)/SUM($D$5:$J$5)</f>
        <v>3.4720578543167235E-2</v>
      </c>
      <c r="M167" s="42">
        <f t="shared" si="19"/>
        <v>16729.496062992126</v>
      </c>
      <c r="N167" s="42"/>
      <c r="O167" s="42">
        <f>VLOOKUP($C167,'mallin data'!$B$2:$CJ$295,65,FALSE)</f>
        <v>0</v>
      </c>
      <c r="P167" s="21"/>
      <c r="Q167" s="16"/>
      <c r="R167" s="16">
        <f>VLOOKUP($C167,'mallin data'!$B$2:$CJ$295,26,FALSE)</f>
        <v>0</v>
      </c>
      <c r="S167" s="16"/>
      <c r="T167" s="16">
        <f t="shared" si="20"/>
        <v>2051.96</v>
      </c>
      <c r="U167" s="16"/>
      <c r="V167" s="16"/>
      <c r="W167" s="11"/>
      <c r="X167" s="52"/>
      <c r="Y167" s="11"/>
      <c r="Z167" s="11"/>
      <c r="AA167" s="11"/>
      <c r="AB167" s="12"/>
      <c r="AC167" s="12"/>
    </row>
    <row r="168" spans="1:29" hidden="1" x14ac:dyDescent="0.2">
      <c r="A168" s="11">
        <v>158</v>
      </c>
      <c r="B168" s="19" t="str">
        <f t="shared" si="21"/>
        <v>**</v>
      </c>
      <c r="C168" t="str">
        <f>VLOOKUP(A168,'mallin data'!$IJ$3:$IL$295,3,FALSE)</f>
        <v>Savitaipale</v>
      </c>
      <c r="D168" s="7">
        <f>VLOOKUP($C168,'mallin data'!$B$2:$CJ$295,9,FALSE)</f>
        <v>53.9</v>
      </c>
      <c r="E168" s="47">
        <f>VLOOKUP($C168,'mallin data'!$B$2:$CJ$295,66,FALSE)</f>
        <v>-3.3457249070631967E-2</v>
      </c>
      <c r="F168" s="7">
        <f>VLOOKUP($C168,'mallin data'!$B$2:$CJ$295,16,FALSE)</f>
        <v>43.9</v>
      </c>
      <c r="G168" s="16">
        <f>VLOOKUP($C168,'mallin data'!$B$2:$CJ$295,87,FALSE)</f>
        <v>260</v>
      </c>
      <c r="H168" s="16">
        <f>VLOOKUP($C168,'mallin data'!$B$2:$CJ$295,67,FALSE)</f>
        <v>24591.976368159205</v>
      </c>
      <c r="I168" s="47">
        <f>VLOOKUP($C168,'mallin data'!$B$2:$CJ$295,71,FALSE)</f>
        <v>4.0000000000000001E-3</v>
      </c>
      <c r="J168" s="28">
        <f>_xlfn.XLOOKUP($C168,'mallin data'!$B$3:$B$295,'mallin data'!CH$3:CH$295)</f>
        <v>0</v>
      </c>
      <c r="L168" s="39">
        <f>1-VLOOKUP(C168,'mallin data'!$B$3:$II$295,242,FALSE)/SUM($D$5:$J$5)</f>
        <v>3.2890645928471018E-2</v>
      </c>
      <c r="M168" s="42">
        <f t="shared" si="19"/>
        <v>14428.608695652174</v>
      </c>
      <c r="N168" s="42"/>
      <c r="O168" s="42">
        <f>VLOOKUP($C168,'mallin data'!$B$2:$CJ$295,65,FALSE)</f>
        <v>0</v>
      </c>
      <c r="P168" s="21"/>
      <c r="Q168" s="16"/>
      <c r="R168" s="16">
        <f>VLOOKUP($C168,'mallin data'!$B$2:$CJ$295,26,FALSE)</f>
        <v>0</v>
      </c>
      <c r="S168" s="16"/>
      <c r="T168" s="16">
        <f t="shared" si="20"/>
        <v>1662.1417624521073</v>
      </c>
      <c r="U168" s="16"/>
      <c r="V168" s="16"/>
      <c r="W168" s="11"/>
      <c r="X168" s="52"/>
      <c r="Y168" s="11"/>
      <c r="Z168" s="11"/>
      <c r="AA168" s="11"/>
      <c r="AB168" s="12"/>
      <c r="AC168" s="12"/>
    </row>
    <row r="169" spans="1:29" hidden="1" x14ac:dyDescent="0.2">
      <c r="A169" s="11">
        <v>159</v>
      </c>
      <c r="B169" s="19" t="str">
        <f t="shared" si="21"/>
        <v>**</v>
      </c>
      <c r="C169" t="str">
        <f>VLOOKUP(A169,'mallin data'!$IJ$3:$IL$295,3,FALSE)</f>
        <v>Lappajärvi</v>
      </c>
      <c r="D169" s="7">
        <f>VLOOKUP($C169,'mallin data'!$B$2:$CJ$295,9,FALSE)</f>
        <v>51.4</v>
      </c>
      <c r="E169" s="47">
        <f>VLOOKUP($C169,'mallin data'!$B$2:$CJ$295,66,FALSE)</f>
        <v>-2.2222222222222223E-2</v>
      </c>
      <c r="F169" s="7">
        <f>VLOOKUP($C169,'mallin data'!$B$2:$CJ$295,16,FALSE)</f>
        <v>54.2</v>
      </c>
      <c r="G169" s="16">
        <f>VLOOKUP($C169,'mallin data'!$B$2:$CJ$295,87,FALSE)</f>
        <v>264</v>
      </c>
      <c r="H169" s="16">
        <f>VLOOKUP($C169,'mallin data'!$B$2:$CJ$295,67,FALSE)</f>
        <v>22868.437791323056</v>
      </c>
      <c r="I169" s="47">
        <f>VLOOKUP($C169,'mallin data'!$B$2:$CJ$295,71,FALSE)</f>
        <v>4.0000000000000001E-3</v>
      </c>
      <c r="J169" s="28">
        <f>_xlfn.XLOOKUP($C169,'mallin data'!$B$3:$B$295,'mallin data'!CH$3:CH$295)</f>
        <v>0</v>
      </c>
      <c r="L169" s="39">
        <f>1-VLOOKUP(C169,'mallin data'!$B$3:$II$295,242,FALSE)/SUM($D$5:$J$5)</f>
        <v>2.9961782499071221E-2</v>
      </c>
      <c r="M169" s="42">
        <f t="shared" si="19"/>
        <v>12006.299625468166</v>
      </c>
      <c r="N169" s="42"/>
      <c r="O169" s="42">
        <f>VLOOKUP($C169,'mallin data'!$B$2:$CJ$295,65,FALSE)</f>
        <v>0</v>
      </c>
      <c r="P169" s="21"/>
      <c r="Q169" s="16"/>
      <c r="R169" s="16">
        <f>VLOOKUP($C169,'mallin data'!$B$2:$CJ$295,26,FALSE)</f>
        <v>0</v>
      </c>
      <c r="S169" s="16"/>
      <c r="T169" s="16">
        <f t="shared" si="20"/>
        <v>780.74102079395084</v>
      </c>
      <c r="U169" s="16"/>
      <c r="V169" s="16"/>
      <c r="W169" s="11"/>
      <c r="X169" s="52"/>
      <c r="Y169" s="11"/>
      <c r="Z169" s="11"/>
      <c r="AA169" s="11"/>
      <c r="AB169" s="12"/>
      <c r="AC169" s="12"/>
    </row>
    <row r="170" spans="1:29" hidden="1" x14ac:dyDescent="0.2">
      <c r="A170" s="11">
        <v>160</v>
      </c>
      <c r="B170" s="19" t="str">
        <f t="shared" si="21"/>
        <v>**</v>
      </c>
      <c r="C170" t="str">
        <f>VLOOKUP(A170,'mallin data'!$IJ$3:$IL$295,3,FALSE)</f>
        <v>Saarijärvi</v>
      </c>
      <c r="D170" s="7">
        <f>VLOOKUP($C170,'mallin data'!$B$2:$CJ$295,9,FALSE)</f>
        <v>51</v>
      </c>
      <c r="E170" s="47">
        <f>VLOOKUP($C170,'mallin data'!$B$2:$CJ$295,66,FALSE)</f>
        <v>-2.5851938895417155E-2</v>
      </c>
      <c r="F170" s="7">
        <f>VLOOKUP($C170,'mallin data'!$B$2:$CJ$295,16,FALSE)</f>
        <v>25.3</v>
      </c>
      <c r="G170" s="16">
        <f>VLOOKUP($C170,'mallin data'!$B$2:$CJ$295,87,FALSE)</f>
        <v>829</v>
      </c>
      <c r="H170" s="16">
        <f>VLOOKUP($C170,'mallin data'!$B$2:$CJ$295,67,FALSE)</f>
        <v>23216.451452469762</v>
      </c>
      <c r="I170" s="47">
        <f>VLOOKUP($C170,'mallin data'!$B$2:$CJ$295,71,FALSE)</f>
        <v>1E-3</v>
      </c>
      <c r="J170" s="28">
        <f>_xlfn.XLOOKUP($C170,'mallin data'!$B$3:$B$295,'mallin data'!CH$3:CH$295)</f>
        <v>0</v>
      </c>
      <c r="L170" s="39">
        <f>1-VLOOKUP(C170,'mallin data'!$B$3:$II$295,242,FALSE)/SUM($D$5:$J$5)</f>
        <v>2.7314902061207458E-2</v>
      </c>
      <c r="M170" s="42">
        <f t="shared" si="19"/>
        <v>12273.357142857143</v>
      </c>
      <c r="N170" s="42"/>
      <c r="O170" s="42">
        <f>VLOOKUP($C170,'mallin data'!$B$2:$CJ$295,65,FALSE)</f>
        <v>0</v>
      </c>
      <c r="P170" s="21"/>
      <c r="Q170" s="16"/>
      <c r="R170" s="16">
        <f>VLOOKUP($C170,'mallin data'!$B$2:$CJ$295,26,FALSE)</f>
        <v>0</v>
      </c>
      <c r="S170" s="16"/>
      <c r="T170" s="16">
        <f t="shared" si="20"/>
        <v>1577.8378048780487</v>
      </c>
      <c r="U170" s="16"/>
      <c r="V170" s="16"/>
      <c r="W170" s="11"/>
      <c r="X170" s="52"/>
      <c r="Y170" s="11"/>
      <c r="Z170" s="11"/>
      <c r="AA170" s="11"/>
      <c r="AB170" s="12"/>
      <c r="AC170" s="12"/>
    </row>
    <row r="171" spans="1:29" hidden="1" x14ac:dyDescent="0.2">
      <c r="A171" s="11">
        <v>161</v>
      </c>
      <c r="B171" s="19" t="str">
        <f t="shared" si="21"/>
        <v>**</v>
      </c>
      <c r="C171" t="str">
        <f>VLOOKUP(A171,'mallin data'!$IJ$3:$IL$295,3,FALSE)</f>
        <v>Kauhajoki</v>
      </c>
      <c r="D171" s="7">
        <f>VLOOKUP($C171,'mallin data'!$B$2:$CJ$295,9,FALSE)</f>
        <v>47.5</v>
      </c>
      <c r="E171" s="47">
        <f>VLOOKUP($C171,'mallin data'!$B$2:$CJ$295,66,FALSE)</f>
        <v>1.7557251908396947E-2</v>
      </c>
      <c r="F171" s="7">
        <f>VLOOKUP($C171,'mallin data'!$B$2:$CJ$295,16,FALSE)</f>
        <v>68.7</v>
      </c>
      <c r="G171" s="16">
        <f>VLOOKUP($C171,'mallin data'!$B$2:$CJ$295,87,FALSE)</f>
        <v>1333</v>
      </c>
      <c r="H171" s="16">
        <f>VLOOKUP($C171,'mallin data'!$B$2:$CJ$295,67,FALSE)</f>
        <v>23933.434696465367</v>
      </c>
      <c r="I171" s="47">
        <f>VLOOKUP($C171,'mallin data'!$B$2:$CJ$295,71,FALSE)</f>
        <v>4.0000000000000001E-3</v>
      </c>
      <c r="J171" s="28">
        <f>_xlfn.XLOOKUP($C171,'mallin data'!$B$3:$B$295,'mallin data'!CH$3:CH$295)</f>
        <v>0</v>
      </c>
      <c r="L171" s="39">
        <f>1-VLOOKUP(C171,'mallin data'!$B$3:$II$295,242,FALSE)/SUM($D$5:$J$5)</f>
        <v>2.2276023896534158E-2</v>
      </c>
      <c r="M171" s="42">
        <f t="shared" si="19"/>
        <v>11072.028755202422</v>
      </c>
      <c r="N171" s="42"/>
      <c r="O171" s="42">
        <f>VLOOKUP($C171,'mallin data'!$B$2:$CJ$295,65,FALSE)</f>
        <v>0</v>
      </c>
      <c r="P171" s="21"/>
      <c r="Q171" s="16"/>
      <c r="R171" s="16">
        <f>VLOOKUP($C171,'mallin data'!$B$2:$CJ$295,26,FALSE)</f>
        <v>0</v>
      </c>
      <c r="S171" s="16"/>
      <c r="T171" s="16">
        <f t="shared" si="20"/>
        <v>845.91686091686097</v>
      </c>
      <c r="U171" s="16"/>
      <c r="V171" s="16"/>
      <c r="W171" s="11"/>
      <c r="X171" s="52"/>
      <c r="Y171" s="11"/>
      <c r="Z171" s="11"/>
      <c r="AA171" s="11"/>
      <c r="AB171" s="12"/>
      <c r="AC171" s="12"/>
    </row>
    <row r="172" spans="1:29" hidden="1" x14ac:dyDescent="0.2">
      <c r="A172" s="11">
        <v>162</v>
      </c>
      <c r="B172" s="19" t="str">
        <f t="shared" si="21"/>
        <v>**</v>
      </c>
      <c r="C172" t="str">
        <f>VLOOKUP(A172,'mallin data'!$IJ$3:$IL$295,3,FALSE)</f>
        <v>Forssa</v>
      </c>
      <c r="D172" s="7">
        <f>VLOOKUP($C172,'mallin data'!$B$2:$CJ$295,9,FALSE)</f>
        <v>49.1</v>
      </c>
      <c r="E172" s="47">
        <f>VLOOKUP($C172,'mallin data'!$B$2:$CJ$295,66,FALSE)</f>
        <v>2.3183925811437404E-2</v>
      </c>
      <c r="F172" s="7">
        <f>VLOOKUP($C172,'mallin data'!$B$2:$CJ$295,16,FALSE)</f>
        <v>91.6</v>
      </c>
      <c r="G172" s="16">
        <f>VLOOKUP($C172,'mallin data'!$B$2:$CJ$295,87,FALSE)</f>
        <v>1324</v>
      </c>
      <c r="H172" s="16">
        <f>VLOOKUP($C172,'mallin data'!$B$2:$CJ$295,67,FALSE)</f>
        <v>25146.27330135406</v>
      </c>
      <c r="I172" s="47">
        <f>VLOOKUP($C172,'mallin data'!$B$2:$CJ$295,71,FALSE)</f>
        <v>3.0000000000000001E-3</v>
      </c>
      <c r="J172" s="28">
        <f>_xlfn.XLOOKUP($C172,'mallin data'!$B$3:$B$295,'mallin data'!CH$3:CH$295)</f>
        <v>0</v>
      </c>
      <c r="L172" s="39">
        <f>1-VLOOKUP(C172,'mallin data'!$B$3:$II$295,242,FALSE)/SUM($D$5:$J$5)</f>
        <v>2.1557197850906151E-2</v>
      </c>
      <c r="M172" s="42">
        <f t="shared" si="19"/>
        <v>13008.730328495034</v>
      </c>
      <c r="N172" s="42"/>
      <c r="O172" s="42">
        <f>VLOOKUP($C172,'mallin data'!$B$2:$CJ$295,65,FALSE)</f>
        <v>0</v>
      </c>
      <c r="P172" s="21"/>
      <c r="Q172" s="16"/>
      <c r="R172" s="16">
        <f>VLOOKUP($C172,'mallin data'!$B$2:$CJ$295,26,FALSE)</f>
        <v>0</v>
      </c>
      <c r="S172" s="16"/>
      <c r="T172" s="16">
        <f t="shared" si="20"/>
        <v>1124.0681362725452</v>
      </c>
      <c r="U172" s="16"/>
      <c r="V172" s="16"/>
      <c r="W172" s="11"/>
      <c r="X172" s="52"/>
      <c r="Y172" s="11"/>
      <c r="Z172" s="11"/>
      <c r="AA172" s="11"/>
      <c r="AB172" s="12"/>
      <c r="AC172" s="12"/>
    </row>
    <row r="173" spans="1:29" hidden="1" x14ac:dyDescent="0.2">
      <c r="A173" s="11">
        <v>163</v>
      </c>
      <c r="B173" s="19" t="str">
        <f t="shared" si="21"/>
        <v>**</v>
      </c>
      <c r="C173" t="str">
        <f>VLOOKUP(A173,'mallin data'!$IJ$3:$IL$295,3,FALSE)</f>
        <v>Isokyrö</v>
      </c>
      <c r="D173" s="7">
        <f>VLOOKUP($C173,'mallin data'!$B$2:$CJ$295,9,FALSE)</f>
        <v>47</v>
      </c>
      <c r="E173" s="47">
        <f>VLOOKUP($C173,'mallin data'!$B$2:$CJ$295,66,FALSE)</f>
        <v>1.3157894736842105E-2</v>
      </c>
      <c r="F173" s="7">
        <f>VLOOKUP($C173,'mallin data'!$B$2:$CJ$295,16,FALSE)</f>
        <v>69.8</v>
      </c>
      <c r="G173" s="16">
        <f>VLOOKUP($C173,'mallin data'!$B$2:$CJ$295,87,FALSE)</f>
        <v>539</v>
      </c>
      <c r="H173" s="16">
        <f>VLOOKUP($C173,'mallin data'!$B$2:$CJ$295,67,FALSE)</f>
        <v>25380.527886160202</v>
      </c>
      <c r="I173" s="47">
        <f>VLOOKUP($C173,'mallin data'!$B$2:$CJ$295,71,FALSE)</f>
        <v>6.9999999999999993E-3</v>
      </c>
      <c r="J173" s="28">
        <f>_xlfn.XLOOKUP($C173,'mallin data'!$B$3:$B$295,'mallin data'!CH$3:CH$295)</f>
        <v>0</v>
      </c>
      <c r="L173" s="39">
        <f>1-VLOOKUP(C173,'mallin data'!$B$3:$II$295,242,FALSE)/SUM($D$5:$J$5)</f>
        <v>1.8057424281719303E-2</v>
      </c>
      <c r="M173" s="42">
        <f t="shared" si="19"/>
        <v>10252.789915966387</v>
      </c>
      <c r="N173" s="42"/>
      <c r="O173" s="42">
        <f>VLOOKUP($C173,'mallin data'!$B$2:$CJ$295,65,FALSE)</f>
        <v>0</v>
      </c>
      <c r="P173" s="21"/>
      <c r="Q173" s="16"/>
      <c r="R173" s="16">
        <f>VLOOKUP($C173,'mallin data'!$B$2:$CJ$295,26,FALSE)</f>
        <v>0</v>
      </c>
      <c r="S173" s="16"/>
      <c r="T173" s="16">
        <f t="shared" si="20"/>
        <v>309.62157048249765</v>
      </c>
      <c r="U173" s="16"/>
      <c r="V173" s="16"/>
      <c r="W173" s="11"/>
      <c r="X173" s="52"/>
      <c r="Y173" s="11"/>
      <c r="Z173" s="11"/>
      <c r="AA173" s="11"/>
      <c r="AB173" s="12"/>
      <c r="AC173" s="12"/>
    </row>
    <row r="174" spans="1:29" hidden="1" x14ac:dyDescent="0.2">
      <c r="A174" s="11">
        <v>164</v>
      </c>
      <c r="B174" s="19" t="str">
        <f t="shared" si="21"/>
        <v>**</v>
      </c>
      <c r="C174" t="str">
        <f>VLOOKUP(A174,'mallin data'!$IJ$3:$IL$295,3,FALSE)</f>
        <v>Naantali</v>
      </c>
      <c r="D174" s="7">
        <f>VLOOKUP($C174,'mallin data'!$B$2:$CJ$295,9,FALSE)</f>
        <v>47.1</v>
      </c>
      <c r="E174" s="47">
        <f>VLOOKUP($C174,'mallin data'!$B$2:$CJ$295,66,FALSE)</f>
        <v>-2.0253164556962027E-3</v>
      </c>
      <c r="F174" s="7">
        <f>VLOOKUP($C174,'mallin data'!$B$2:$CJ$295,16,FALSE)</f>
        <v>63.1</v>
      </c>
      <c r="G174" s="16">
        <f>VLOOKUP($C174,'mallin data'!$B$2:$CJ$295,87,FALSE)</f>
        <v>1971</v>
      </c>
      <c r="H174" s="16">
        <f>VLOOKUP($C174,'mallin data'!$B$2:$CJ$295,67,FALSE)</f>
        <v>31583.4399719986</v>
      </c>
      <c r="I174" s="47">
        <f>VLOOKUP($C174,'mallin data'!$B$2:$CJ$295,71,FALSE)</f>
        <v>1.3999999999999999E-2</v>
      </c>
      <c r="J174" s="28">
        <f>_xlfn.XLOOKUP($C174,'mallin data'!$B$3:$B$295,'mallin data'!CH$3:CH$295)</f>
        <v>0</v>
      </c>
      <c r="L174" s="39">
        <f>1-VLOOKUP(C174,'mallin data'!$B$3:$II$295,242,FALSE)/SUM($D$5:$J$5)</f>
        <v>1.5300243771529609E-2</v>
      </c>
      <c r="M174" s="42">
        <f t="shared" si="19"/>
        <v>10825.460212873797</v>
      </c>
      <c r="N174" s="42"/>
      <c r="O174" s="42">
        <f>VLOOKUP($C174,'mallin data'!$B$2:$CJ$295,65,FALSE)</f>
        <v>0</v>
      </c>
      <c r="P174" s="21"/>
      <c r="Q174" s="16"/>
      <c r="R174" s="16">
        <f>VLOOKUP($C174,'mallin data'!$B$2:$CJ$295,26,FALSE)</f>
        <v>0</v>
      </c>
      <c r="S174" s="16"/>
      <c r="T174" s="16">
        <f t="shared" si="20"/>
        <v>881.18547341115436</v>
      </c>
      <c r="U174" s="16"/>
      <c r="V174" s="16"/>
      <c r="W174" s="11"/>
      <c r="X174" s="52"/>
      <c r="Y174" s="11"/>
      <c r="Z174" s="11"/>
      <c r="AA174" s="11"/>
      <c r="AB174" s="12"/>
      <c r="AC174" s="12"/>
    </row>
    <row r="175" spans="1:29" hidden="1" x14ac:dyDescent="0.2">
      <c r="A175" s="11">
        <v>165</v>
      </c>
      <c r="B175" s="19" t="str">
        <f t="shared" si="21"/>
        <v>**</v>
      </c>
      <c r="C175" t="str">
        <f>VLOOKUP(A175,'mallin data'!$IJ$3:$IL$295,3,FALSE)</f>
        <v>Mäntsälä</v>
      </c>
      <c r="D175" s="7">
        <f>VLOOKUP($C175,'mallin data'!$B$2:$CJ$295,9,FALSE)</f>
        <v>42.8</v>
      </c>
      <c r="E175" s="47">
        <f>VLOOKUP($C175,'mallin data'!$B$2:$CJ$295,66,FALSE)</f>
        <v>-1.1755485893416929E-3</v>
      </c>
      <c r="F175" s="7">
        <f>VLOOKUP($C175,'mallin data'!$B$2:$CJ$295,16,FALSE)</f>
        <v>47.8</v>
      </c>
      <c r="G175" s="16">
        <f>VLOOKUP($C175,'mallin data'!$B$2:$CJ$295,87,FALSE)</f>
        <v>2549</v>
      </c>
      <c r="H175" s="16">
        <f>VLOOKUP($C175,'mallin data'!$B$2:$CJ$295,67,FALSE)</f>
        <v>28601.785656343942</v>
      </c>
      <c r="I175" s="47">
        <f>VLOOKUP($C175,'mallin data'!$B$2:$CJ$295,71,FALSE)</f>
        <v>8.0000000000000002E-3</v>
      </c>
      <c r="J175" s="28">
        <f>_xlfn.XLOOKUP($C175,'mallin data'!$B$3:$B$295,'mallin data'!CH$3:CH$295)</f>
        <v>0</v>
      </c>
      <c r="L175" s="39">
        <f>1-VLOOKUP(C175,'mallin data'!$B$3:$II$295,242,FALSE)/SUM($D$5:$J$5)</f>
        <v>1.1157000584166132E-2</v>
      </c>
      <c r="M175" s="42">
        <f t="shared" si="19"/>
        <v>11818.518329739267</v>
      </c>
      <c r="N175" s="42"/>
      <c r="O175" s="42">
        <f>VLOOKUP($C175,'mallin data'!$B$2:$CJ$295,65,FALSE)</f>
        <v>0</v>
      </c>
      <c r="P175" s="21"/>
      <c r="Q175" s="16"/>
      <c r="R175" s="16">
        <f>VLOOKUP($C175,'mallin data'!$B$2:$CJ$295,26,FALSE)</f>
        <v>0</v>
      </c>
      <c r="S175" s="16"/>
      <c r="T175" s="16">
        <f t="shared" si="20"/>
        <v>956.09018355945727</v>
      </c>
      <c r="U175" s="16"/>
      <c r="V175" s="16"/>
      <c r="W175" s="11"/>
      <c r="X175" s="52"/>
      <c r="Y175" s="11"/>
      <c r="Z175" s="11"/>
      <c r="AA175" s="11"/>
      <c r="AB175" s="12"/>
      <c r="AC175" s="12"/>
    </row>
    <row r="176" spans="1:29" hidden="1" x14ac:dyDescent="0.2">
      <c r="A176" s="11">
        <v>166</v>
      </c>
      <c r="B176" s="19" t="str">
        <f t="shared" si="21"/>
        <v>**</v>
      </c>
      <c r="C176" t="str">
        <f>VLOOKUP(A176,'mallin data'!$IJ$3:$IL$295,3,FALSE)</f>
        <v>Perho</v>
      </c>
      <c r="D176" s="7">
        <f>VLOOKUP($C176,'mallin data'!$B$2:$CJ$295,9,FALSE)</f>
        <v>41.4</v>
      </c>
      <c r="E176" s="47">
        <f>VLOOKUP($C176,'mallin data'!$B$2:$CJ$295,66,FALSE)</f>
        <v>-1.9736842105263157E-2</v>
      </c>
      <c r="F176" s="7">
        <f>VLOOKUP($C176,'mallin data'!$B$2:$CJ$295,16,FALSE)</f>
        <v>53.7</v>
      </c>
      <c r="G176" s="16">
        <f>VLOOKUP($C176,'mallin data'!$B$2:$CJ$295,87,FALSE)</f>
        <v>447</v>
      </c>
      <c r="H176" s="16">
        <f>VLOOKUP($C176,'mallin data'!$B$2:$CJ$295,67,FALSE)</f>
        <v>20384.465477114041</v>
      </c>
      <c r="I176" s="47">
        <f>VLOOKUP($C176,'mallin data'!$B$2:$CJ$295,71,FALSE)</f>
        <v>5.0000000000000001E-3</v>
      </c>
      <c r="J176" s="28">
        <f>_xlfn.XLOOKUP($C176,'mallin data'!$B$3:$B$295,'mallin data'!CH$3:CH$295)</f>
        <v>0</v>
      </c>
      <c r="L176" s="39">
        <f>1-VLOOKUP(C176,'mallin data'!$B$3:$II$295,242,FALSE)/SUM($D$5:$J$5)</f>
        <v>8.7234173208355914E-3</v>
      </c>
      <c r="M176" s="42">
        <f t="shared" si="19"/>
        <v>12329.920265780731</v>
      </c>
      <c r="N176" s="42"/>
      <c r="O176" s="42">
        <f>VLOOKUP($C176,'mallin data'!$B$2:$CJ$295,65,FALSE)</f>
        <v>0</v>
      </c>
      <c r="P176" s="21"/>
      <c r="Q176" s="16"/>
      <c r="R176" s="16">
        <f>VLOOKUP($C176,'mallin data'!$B$2:$CJ$295,26,FALSE)</f>
        <v>0</v>
      </c>
      <c r="S176" s="16"/>
      <c r="T176" s="16">
        <f t="shared" si="20"/>
        <v>0.5191873589164786</v>
      </c>
      <c r="U176" s="16"/>
      <c r="V176" s="16"/>
      <c r="W176" s="11"/>
      <c r="X176" s="52"/>
      <c r="Y176" s="11"/>
      <c r="Z176" s="11"/>
      <c r="AA176" s="11"/>
      <c r="AB176" s="12"/>
      <c r="AC176" s="12"/>
    </row>
    <row r="177" spans="1:29" hidden="1" x14ac:dyDescent="0.2">
      <c r="A177" s="11">
        <v>167</v>
      </c>
      <c r="B177" s="19" t="str">
        <f t="shared" si="21"/>
        <v>*</v>
      </c>
      <c r="C177" t="str">
        <f>VLOOKUP(A177,'mallin data'!$IJ$3:$IL$295,3,FALSE)</f>
        <v>Ranua</v>
      </c>
      <c r="D177" s="7">
        <f>VLOOKUP($C177,'mallin data'!$B$2:$CJ$295,9,FALSE)</f>
        <v>47.6</v>
      </c>
      <c r="E177" s="47">
        <f>VLOOKUP($C177,'mallin data'!$B$2:$CJ$295,66,FALSE)</f>
        <v>-8.6021505376344086E-3</v>
      </c>
      <c r="F177" s="7">
        <f>VLOOKUP($C177,'mallin data'!$B$2:$CJ$295,16,FALSE)</f>
        <v>39.1</v>
      </c>
      <c r="G177" s="16">
        <f>VLOOKUP($C177,'mallin data'!$B$2:$CJ$295,87,FALSE)</f>
        <v>461</v>
      </c>
      <c r="H177" s="16">
        <f>VLOOKUP($C177,'mallin data'!$B$2:$CJ$295,67,FALSE)</f>
        <v>21426.902195054183</v>
      </c>
      <c r="I177" s="47">
        <f>VLOOKUP($C177,'mallin data'!$B$2:$CJ$295,71,FALSE)</f>
        <v>2E-3</v>
      </c>
      <c r="J177" s="28">
        <f>_xlfn.XLOOKUP($C177,'mallin data'!$B$3:$B$295,'mallin data'!CH$3:CH$295)</f>
        <v>0</v>
      </c>
      <c r="L177" s="39">
        <f>1-VLOOKUP(C177,'mallin data'!$B$3:$II$295,242,FALSE)/SUM($D$5:$J$5)</f>
        <v>-1.019385516551452E-3</v>
      </c>
      <c r="M177" s="42">
        <f t="shared" si="19"/>
        <v>14807.267818574514</v>
      </c>
      <c r="N177" s="42"/>
      <c r="O177" s="42">
        <f>VLOOKUP($C177,'mallin data'!$B$2:$CJ$295,65,FALSE)</f>
        <v>0</v>
      </c>
      <c r="P177" s="21"/>
      <c r="Q177" s="16"/>
      <c r="R177" s="16">
        <f>VLOOKUP($C177,'mallin data'!$B$2:$CJ$295,26,FALSE)</f>
        <v>0</v>
      </c>
      <c r="S177" s="16"/>
      <c r="T177" s="16">
        <f t="shared" si="20"/>
        <v>907.12458654906288</v>
      </c>
      <c r="U177" s="16"/>
      <c r="V177" s="16"/>
      <c r="W177" s="11"/>
      <c r="X177" s="52"/>
      <c r="Y177" s="11"/>
      <c r="Z177" s="11"/>
      <c r="AA177" s="11"/>
      <c r="AB177" s="12"/>
      <c r="AC177" s="12"/>
    </row>
    <row r="178" spans="1:29" hidden="1" x14ac:dyDescent="0.2">
      <c r="A178" s="11">
        <v>168</v>
      </c>
      <c r="B178" s="19" t="str">
        <f t="shared" si="21"/>
        <v>*</v>
      </c>
      <c r="C178" t="str">
        <f>VLOOKUP(A178,'mallin data'!$IJ$3:$IL$295,3,FALSE)</f>
        <v>Suonenjoki</v>
      </c>
      <c r="D178" s="7">
        <f>VLOOKUP($C178,'mallin data'!$B$2:$CJ$295,9,FALSE)</f>
        <v>50</v>
      </c>
      <c r="E178" s="47">
        <f>VLOOKUP($C178,'mallin data'!$B$2:$CJ$295,66,FALSE)</f>
        <v>4.5045045045045045E-3</v>
      </c>
      <c r="F178" s="7">
        <f>VLOOKUP($C178,'mallin data'!$B$2:$CJ$295,16,FALSE)</f>
        <v>63.6</v>
      </c>
      <c r="G178" s="16">
        <f>VLOOKUP($C178,'mallin data'!$B$2:$CJ$295,87,FALSE)</f>
        <v>669</v>
      </c>
      <c r="H178" s="16">
        <f>VLOOKUP($C178,'mallin data'!$B$2:$CJ$295,67,FALSE)</f>
        <v>24498.632379248658</v>
      </c>
      <c r="I178" s="47">
        <f>VLOOKUP($C178,'mallin data'!$B$2:$CJ$295,71,FALSE)</f>
        <v>2E-3</v>
      </c>
      <c r="J178" s="28">
        <f>_xlfn.XLOOKUP($C178,'mallin data'!$B$3:$B$295,'mallin data'!CH$3:CH$295)</f>
        <v>0</v>
      </c>
      <c r="L178" s="39">
        <f>1-VLOOKUP(C178,'mallin data'!$B$3:$II$295,242,FALSE)/SUM($D$5:$J$5)</f>
        <v>-3.9990110029932691E-3</v>
      </c>
      <c r="M178" s="42">
        <f t="shared" si="19"/>
        <v>12276.331086142322</v>
      </c>
      <c r="N178" s="42"/>
      <c r="O178" s="42">
        <f>VLOOKUP($C178,'mallin data'!$B$2:$CJ$295,65,FALSE)</f>
        <v>0</v>
      </c>
      <c r="P178" s="21"/>
      <c r="Q178" s="16"/>
      <c r="R178" s="16">
        <f>VLOOKUP($C178,'mallin data'!$B$2:$CJ$295,26,FALSE)</f>
        <v>0</v>
      </c>
      <c r="S178" s="16"/>
      <c r="T178" s="16">
        <f t="shared" si="20"/>
        <v>959.35611237661351</v>
      </c>
      <c r="U178" s="16"/>
      <c r="V178" s="16"/>
      <c r="W178" s="11"/>
      <c r="X178" s="52"/>
      <c r="Y178" s="11"/>
      <c r="Z178" s="11"/>
      <c r="AA178" s="11"/>
      <c r="AB178" s="12"/>
      <c r="AC178" s="12"/>
    </row>
    <row r="179" spans="1:29" hidden="1" x14ac:dyDescent="0.2">
      <c r="A179" s="11">
        <v>169</v>
      </c>
      <c r="B179" s="19" t="str">
        <f t="shared" si="21"/>
        <v>*</v>
      </c>
      <c r="C179" t="str">
        <f>VLOOKUP(A179,'mallin data'!$IJ$3:$IL$295,3,FALSE)</f>
        <v>Lumijoki</v>
      </c>
      <c r="D179" s="7">
        <f>VLOOKUP($C179,'mallin data'!$B$2:$CJ$295,9,FALSE)</f>
        <v>38.799999999999997</v>
      </c>
      <c r="E179" s="47">
        <f>VLOOKUP($C179,'mallin data'!$B$2:$CJ$295,66,FALSE)</f>
        <v>-1.3812154696132596E-2</v>
      </c>
      <c r="F179" s="7">
        <f>VLOOKUP($C179,'mallin data'!$B$2:$CJ$295,16,FALSE)</f>
        <v>65.3</v>
      </c>
      <c r="G179" s="16">
        <f>VLOOKUP($C179,'mallin data'!$B$2:$CJ$295,87,FALSE)</f>
        <v>357</v>
      </c>
      <c r="H179" s="16">
        <f>VLOOKUP($C179,'mallin data'!$B$2:$CJ$295,67,FALSE)</f>
        <v>22653.969011313329</v>
      </c>
      <c r="I179" s="47">
        <f>VLOOKUP($C179,'mallin data'!$B$2:$CJ$295,71,FALSE)</f>
        <v>2E-3</v>
      </c>
      <c r="J179" s="28">
        <f>_xlfn.XLOOKUP($C179,'mallin data'!$B$3:$B$295,'mallin data'!CH$3:CH$295)</f>
        <v>0</v>
      </c>
      <c r="L179" s="39">
        <f>1-VLOOKUP(C179,'mallin data'!$B$3:$II$295,242,FALSE)/SUM($D$5:$J$5)</f>
        <v>-4.5014956612774437E-3</v>
      </c>
      <c r="M179" s="42">
        <f t="shared" si="19"/>
        <v>10510.077885952713</v>
      </c>
      <c r="N179" s="42"/>
      <c r="O179" s="42">
        <f>VLOOKUP($C179,'mallin data'!$B$2:$CJ$295,65,FALSE)</f>
        <v>0</v>
      </c>
      <c r="P179" s="21"/>
      <c r="Q179" s="16"/>
      <c r="R179" s="16">
        <f>VLOOKUP($C179,'mallin data'!$B$2:$CJ$295,26,FALSE)</f>
        <v>0</v>
      </c>
      <c r="S179" s="16"/>
      <c r="T179" s="16">
        <f t="shared" si="20"/>
        <v>337.31830985915491</v>
      </c>
      <c r="U179" s="16"/>
      <c r="V179" s="16"/>
      <c r="W179" s="11"/>
      <c r="X179" s="52"/>
      <c r="Y179" s="11"/>
      <c r="Z179" s="11"/>
      <c r="AA179" s="11"/>
      <c r="AB179" s="12"/>
      <c r="AC179" s="12"/>
    </row>
    <row r="180" spans="1:29" hidden="1" x14ac:dyDescent="0.2">
      <c r="A180" s="11">
        <v>170</v>
      </c>
      <c r="B180" s="19" t="str">
        <f t="shared" si="21"/>
        <v>*</v>
      </c>
      <c r="C180" t="str">
        <f>VLOOKUP(A180,'mallin data'!$IJ$3:$IL$295,3,FALSE)</f>
        <v>Karvia</v>
      </c>
      <c r="D180" s="7">
        <f>VLOOKUP($C180,'mallin data'!$B$2:$CJ$295,9,FALSE)</f>
        <v>50.7</v>
      </c>
      <c r="E180" s="47">
        <f>VLOOKUP($C180,'mallin data'!$B$2:$CJ$295,66,FALSE)</f>
        <v>-2.4752475247524754E-2</v>
      </c>
      <c r="F180" s="7">
        <f>VLOOKUP($C180,'mallin data'!$B$2:$CJ$295,16,FALSE)</f>
        <v>33.9</v>
      </c>
      <c r="G180" s="16">
        <f>VLOOKUP($C180,'mallin data'!$B$2:$CJ$295,87,FALSE)</f>
        <v>197</v>
      </c>
      <c r="H180" s="16">
        <f>VLOOKUP($C180,'mallin data'!$B$2:$CJ$295,67,FALSE)</f>
        <v>23179.812725631768</v>
      </c>
      <c r="I180" s="47">
        <f>VLOOKUP($C180,'mallin data'!$B$2:$CJ$295,71,FALSE)</f>
        <v>0</v>
      </c>
      <c r="J180" s="28">
        <f>_xlfn.XLOOKUP($C180,'mallin data'!$B$3:$B$295,'mallin data'!CH$3:CH$295)</f>
        <v>0</v>
      </c>
      <c r="L180" s="39">
        <f>1-VLOOKUP(C180,'mallin data'!$B$3:$II$295,242,FALSE)/SUM($D$5:$J$5)</f>
        <v>-6.4049412118252214E-3</v>
      </c>
      <c r="M180" s="42">
        <f t="shared" si="19"/>
        <v>14469.012531328321</v>
      </c>
      <c r="N180" s="42"/>
      <c r="O180" s="42">
        <f>VLOOKUP($C180,'mallin data'!$B$2:$CJ$295,65,FALSE)</f>
        <v>0</v>
      </c>
      <c r="P180" s="21"/>
      <c r="Q180" s="16"/>
      <c r="R180" s="16">
        <f>VLOOKUP($C180,'mallin data'!$B$2:$CJ$295,26,FALSE)</f>
        <v>0</v>
      </c>
      <c r="S180" s="16"/>
      <c r="T180" s="16">
        <f t="shared" si="20"/>
        <v>1470.2262210796914</v>
      </c>
      <c r="U180" s="16"/>
      <c r="V180" s="16"/>
      <c r="W180" s="11"/>
      <c r="X180" s="52"/>
      <c r="Y180" s="11"/>
      <c r="Z180" s="11"/>
      <c r="AA180" s="11"/>
      <c r="AB180" s="12"/>
      <c r="AC180" s="12"/>
    </row>
    <row r="181" spans="1:29" hidden="1" x14ac:dyDescent="0.2">
      <c r="A181" s="11">
        <v>171</v>
      </c>
      <c r="B181" s="19" t="str">
        <f t="shared" si="21"/>
        <v>*</v>
      </c>
      <c r="C181" t="str">
        <f>VLOOKUP(A181,'mallin data'!$IJ$3:$IL$295,3,FALSE)</f>
        <v>Ruokolahti</v>
      </c>
      <c r="D181" s="7">
        <f>VLOOKUP($C181,'mallin data'!$B$2:$CJ$295,9,FALSE)</f>
        <v>53.2</v>
      </c>
      <c r="E181" s="47">
        <f>VLOOKUP($C181,'mallin data'!$B$2:$CJ$295,66,FALSE)</f>
        <v>2.4630541871921183E-3</v>
      </c>
      <c r="F181" s="7">
        <f>VLOOKUP($C181,'mallin data'!$B$2:$CJ$295,16,FALSE)</f>
        <v>90.5</v>
      </c>
      <c r="G181" s="16">
        <f>VLOOKUP($C181,'mallin data'!$B$2:$CJ$295,87,FALSE)</f>
        <v>407</v>
      </c>
      <c r="H181" s="16">
        <f>VLOOKUP($C181,'mallin data'!$B$2:$CJ$295,67,FALSE)</f>
        <v>27547.732240437159</v>
      </c>
      <c r="I181" s="47">
        <f>VLOOKUP($C181,'mallin data'!$B$2:$CJ$295,71,FALSE)</f>
        <v>2E-3</v>
      </c>
      <c r="J181" s="28">
        <f>_xlfn.XLOOKUP($C181,'mallin data'!$B$3:$B$295,'mallin data'!CH$3:CH$295)</f>
        <v>0</v>
      </c>
      <c r="L181" s="39">
        <f>1-VLOOKUP(C181,'mallin data'!$B$3:$II$295,242,FALSE)/SUM($D$5:$J$5)</f>
        <v>-6.6296439006057195E-3</v>
      </c>
      <c r="M181" s="42">
        <f t="shared" si="19"/>
        <v>13530.068880688807</v>
      </c>
      <c r="N181" s="42"/>
      <c r="O181" s="42">
        <f>VLOOKUP($C181,'mallin data'!$B$2:$CJ$295,65,FALSE)</f>
        <v>0</v>
      </c>
      <c r="P181" s="21"/>
      <c r="Q181" s="16"/>
      <c r="R181" s="16">
        <f>VLOOKUP($C181,'mallin data'!$B$2:$CJ$295,26,FALSE)</f>
        <v>0</v>
      </c>
      <c r="S181" s="16"/>
      <c r="T181" s="16">
        <f t="shared" si="20"/>
        <v>987.3135068153656</v>
      </c>
      <c r="U181" s="16"/>
      <c r="V181" s="16"/>
      <c r="W181" s="11"/>
      <c r="X181" s="52"/>
      <c r="Y181" s="11"/>
      <c r="Z181" s="11"/>
      <c r="AA181" s="11"/>
      <c r="AB181" s="12"/>
      <c r="AC181" s="12"/>
    </row>
    <row r="182" spans="1:29" hidden="1" x14ac:dyDescent="0.2">
      <c r="A182" s="11">
        <v>172</v>
      </c>
      <c r="B182" s="19" t="str">
        <f t="shared" si="21"/>
        <v>*</v>
      </c>
      <c r="C182" t="str">
        <f>VLOOKUP(A182,'mallin data'!$IJ$3:$IL$295,3,FALSE)</f>
        <v>Padasjoki</v>
      </c>
      <c r="D182" s="7">
        <f>VLOOKUP($C182,'mallin data'!$B$2:$CJ$295,9,FALSE)</f>
        <v>55.2</v>
      </c>
      <c r="E182" s="47">
        <f>VLOOKUP($C182,'mallin data'!$B$2:$CJ$295,66,FALSE)</f>
        <v>-7.0652173913043473E-2</v>
      </c>
      <c r="F182" s="7">
        <f>VLOOKUP($C182,'mallin data'!$B$2:$CJ$295,16,FALSE)</f>
        <v>70.900000000000006</v>
      </c>
      <c r="G182" s="16">
        <f>VLOOKUP($C182,'mallin data'!$B$2:$CJ$295,87,FALSE)</f>
        <v>171</v>
      </c>
      <c r="H182" s="16">
        <f>VLOOKUP($C182,'mallin data'!$B$2:$CJ$295,67,FALSE)</f>
        <v>24043.078503301542</v>
      </c>
      <c r="I182" s="47">
        <f>VLOOKUP($C182,'mallin data'!$B$2:$CJ$295,71,FALSE)</f>
        <v>4.0000000000000001E-3</v>
      </c>
      <c r="J182" s="28">
        <f>_xlfn.XLOOKUP($C182,'mallin data'!$B$3:$B$295,'mallin data'!CH$3:CH$295)</f>
        <v>0</v>
      </c>
      <c r="L182" s="39">
        <f>1-VLOOKUP(C182,'mallin data'!$B$3:$II$295,242,FALSE)/SUM($D$5:$J$5)</f>
        <v>-1.4930668860822394E-2</v>
      </c>
      <c r="M182" s="42">
        <f t="shared" si="19"/>
        <v>14431.78028169014</v>
      </c>
      <c r="N182" s="42"/>
      <c r="O182" s="42">
        <f>VLOOKUP($C182,'mallin data'!$B$2:$CJ$295,65,FALSE)</f>
        <v>0</v>
      </c>
      <c r="P182" s="21"/>
      <c r="Q182" s="16"/>
      <c r="R182" s="16">
        <f>VLOOKUP($C182,'mallin data'!$B$2:$CJ$295,26,FALSE)</f>
        <v>0</v>
      </c>
      <c r="S182" s="16"/>
      <c r="T182" s="16">
        <f t="shared" si="20"/>
        <v>1018.1014084507042</v>
      </c>
      <c r="U182" s="16"/>
      <c r="V182" s="16"/>
      <c r="W182" s="11"/>
      <c r="X182" s="52"/>
      <c r="Y182" s="11"/>
      <c r="Z182" s="11"/>
      <c r="AA182" s="11"/>
      <c r="AB182" s="12"/>
      <c r="AC182" s="12"/>
    </row>
    <row r="183" spans="1:29" hidden="1" x14ac:dyDescent="0.2">
      <c r="A183" s="11">
        <v>173</v>
      </c>
      <c r="B183" s="19" t="str">
        <f t="shared" si="21"/>
        <v>*</v>
      </c>
      <c r="C183" t="str">
        <f>VLOOKUP(A183,'mallin data'!$IJ$3:$IL$295,3,FALSE)</f>
        <v>Taivassalo</v>
      </c>
      <c r="D183" s="7">
        <f>VLOOKUP($C183,'mallin data'!$B$2:$CJ$295,9,FALSE)</f>
        <v>51.4</v>
      </c>
      <c r="E183" s="47">
        <f>VLOOKUP($C183,'mallin data'!$B$2:$CJ$295,66,FALSE)</f>
        <v>-2.2099447513812154E-2</v>
      </c>
      <c r="F183" s="7">
        <f>VLOOKUP($C183,'mallin data'!$B$2:$CJ$295,16,FALSE)</f>
        <v>47.4</v>
      </c>
      <c r="G183" s="16">
        <f>VLOOKUP($C183,'mallin data'!$B$2:$CJ$295,87,FALSE)</f>
        <v>177</v>
      </c>
      <c r="H183" s="16">
        <f>VLOOKUP($C183,'mallin data'!$B$2:$CJ$295,67,FALSE)</f>
        <v>25926.939589442816</v>
      </c>
      <c r="I183" s="47">
        <f>VLOOKUP($C183,'mallin data'!$B$2:$CJ$295,71,FALSE)</f>
        <v>1.1000000000000001E-2</v>
      </c>
      <c r="J183" s="28">
        <f>_xlfn.XLOOKUP($C183,'mallin data'!$B$3:$B$295,'mallin data'!CH$3:CH$295)</f>
        <v>0</v>
      </c>
      <c r="L183" s="39">
        <f>1-VLOOKUP(C183,'mallin data'!$B$3:$II$295,242,FALSE)/SUM($D$5:$J$5)</f>
        <v>-1.7178531002234987E-2</v>
      </c>
      <c r="M183" s="42">
        <f t="shared" si="19"/>
        <v>14053.117318435754</v>
      </c>
      <c r="N183" s="42"/>
      <c r="O183" s="42">
        <f>VLOOKUP($C183,'mallin data'!$B$2:$CJ$295,65,FALSE)</f>
        <v>0</v>
      </c>
      <c r="P183" s="21"/>
      <c r="Q183" s="16"/>
      <c r="R183" s="16">
        <f>VLOOKUP($C183,'mallin data'!$B$2:$CJ$295,26,FALSE)</f>
        <v>0</v>
      </c>
      <c r="S183" s="16"/>
      <c r="T183" s="16">
        <f t="shared" si="20"/>
        <v>2.3977272727272729</v>
      </c>
      <c r="U183" s="16"/>
      <c r="V183" s="16"/>
      <c r="W183" s="11"/>
      <c r="X183" s="52"/>
      <c r="Y183" s="11"/>
      <c r="Z183" s="11"/>
      <c r="AA183" s="11"/>
      <c r="AB183" s="12"/>
      <c r="AC183" s="12"/>
    </row>
    <row r="184" spans="1:29" hidden="1" x14ac:dyDescent="0.2">
      <c r="A184" s="11">
        <v>174</v>
      </c>
      <c r="B184" s="19" t="str">
        <f t="shared" si="21"/>
        <v>*</v>
      </c>
      <c r="C184" t="str">
        <f>VLOOKUP(A184,'mallin data'!$IJ$3:$IL$295,3,FALSE)</f>
        <v>Laukaa</v>
      </c>
      <c r="D184" s="7">
        <f>VLOOKUP($C184,'mallin data'!$B$2:$CJ$295,9,FALSE)</f>
        <v>42</v>
      </c>
      <c r="E184" s="47">
        <f>VLOOKUP($C184,'mallin data'!$B$2:$CJ$295,66,FALSE)</f>
        <v>1.5717778553964373E-2</v>
      </c>
      <c r="F184" s="7">
        <f>VLOOKUP($C184,'mallin data'!$B$2:$CJ$295,16,FALSE)</f>
        <v>73.599999999999994</v>
      </c>
      <c r="G184" s="16">
        <f>VLOOKUP($C184,'mallin data'!$B$2:$CJ$295,87,FALSE)</f>
        <v>2908</v>
      </c>
      <c r="H184" s="16">
        <f>VLOOKUP($C184,'mallin data'!$B$2:$CJ$295,67,FALSE)</f>
        <v>25153.304818249653</v>
      </c>
      <c r="I184" s="47">
        <f>VLOOKUP($C184,'mallin data'!$B$2:$CJ$295,71,FALSE)</f>
        <v>1E-3</v>
      </c>
      <c r="J184" s="28">
        <f>_xlfn.XLOOKUP($C184,'mallin data'!$B$3:$B$295,'mallin data'!CH$3:CH$295)</f>
        <v>0</v>
      </c>
      <c r="L184" s="39">
        <f>1-VLOOKUP(C184,'mallin data'!$B$3:$II$295,242,FALSE)/SUM($D$5:$J$5)</f>
        <v>-1.9286692271517358E-2</v>
      </c>
      <c r="M184" s="42">
        <f t="shared" si="19"/>
        <v>10866.018714260959</v>
      </c>
      <c r="N184" s="42"/>
      <c r="O184" s="42">
        <f>VLOOKUP($C184,'mallin data'!$B$2:$CJ$295,65,FALSE)</f>
        <v>0</v>
      </c>
      <c r="P184" s="21"/>
      <c r="Q184" s="16"/>
      <c r="R184" s="16">
        <f>VLOOKUP($C184,'mallin data'!$B$2:$CJ$295,26,FALSE)</f>
        <v>0</v>
      </c>
      <c r="S184" s="16"/>
      <c r="T184" s="16">
        <f t="shared" si="20"/>
        <v>621.2539151856414</v>
      </c>
      <c r="U184" s="16"/>
      <c r="V184" s="16"/>
      <c r="W184" s="11"/>
      <c r="X184" s="52"/>
      <c r="Y184" s="11"/>
      <c r="Z184" s="11"/>
      <c r="AA184" s="11"/>
      <c r="AB184" s="12"/>
      <c r="AC184" s="12"/>
    </row>
    <row r="185" spans="1:29" hidden="1" x14ac:dyDescent="0.2">
      <c r="A185" s="11">
        <v>175</v>
      </c>
      <c r="B185" s="19" t="str">
        <f t="shared" si="21"/>
        <v>*</v>
      </c>
      <c r="C185" t="str">
        <f>VLOOKUP(A185,'mallin data'!$IJ$3:$IL$295,3,FALSE)</f>
        <v>Savonlinna</v>
      </c>
      <c r="D185" s="7">
        <f>VLOOKUP($C185,'mallin data'!$B$2:$CJ$295,9,FALSE)</f>
        <v>50.6</v>
      </c>
      <c r="E185" s="47">
        <f>VLOOKUP($C185,'mallin data'!$B$2:$CJ$295,66,FALSE)</f>
        <v>3.1201248049921998E-3</v>
      </c>
      <c r="F185" s="7">
        <f>VLOOKUP($C185,'mallin data'!$B$2:$CJ$295,16,FALSE)</f>
        <v>52.4</v>
      </c>
      <c r="G185" s="16">
        <f>VLOOKUP($C185,'mallin data'!$B$2:$CJ$295,87,FALSE)</f>
        <v>2572</v>
      </c>
      <c r="H185" s="16">
        <f>VLOOKUP($C185,'mallin data'!$B$2:$CJ$295,67,FALSE)</f>
        <v>25654.511321169488</v>
      </c>
      <c r="I185" s="47">
        <f>VLOOKUP($C185,'mallin data'!$B$2:$CJ$295,71,FALSE)</f>
        <v>1E-3</v>
      </c>
      <c r="J185" s="28">
        <f>_xlfn.XLOOKUP($C185,'mallin data'!$B$3:$B$295,'mallin data'!CH$3:CH$295)</f>
        <v>0</v>
      </c>
      <c r="L185" s="39">
        <f>1-VLOOKUP(C185,'mallin data'!$B$3:$II$295,242,FALSE)/SUM($D$5:$J$5)</f>
        <v>-1.9785066513805072E-2</v>
      </c>
      <c r="M185" s="42">
        <f t="shared" si="19"/>
        <v>11132.495716510903</v>
      </c>
      <c r="N185" s="42"/>
      <c r="O185" s="42">
        <f>VLOOKUP($C185,'mallin data'!$B$2:$CJ$295,65,FALSE)</f>
        <v>0</v>
      </c>
      <c r="P185" s="21"/>
      <c r="Q185" s="16"/>
      <c r="R185" s="16">
        <f>VLOOKUP($C185,'mallin data'!$B$2:$CJ$295,26,FALSE)</f>
        <v>0</v>
      </c>
      <c r="S185" s="16"/>
      <c r="T185" s="16">
        <f t="shared" si="20"/>
        <v>654.14851485148517</v>
      </c>
      <c r="U185" s="16"/>
      <c r="V185" s="16"/>
      <c r="W185" s="11"/>
      <c r="X185" s="52"/>
      <c r="Y185" s="11"/>
      <c r="Z185" s="11"/>
      <c r="AA185" s="11"/>
      <c r="AB185" s="12"/>
      <c r="AC185" s="12"/>
    </row>
    <row r="186" spans="1:29" hidden="1" x14ac:dyDescent="0.2">
      <c r="A186" s="11">
        <v>176</v>
      </c>
      <c r="B186" s="19" t="str">
        <f t="shared" si="21"/>
        <v>*</v>
      </c>
      <c r="C186" t="str">
        <f>VLOOKUP(A186,'mallin data'!$IJ$3:$IL$295,3,FALSE)</f>
        <v>Outokumpu</v>
      </c>
      <c r="D186" s="7">
        <f>VLOOKUP($C186,'mallin data'!$B$2:$CJ$295,9,FALSE)</f>
        <v>49.5</v>
      </c>
      <c r="E186" s="47">
        <f>VLOOKUP($C186,'mallin data'!$B$2:$CJ$295,66,FALSE)</f>
        <v>9.4786729857819912E-3</v>
      </c>
      <c r="F186" s="7">
        <f>VLOOKUP($C186,'mallin data'!$B$2:$CJ$295,16,FALSE)</f>
        <v>96.9</v>
      </c>
      <c r="G186" s="16">
        <f>VLOOKUP($C186,'mallin data'!$B$2:$CJ$295,87,FALSE)</f>
        <v>639</v>
      </c>
      <c r="H186" s="16">
        <f>VLOOKUP($C186,'mallin data'!$B$2:$CJ$295,67,FALSE)</f>
        <v>22915.388516149163</v>
      </c>
      <c r="I186" s="47">
        <f>VLOOKUP($C186,'mallin data'!$B$2:$CJ$295,71,FALSE)</f>
        <v>1E-3</v>
      </c>
      <c r="J186" s="28">
        <f>_xlfn.XLOOKUP($C186,'mallin data'!$B$3:$B$295,'mallin data'!CH$3:CH$295)</f>
        <v>0</v>
      </c>
      <c r="L186" s="39">
        <f>1-VLOOKUP(C186,'mallin data'!$B$3:$II$295,242,FALSE)/SUM($D$5:$J$5)</f>
        <v>-2.4606399430853854E-2</v>
      </c>
      <c r="M186" s="42">
        <f t="shared" si="19"/>
        <v>11029.982704402515</v>
      </c>
      <c r="N186" s="42"/>
      <c r="O186" s="42">
        <f>VLOOKUP($C186,'mallin data'!$B$2:$CJ$295,65,FALSE)</f>
        <v>0</v>
      </c>
      <c r="P186" s="21"/>
      <c r="Q186" s="16"/>
      <c r="R186" s="16">
        <f>VLOOKUP($C186,'mallin data'!$B$2:$CJ$295,26,FALSE)</f>
        <v>0</v>
      </c>
      <c r="S186" s="16"/>
      <c r="T186" s="16">
        <f t="shared" si="20"/>
        <v>1101.1974317817014</v>
      </c>
      <c r="U186" s="16"/>
      <c r="V186" s="16"/>
      <c r="W186" s="11"/>
      <c r="X186" s="52"/>
      <c r="Y186" s="11"/>
      <c r="Z186" s="11"/>
      <c r="AA186" s="11"/>
      <c r="AB186" s="12"/>
      <c r="AC186" s="12"/>
    </row>
    <row r="187" spans="1:29" hidden="1" x14ac:dyDescent="0.2">
      <c r="A187" s="11">
        <v>177</v>
      </c>
      <c r="B187" s="19" t="str">
        <f t="shared" si="21"/>
        <v>*</v>
      </c>
      <c r="C187" t="str">
        <f>VLOOKUP(A187,'mallin data'!$IJ$3:$IL$295,3,FALSE)</f>
        <v>Pori</v>
      </c>
      <c r="D187" s="7">
        <f>VLOOKUP($C187,'mallin data'!$B$2:$CJ$295,9,FALSE)</f>
        <v>45.8</v>
      </c>
      <c r="E187" s="47">
        <f>VLOOKUP($C187,'mallin data'!$B$2:$CJ$295,66,FALSE)</f>
        <v>-1.6422608457643356E-2</v>
      </c>
      <c r="F187" s="7">
        <f>VLOOKUP($C187,'mallin data'!$B$2:$CJ$295,16,FALSE)</f>
        <v>62.6</v>
      </c>
      <c r="G187" s="16">
        <f>VLOOKUP($C187,'mallin data'!$B$2:$CJ$295,87,FALSE)</f>
        <v>7187</v>
      </c>
      <c r="H187" s="16">
        <f>VLOOKUP($C187,'mallin data'!$B$2:$CJ$295,67,FALSE)</f>
        <v>26558.957199239525</v>
      </c>
      <c r="I187" s="47">
        <f>VLOOKUP($C187,'mallin data'!$B$2:$CJ$295,71,FALSE)</f>
        <v>6.0000000000000001E-3</v>
      </c>
      <c r="J187" s="28">
        <f>_xlfn.XLOOKUP($C187,'mallin data'!$B$3:$B$295,'mallin data'!CH$3:CH$295)</f>
        <v>0</v>
      </c>
      <c r="L187" s="39">
        <f>1-VLOOKUP(C187,'mallin data'!$B$3:$II$295,242,FALSE)/SUM($D$5:$J$5)</f>
        <v>-2.7082505605071638E-2</v>
      </c>
      <c r="M187" s="42">
        <f t="shared" si="19"/>
        <v>10822.681799365255</v>
      </c>
      <c r="N187" s="42"/>
      <c r="O187" s="42">
        <f>VLOOKUP($C187,'mallin data'!$B$2:$CJ$295,65,FALSE)</f>
        <v>0</v>
      </c>
      <c r="P187" s="21"/>
      <c r="Q187" s="16"/>
      <c r="R187" s="16">
        <f>VLOOKUP($C187,'mallin data'!$B$2:$CJ$295,26,FALSE)</f>
        <v>0</v>
      </c>
      <c r="S187" s="16"/>
      <c r="T187" s="16">
        <f t="shared" si="20"/>
        <v>802.55168067226896</v>
      </c>
      <c r="U187" s="16"/>
      <c r="V187" s="16"/>
      <c r="W187" s="11"/>
      <c r="X187" s="52"/>
      <c r="Y187" s="11"/>
      <c r="Z187" s="11"/>
      <c r="AA187" s="11"/>
      <c r="AB187" s="12"/>
      <c r="AC187" s="12"/>
    </row>
    <row r="188" spans="1:29" hidden="1" x14ac:dyDescent="0.2">
      <c r="A188" s="11">
        <v>178</v>
      </c>
      <c r="B188" s="19" t="str">
        <f t="shared" si="21"/>
        <v>*</v>
      </c>
      <c r="C188" t="str">
        <f>VLOOKUP(A188,'mallin data'!$IJ$3:$IL$295,3,FALSE)</f>
        <v>Lieto</v>
      </c>
      <c r="D188" s="7">
        <f>VLOOKUP($C188,'mallin data'!$B$2:$CJ$295,9,FALSE)</f>
        <v>42.6</v>
      </c>
      <c r="E188" s="47">
        <f>VLOOKUP($C188,'mallin data'!$B$2:$CJ$295,66,FALSE)</f>
        <v>6.1871616395978348E-3</v>
      </c>
      <c r="F188" s="7">
        <f>VLOOKUP($C188,'mallin data'!$B$2:$CJ$295,16,FALSE)</f>
        <v>84.5</v>
      </c>
      <c r="G188" s="16">
        <f>VLOOKUP($C188,'mallin data'!$B$2:$CJ$295,87,FALSE)</f>
        <v>2602</v>
      </c>
      <c r="H188" s="16">
        <f>VLOOKUP($C188,'mallin data'!$B$2:$CJ$295,67,FALSE)</f>
        <v>29374.730193342057</v>
      </c>
      <c r="I188" s="47">
        <f>VLOOKUP($C188,'mallin data'!$B$2:$CJ$295,71,FALSE)</f>
        <v>1.4999999999999999E-2</v>
      </c>
      <c r="J188" s="28">
        <f>_xlfn.XLOOKUP($C188,'mallin data'!$B$3:$B$295,'mallin data'!CH$3:CH$295)</f>
        <v>0</v>
      </c>
      <c r="L188" s="39">
        <f>1-VLOOKUP(C188,'mallin data'!$B$3:$II$295,242,FALSE)/SUM($D$5:$J$5)</f>
        <v>-2.8315847429889907E-2</v>
      </c>
      <c r="M188" s="42">
        <f t="shared" si="19"/>
        <v>8936.3037779491133</v>
      </c>
      <c r="N188" s="42"/>
      <c r="O188" s="42">
        <f>VLOOKUP($C188,'mallin data'!$B$2:$CJ$295,65,FALSE)</f>
        <v>0</v>
      </c>
      <c r="P188" s="21"/>
      <c r="Q188" s="16"/>
      <c r="R188" s="16">
        <f>VLOOKUP($C188,'mallin data'!$B$2:$CJ$295,26,FALSE)</f>
        <v>0</v>
      </c>
      <c r="S188" s="16"/>
      <c r="T188" s="16">
        <f t="shared" si="20"/>
        <v>436.73893370057056</v>
      </c>
      <c r="U188" s="16"/>
      <c r="V188" s="16"/>
      <c r="W188" s="11"/>
      <c r="X188" s="52"/>
      <c r="Y188" s="11"/>
      <c r="Z188" s="11"/>
      <c r="AA188" s="11"/>
      <c r="AB188" s="12"/>
      <c r="AC188" s="12"/>
    </row>
    <row r="189" spans="1:29" hidden="1" x14ac:dyDescent="0.2">
      <c r="A189" s="11">
        <v>179</v>
      </c>
      <c r="B189" s="19" t="str">
        <f t="shared" si="21"/>
        <v>*</v>
      </c>
      <c r="C189" t="str">
        <f>VLOOKUP(A189,'mallin data'!$IJ$3:$IL$295,3,FALSE)</f>
        <v>Kuhmo</v>
      </c>
      <c r="D189" s="7">
        <f>VLOOKUP($C189,'mallin data'!$B$2:$CJ$295,9,FALSE)</f>
        <v>53.9</v>
      </c>
      <c r="E189" s="47">
        <f>VLOOKUP($C189,'mallin data'!$B$2:$CJ$295,66,FALSE)</f>
        <v>-8.0724876441515644E-2</v>
      </c>
      <c r="F189" s="7">
        <f>VLOOKUP($C189,'mallin data'!$B$2:$CJ$295,16,FALSE)</f>
        <v>64.400000000000006</v>
      </c>
      <c r="G189" s="16">
        <f>VLOOKUP($C189,'mallin data'!$B$2:$CJ$295,87,FALSE)</f>
        <v>558</v>
      </c>
      <c r="H189" s="16">
        <f>VLOOKUP($C189,'mallin data'!$B$2:$CJ$295,67,FALSE)</f>
        <v>24121.188736481141</v>
      </c>
      <c r="I189" s="47">
        <f>VLOOKUP($C189,'mallin data'!$B$2:$CJ$295,71,FALSE)</f>
        <v>1E-3</v>
      </c>
      <c r="J189" s="28">
        <f>_xlfn.XLOOKUP($C189,'mallin data'!$B$3:$B$295,'mallin data'!CH$3:CH$295)</f>
        <v>0</v>
      </c>
      <c r="L189" s="39">
        <f>1-VLOOKUP(C189,'mallin data'!$B$3:$II$295,242,FALSE)/SUM($D$5:$J$5)</f>
        <v>-3.1095252396008188E-2</v>
      </c>
      <c r="M189" s="42">
        <f t="shared" si="19"/>
        <v>14449.960515021459</v>
      </c>
      <c r="N189" s="42"/>
      <c r="O189" s="42">
        <f>VLOOKUP($C189,'mallin data'!$B$2:$CJ$295,65,FALSE)</f>
        <v>0</v>
      </c>
      <c r="P189" s="21"/>
      <c r="Q189" s="16"/>
      <c r="R189" s="16">
        <f>VLOOKUP($C189,'mallin data'!$B$2:$CJ$295,26,FALSE)</f>
        <v>0</v>
      </c>
      <c r="S189" s="16"/>
      <c r="T189" s="16">
        <f t="shared" si="20"/>
        <v>435.1901408450704</v>
      </c>
      <c r="U189" s="16"/>
      <c r="V189" s="16"/>
      <c r="W189" s="11"/>
      <c r="X189" s="52"/>
      <c r="Y189" s="11"/>
      <c r="Z189" s="11"/>
      <c r="AA189" s="11"/>
      <c r="AB189" s="12"/>
      <c r="AC189" s="12"/>
    </row>
    <row r="190" spans="1:29" hidden="1" x14ac:dyDescent="0.2">
      <c r="A190" s="11">
        <v>180</v>
      </c>
      <c r="B190" s="19" t="str">
        <f t="shared" si="21"/>
        <v>*</v>
      </c>
      <c r="C190" t="str">
        <f>VLOOKUP(A190,'mallin data'!$IJ$3:$IL$295,3,FALSE)</f>
        <v>Kempele</v>
      </c>
      <c r="D190" s="7">
        <f>VLOOKUP($C190,'mallin data'!$B$2:$CJ$295,9,FALSE)</f>
        <v>38.6</v>
      </c>
      <c r="E190" s="47">
        <f>VLOOKUP($C190,'mallin data'!$B$2:$CJ$295,66,FALSE)</f>
        <v>7.1234735413839888E-3</v>
      </c>
      <c r="F190" s="7">
        <f>VLOOKUP($C190,'mallin data'!$B$2:$CJ$295,16,FALSE)</f>
        <v>96.5</v>
      </c>
      <c r="G190" s="16">
        <f>VLOOKUP($C190,'mallin data'!$B$2:$CJ$295,87,FALSE)</f>
        <v>2969</v>
      </c>
      <c r="H190" s="16">
        <f>VLOOKUP($C190,'mallin data'!$B$2:$CJ$295,67,FALSE)</f>
        <v>27271.204109869836</v>
      </c>
      <c r="I190" s="47">
        <f>VLOOKUP($C190,'mallin data'!$B$2:$CJ$295,71,FALSE)</f>
        <v>1E-3</v>
      </c>
      <c r="J190" s="28">
        <f>_xlfn.XLOOKUP($C190,'mallin data'!$B$3:$B$295,'mallin data'!CH$3:CH$295)</f>
        <v>0</v>
      </c>
      <c r="L190" s="39">
        <f>1-VLOOKUP(C190,'mallin data'!$B$3:$II$295,242,FALSE)/SUM($D$5:$J$5)</f>
        <v>-3.4934578435308783E-2</v>
      </c>
      <c r="M190" s="42">
        <f t="shared" si="19"/>
        <v>10433.381105289844</v>
      </c>
      <c r="N190" s="42"/>
      <c r="O190" s="42">
        <f>VLOOKUP($C190,'mallin data'!$B$2:$CJ$295,65,FALSE)</f>
        <v>0</v>
      </c>
      <c r="P190" s="21"/>
      <c r="Q190" s="16"/>
      <c r="R190" s="16">
        <f>VLOOKUP($C190,'mallin data'!$B$2:$CJ$295,26,FALSE)</f>
        <v>0</v>
      </c>
      <c r="S190" s="16"/>
      <c r="T190" s="16">
        <f t="shared" si="20"/>
        <v>1111.3241663801994</v>
      </c>
      <c r="U190" s="16"/>
      <c r="V190" s="16"/>
      <c r="W190" s="11"/>
      <c r="X190" s="52"/>
      <c r="Y190" s="11"/>
      <c r="Z190" s="11"/>
      <c r="AA190" s="11"/>
      <c r="AB190" s="12"/>
      <c r="AC190" s="12"/>
    </row>
    <row r="191" spans="1:29" hidden="1" x14ac:dyDescent="0.2">
      <c r="A191" s="11">
        <v>181</v>
      </c>
      <c r="B191" s="19" t="str">
        <f t="shared" si="21"/>
        <v>*</v>
      </c>
      <c r="C191" t="str">
        <f>VLOOKUP(A191,'mallin data'!$IJ$3:$IL$295,3,FALSE)</f>
        <v>Suomussalmi</v>
      </c>
      <c r="D191" s="7">
        <f>VLOOKUP($C191,'mallin data'!$B$2:$CJ$295,9,FALSE)</f>
        <v>54.9</v>
      </c>
      <c r="E191" s="47">
        <f>VLOOKUP($C191,'mallin data'!$B$2:$CJ$295,66,FALSE)</f>
        <v>-2.9069767441860465E-2</v>
      </c>
      <c r="F191" s="7">
        <f>VLOOKUP($C191,'mallin data'!$B$2:$CJ$295,16,FALSE)</f>
        <v>42.4</v>
      </c>
      <c r="G191" s="16">
        <f>VLOOKUP($C191,'mallin data'!$B$2:$CJ$295,87,FALSE)</f>
        <v>501</v>
      </c>
      <c r="H191" s="16">
        <f>VLOOKUP($C191,'mallin data'!$B$2:$CJ$295,67,FALSE)</f>
        <v>24250.986335750138</v>
      </c>
      <c r="I191" s="47">
        <f>VLOOKUP($C191,'mallin data'!$B$2:$CJ$295,71,FALSE)</f>
        <v>1E-3</v>
      </c>
      <c r="J191" s="28">
        <f>_xlfn.XLOOKUP($C191,'mallin data'!$B$3:$B$295,'mallin data'!CH$3:CH$295)</f>
        <v>0</v>
      </c>
      <c r="L191" s="39">
        <f>1-VLOOKUP(C191,'mallin data'!$B$3:$II$295,242,FALSE)/SUM($D$5:$J$5)</f>
        <v>-3.5075802194893146E-2</v>
      </c>
      <c r="M191" s="42">
        <f t="shared" si="19"/>
        <v>19969.54965585054</v>
      </c>
      <c r="N191" s="42"/>
      <c r="O191" s="42">
        <f>VLOOKUP($C191,'mallin data'!$B$2:$CJ$295,65,FALSE)</f>
        <v>0</v>
      </c>
      <c r="P191" s="21"/>
      <c r="Q191" s="16"/>
      <c r="R191" s="16">
        <f>VLOOKUP($C191,'mallin data'!$B$2:$CJ$295,26,FALSE)</f>
        <v>0</v>
      </c>
      <c r="S191" s="16"/>
      <c r="T191" s="16">
        <f t="shared" si="20"/>
        <v>1355.6206896551723</v>
      </c>
      <c r="U191" s="16"/>
      <c r="V191" s="16"/>
      <c r="W191" s="11"/>
      <c r="X191" s="52"/>
      <c r="Y191" s="11"/>
      <c r="Z191" s="11"/>
      <c r="AA191" s="11"/>
      <c r="AB191" s="12"/>
      <c r="AC191" s="12"/>
    </row>
    <row r="192" spans="1:29" hidden="1" x14ac:dyDescent="0.2">
      <c r="A192" s="11">
        <v>182</v>
      </c>
      <c r="B192" s="19" t="str">
        <f t="shared" si="21"/>
        <v>*</v>
      </c>
      <c r="C192" t="str">
        <f>VLOOKUP(A192,'mallin data'!$IJ$3:$IL$295,3,FALSE)</f>
        <v>Vimpeli</v>
      </c>
      <c r="D192" s="7">
        <f>VLOOKUP($C192,'mallin data'!$B$2:$CJ$295,9,FALSE)</f>
        <v>49.7</v>
      </c>
      <c r="E192" s="47">
        <f>VLOOKUP($C192,'mallin data'!$B$2:$CJ$295,66,FALSE)</f>
        <v>0</v>
      </c>
      <c r="F192" s="7">
        <f>VLOOKUP($C192,'mallin data'!$B$2:$CJ$295,16,FALSE)</f>
        <v>57.9</v>
      </c>
      <c r="G192" s="16">
        <f>VLOOKUP($C192,'mallin data'!$B$2:$CJ$295,87,FALSE)</f>
        <v>0</v>
      </c>
      <c r="H192" s="16">
        <f>VLOOKUP($C192,'mallin data'!$B$2:$CJ$295,67,FALSE)</f>
        <v>24354.469879518074</v>
      </c>
      <c r="I192" s="47">
        <f>VLOOKUP($C192,'mallin data'!$B$2:$CJ$295,71,FALSE)</f>
        <v>2E-3</v>
      </c>
      <c r="J192" s="28">
        <f>_xlfn.XLOOKUP($C192,'mallin data'!$B$3:$B$295,'mallin data'!CH$3:CH$295)</f>
        <v>0</v>
      </c>
      <c r="L192" s="39">
        <f>1-VLOOKUP(C192,'mallin data'!$B$3:$II$295,242,FALSE)/SUM($D$5:$J$5)</f>
        <v>-4.288064568577532E-2</v>
      </c>
      <c r="M192" s="42">
        <f t="shared" si="19"/>
        <v>0</v>
      </c>
      <c r="N192" s="42"/>
      <c r="O192" s="42">
        <f>VLOOKUP($C192,'mallin data'!$B$2:$CJ$295,65,FALSE)</f>
        <v>0</v>
      </c>
      <c r="P192" s="21"/>
      <c r="Q192" s="16"/>
      <c r="R192" s="16">
        <f>VLOOKUP($C192,'mallin data'!$B$2:$CJ$295,26,FALSE)</f>
        <v>0</v>
      </c>
      <c r="S192" s="16"/>
      <c r="T192" s="16" t="e">
        <f t="shared" si="20"/>
        <v>#N/A</v>
      </c>
      <c r="U192" s="16"/>
      <c r="V192" s="16"/>
      <c r="W192" s="11"/>
      <c r="X192" s="52"/>
      <c r="Y192" s="11"/>
      <c r="Z192" s="11"/>
      <c r="AA192" s="11"/>
      <c r="AB192" s="12"/>
      <c r="AC192" s="12"/>
    </row>
    <row r="193" spans="1:29" hidden="1" x14ac:dyDescent="0.2">
      <c r="A193" s="11">
        <v>183</v>
      </c>
      <c r="B193" s="19" t="str">
        <f t="shared" si="21"/>
        <v>*</v>
      </c>
      <c r="C193" t="str">
        <f>VLOOKUP(A193,'mallin data'!$IJ$3:$IL$295,3,FALSE)</f>
        <v>Kankaanpää</v>
      </c>
      <c r="D193" s="7">
        <f>VLOOKUP($C193,'mallin data'!$B$2:$CJ$295,9,FALSE)</f>
        <v>48</v>
      </c>
      <c r="E193" s="47">
        <f>VLOOKUP($C193,'mallin data'!$B$2:$CJ$295,66,FALSE)</f>
        <v>2.5326797385620915E-2</v>
      </c>
      <c r="F193" s="7">
        <f>VLOOKUP($C193,'mallin data'!$B$2:$CJ$295,16,FALSE)</f>
        <v>69.900000000000006</v>
      </c>
      <c r="G193" s="16">
        <f>VLOOKUP($C193,'mallin data'!$B$2:$CJ$295,87,FALSE)</f>
        <v>1255</v>
      </c>
      <c r="H193" s="16">
        <f>VLOOKUP($C193,'mallin data'!$B$2:$CJ$295,67,FALSE)</f>
        <v>24446.509117314828</v>
      </c>
      <c r="I193" s="47">
        <f>VLOOKUP($C193,'mallin data'!$B$2:$CJ$295,71,FALSE)</f>
        <v>1E-3</v>
      </c>
      <c r="J193" s="28">
        <f>_xlfn.XLOOKUP($C193,'mallin data'!$B$3:$B$295,'mallin data'!CH$3:CH$295)</f>
        <v>0</v>
      </c>
      <c r="L193" s="39">
        <f>1-VLOOKUP(C193,'mallin data'!$B$3:$II$295,242,FALSE)/SUM($D$5:$J$5)</f>
        <v>-4.7394535818388706E-2</v>
      </c>
      <c r="M193" s="42">
        <f t="shared" si="19"/>
        <v>12749.845098830174</v>
      </c>
      <c r="N193" s="42"/>
      <c r="O193" s="42">
        <f>VLOOKUP($C193,'mallin data'!$B$2:$CJ$295,65,FALSE)</f>
        <v>0</v>
      </c>
      <c r="P193" s="21"/>
      <c r="Q193" s="16"/>
      <c r="R193" s="16">
        <f>VLOOKUP($C193,'mallin data'!$B$2:$CJ$295,26,FALSE)</f>
        <v>0</v>
      </c>
      <c r="S193" s="16"/>
      <c r="T193" s="16">
        <f t="shared" si="20"/>
        <v>518.88196176226097</v>
      </c>
      <c r="U193" s="16"/>
      <c r="V193" s="16"/>
      <c r="W193" s="11"/>
      <c r="X193" s="52"/>
      <c r="Y193" s="11"/>
      <c r="Z193" s="11"/>
      <c r="AA193" s="11"/>
      <c r="AB193" s="12"/>
      <c r="AC193" s="12"/>
    </row>
    <row r="194" spans="1:29" hidden="1" x14ac:dyDescent="0.2">
      <c r="A194" s="11">
        <v>184</v>
      </c>
      <c r="B194" s="19" t="str">
        <f t="shared" si="21"/>
        <v>*</v>
      </c>
      <c r="C194" t="str">
        <f>VLOOKUP(A194,'mallin data'!$IJ$3:$IL$295,3,FALSE)</f>
        <v>Kihniö</v>
      </c>
      <c r="D194" s="7">
        <f>VLOOKUP($C194,'mallin data'!$B$2:$CJ$295,9,FALSE)</f>
        <v>52.3</v>
      </c>
      <c r="E194" s="47">
        <f>VLOOKUP($C194,'mallin data'!$B$2:$CJ$295,66,FALSE)</f>
        <v>-6.5476190476190479E-2</v>
      </c>
      <c r="F194" s="7">
        <f>VLOOKUP($C194,'mallin data'!$B$2:$CJ$295,16,FALSE)</f>
        <v>34.6</v>
      </c>
      <c r="G194" s="16">
        <f>VLOOKUP($C194,'mallin data'!$B$2:$CJ$295,87,FALSE)</f>
        <v>157</v>
      </c>
      <c r="H194" s="16">
        <f>VLOOKUP($C194,'mallin data'!$B$2:$CJ$295,67,FALSE)</f>
        <v>22503.63807890223</v>
      </c>
      <c r="I194" s="47">
        <f>VLOOKUP($C194,'mallin data'!$B$2:$CJ$295,71,FALSE)</f>
        <v>0</v>
      </c>
      <c r="J194" s="28">
        <f>_xlfn.XLOOKUP($C194,'mallin data'!$B$3:$B$295,'mallin data'!CH$3:CH$295)</f>
        <v>0</v>
      </c>
      <c r="L194" s="39">
        <f>1-VLOOKUP(C194,'mallin data'!$B$3:$II$295,242,FALSE)/SUM($D$5:$J$5)</f>
        <v>-5.5506890018248489E-2</v>
      </c>
      <c r="M194" s="42">
        <f t="shared" si="19"/>
        <v>13144.621538461539</v>
      </c>
      <c r="N194" s="42"/>
      <c r="O194" s="42">
        <f>VLOOKUP($C194,'mallin data'!$B$2:$CJ$295,65,FALSE)</f>
        <v>0</v>
      </c>
      <c r="P194" s="21"/>
      <c r="Q194" s="16"/>
      <c r="R194" s="16">
        <f>VLOOKUP($C194,'mallin data'!$B$2:$CJ$295,26,FALSE)</f>
        <v>0</v>
      </c>
      <c r="S194" s="16"/>
      <c r="T194" s="16">
        <f t="shared" si="20"/>
        <v>556.03773584905662</v>
      </c>
      <c r="U194" s="16"/>
      <c r="V194" s="16"/>
      <c r="W194" s="11"/>
      <c r="X194" s="52"/>
      <c r="Y194" s="11"/>
      <c r="Z194" s="11"/>
      <c r="AA194" s="11"/>
      <c r="AB194" s="12"/>
      <c r="AC194" s="12"/>
    </row>
    <row r="195" spans="1:29" hidden="1" x14ac:dyDescent="0.2">
      <c r="A195" s="11">
        <v>185</v>
      </c>
      <c r="B195" s="19" t="str">
        <f t="shared" si="21"/>
        <v>*</v>
      </c>
      <c r="C195" t="str">
        <f>VLOOKUP(A195,'mallin data'!$IJ$3:$IL$295,3,FALSE)</f>
        <v>Kerava</v>
      </c>
      <c r="D195" s="7">
        <f>VLOOKUP($C195,'mallin data'!$B$2:$CJ$295,9,FALSE)</f>
        <v>42.4</v>
      </c>
      <c r="E195" s="47">
        <f>VLOOKUP($C195,'mallin data'!$B$2:$CJ$295,66,FALSE)</f>
        <v>-2.6476039184537992E-3</v>
      </c>
      <c r="F195" s="7">
        <f>VLOOKUP($C195,'mallin data'!$B$2:$CJ$295,16,FALSE)</f>
        <v>99.9</v>
      </c>
      <c r="G195" s="16">
        <f>VLOOKUP($C195,'mallin data'!$B$2:$CJ$295,87,FALSE)</f>
        <v>3767</v>
      </c>
      <c r="H195" s="16">
        <f>VLOOKUP($C195,'mallin data'!$B$2:$CJ$295,67,FALSE)</f>
        <v>29523.815655177827</v>
      </c>
      <c r="I195" s="47">
        <f>VLOOKUP($C195,'mallin data'!$B$2:$CJ$295,71,FALSE)</f>
        <v>1.2E-2</v>
      </c>
      <c r="J195" s="28">
        <f>_xlfn.XLOOKUP($C195,'mallin data'!$B$3:$B$295,'mallin data'!CH$3:CH$295)</f>
        <v>0</v>
      </c>
      <c r="L195" s="39">
        <f>1-VLOOKUP(C195,'mallin data'!$B$3:$II$295,242,FALSE)/SUM($D$5:$J$5)</f>
        <v>-6.4562497879846248E-2</v>
      </c>
      <c r="M195" s="42">
        <f t="shared" si="19"/>
        <v>10061.755567338281</v>
      </c>
      <c r="N195" s="42"/>
      <c r="O195" s="42">
        <f>VLOOKUP($C195,'mallin data'!$B$2:$CJ$295,65,FALSE)</f>
        <v>0</v>
      </c>
      <c r="P195" s="21"/>
      <c r="Q195" s="16"/>
      <c r="R195" s="16">
        <f>VLOOKUP($C195,'mallin data'!$B$2:$CJ$295,26,FALSE)</f>
        <v>0</v>
      </c>
      <c r="S195" s="16"/>
      <c r="T195" s="16">
        <f t="shared" si="20"/>
        <v>995.79379513238837</v>
      </c>
      <c r="U195" s="16"/>
      <c r="V195" s="16"/>
      <c r="W195" s="11"/>
      <c r="X195" s="52"/>
      <c r="Y195" s="11"/>
      <c r="Z195" s="11"/>
      <c r="AA195" s="11"/>
      <c r="AB195" s="12"/>
      <c r="AC195" s="12"/>
    </row>
    <row r="196" spans="1:29" hidden="1" x14ac:dyDescent="0.2">
      <c r="A196" s="11">
        <v>186</v>
      </c>
      <c r="B196" s="19" t="str">
        <f t="shared" si="21"/>
        <v>*</v>
      </c>
      <c r="C196" t="str">
        <f>VLOOKUP(A196,'mallin data'!$IJ$3:$IL$295,3,FALSE)</f>
        <v>Konnevesi</v>
      </c>
      <c r="D196" s="7">
        <f>VLOOKUP($C196,'mallin data'!$B$2:$CJ$295,9,FALSE)</f>
        <v>51.2</v>
      </c>
      <c r="E196" s="47">
        <f>VLOOKUP($C196,'mallin data'!$B$2:$CJ$295,66,FALSE)</f>
        <v>-1.6736401673640166E-2</v>
      </c>
      <c r="F196" s="7">
        <f>VLOOKUP($C196,'mallin data'!$B$2:$CJ$295,16,FALSE)</f>
        <v>40.5</v>
      </c>
      <c r="G196" s="16">
        <f>VLOOKUP($C196,'mallin data'!$B$2:$CJ$295,87,FALSE)</f>
        <v>235</v>
      </c>
      <c r="H196" s="16">
        <f>VLOOKUP($C196,'mallin data'!$B$2:$CJ$295,67,FALSE)</f>
        <v>23415.421768707482</v>
      </c>
      <c r="I196" s="47">
        <f>VLOOKUP($C196,'mallin data'!$B$2:$CJ$295,71,FALSE)</f>
        <v>0</v>
      </c>
      <c r="J196" s="28">
        <f>_xlfn.XLOOKUP($C196,'mallin data'!$B$3:$B$295,'mallin data'!CH$3:CH$295)</f>
        <v>0</v>
      </c>
      <c r="L196" s="39">
        <f>1-VLOOKUP(C196,'mallin data'!$B$3:$II$295,242,FALSE)/SUM($D$5:$J$5)</f>
        <v>-6.5087853407655993E-2</v>
      </c>
      <c r="M196" s="42">
        <f t="shared" si="19"/>
        <v>14928.413502109704</v>
      </c>
      <c r="N196" s="42"/>
      <c r="O196" s="42">
        <f>VLOOKUP($C196,'mallin data'!$B$2:$CJ$295,65,FALSE)</f>
        <v>0</v>
      </c>
      <c r="P196" s="21"/>
      <c r="Q196" s="16"/>
      <c r="R196" s="16">
        <f>VLOOKUP($C196,'mallin data'!$B$2:$CJ$295,26,FALSE)</f>
        <v>0</v>
      </c>
      <c r="S196" s="16"/>
      <c r="T196" s="16">
        <f t="shared" si="20"/>
        <v>979.4304347826087</v>
      </c>
      <c r="U196" s="16"/>
      <c r="V196" s="16"/>
      <c r="W196" s="11"/>
      <c r="X196" s="52"/>
      <c r="Y196" s="11"/>
      <c r="Z196" s="11"/>
      <c r="AA196" s="11"/>
      <c r="AB196" s="12"/>
      <c r="AC196" s="12"/>
    </row>
    <row r="197" spans="1:29" hidden="1" x14ac:dyDescent="0.2">
      <c r="A197" s="11">
        <v>187</v>
      </c>
      <c r="B197" s="19" t="str">
        <f t="shared" si="21"/>
        <v>*</v>
      </c>
      <c r="C197" t="str">
        <f>VLOOKUP(A197,'mallin data'!$IJ$3:$IL$295,3,FALSE)</f>
        <v>Kouvola</v>
      </c>
      <c r="D197" s="7">
        <f>VLOOKUP($C197,'mallin data'!$B$2:$CJ$295,9,FALSE)</f>
        <v>48.2</v>
      </c>
      <c r="E197" s="47">
        <f>VLOOKUP($C197,'mallin data'!$B$2:$CJ$295,66,FALSE)</f>
        <v>-7.2233458537994798E-3</v>
      </c>
      <c r="F197" s="7">
        <f>VLOOKUP($C197,'mallin data'!$B$2:$CJ$295,16,FALSE)</f>
        <v>86.1</v>
      </c>
      <c r="G197" s="16">
        <f>VLOOKUP($C197,'mallin data'!$B$2:$CJ$295,87,FALSE)</f>
        <v>6872</v>
      </c>
      <c r="H197" s="16">
        <f>VLOOKUP($C197,'mallin data'!$B$2:$CJ$295,67,FALSE)</f>
        <v>27446.922096855982</v>
      </c>
      <c r="I197" s="47">
        <f>VLOOKUP($C197,'mallin data'!$B$2:$CJ$295,71,FALSE)</f>
        <v>4.0000000000000001E-3</v>
      </c>
      <c r="J197" s="28">
        <f>_xlfn.XLOOKUP($C197,'mallin data'!$B$3:$B$295,'mallin data'!CH$3:CH$295)</f>
        <v>0</v>
      </c>
      <c r="L197" s="39">
        <f>1-VLOOKUP(C197,'mallin data'!$B$3:$II$295,242,FALSE)/SUM($D$5:$J$5)</f>
        <v>-7.3105774844362648E-2</v>
      </c>
      <c r="M197" s="42">
        <f t="shared" si="19"/>
        <v>12703.000724952879</v>
      </c>
      <c r="N197" s="42"/>
      <c r="O197" s="42">
        <f>VLOOKUP($C197,'mallin data'!$B$2:$CJ$295,65,FALSE)</f>
        <v>0</v>
      </c>
      <c r="P197" s="21"/>
      <c r="Q197" s="16"/>
      <c r="R197" s="16">
        <f>VLOOKUP($C197,'mallin data'!$B$2:$CJ$295,26,FALSE)</f>
        <v>0</v>
      </c>
      <c r="S197" s="16"/>
      <c r="T197" s="16">
        <f t="shared" si="20"/>
        <v>980.80977130977135</v>
      </c>
      <c r="U197" s="16"/>
      <c r="V197" s="16"/>
      <c r="W197" s="11"/>
      <c r="X197" s="52"/>
      <c r="Y197" s="11"/>
      <c r="Z197" s="11"/>
      <c r="AA197" s="11"/>
      <c r="AB197" s="12"/>
      <c r="AC197" s="12"/>
    </row>
    <row r="198" spans="1:29" hidden="1" x14ac:dyDescent="0.2">
      <c r="A198" s="11">
        <v>188</v>
      </c>
      <c r="B198" s="19" t="str">
        <f t="shared" si="21"/>
        <v>*</v>
      </c>
      <c r="C198" t="str">
        <f>VLOOKUP(A198,'mallin data'!$IJ$3:$IL$295,3,FALSE)</f>
        <v>Säkylä</v>
      </c>
      <c r="D198" s="7">
        <f>VLOOKUP($C198,'mallin data'!$B$2:$CJ$295,9,FALSE)</f>
        <v>50.1</v>
      </c>
      <c r="E198" s="47">
        <f>VLOOKUP($C198,'mallin data'!$B$2:$CJ$295,66,FALSE)</f>
        <v>1.0050251256281407E-2</v>
      </c>
      <c r="F198" s="7">
        <f>VLOOKUP($C198,'mallin data'!$B$2:$CJ$295,16,FALSE)</f>
        <v>52.2</v>
      </c>
      <c r="G198" s="16">
        <f>VLOOKUP($C198,'mallin data'!$B$2:$CJ$295,87,FALSE)</f>
        <v>603</v>
      </c>
      <c r="H198" s="16">
        <f>VLOOKUP($C198,'mallin data'!$B$2:$CJ$295,67,FALSE)</f>
        <v>27437.904343735299</v>
      </c>
      <c r="I198" s="47">
        <f>VLOOKUP($C198,'mallin data'!$B$2:$CJ$295,71,FALSE)</f>
        <v>3.0000000000000001E-3</v>
      </c>
      <c r="J198" s="28">
        <f>_xlfn.XLOOKUP($C198,'mallin data'!$B$3:$B$295,'mallin data'!CH$3:CH$295)</f>
        <v>0</v>
      </c>
      <c r="L198" s="39">
        <f>1-VLOOKUP(C198,'mallin data'!$B$3:$II$295,242,FALSE)/SUM($D$5:$J$5)</f>
        <v>-9.0939250674993755E-2</v>
      </c>
      <c r="M198" s="42">
        <f t="shared" si="19"/>
        <v>12503.126666666667</v>
      </c>
      <c r="N198" s="42"/>
      <c r="O198" s="42">
        <f>VLOOKUP($C198,'mallin data'!$B$2:$CJ$295,65,FALSE)</f>
        <v>0</v>
      </c>
      <c r="P198" s="21"/>
      <c r="Q198" s="16"/>
      <c r="R198" s="16">
        <f>VLOOKUP($C198,'mallin data'!$B$2:$CJ$295,26,FALSE)</f>
        <v>0</v>
      </c>
      <c r="S198" s="16"/>
      <c r="T198" s="16">
        <f t="shared" si="20"/>
        <v>430.4037162162162</v>
      </c>
      <c r="U198" s="16"/>
      <c r="V198" s="16"/>
      <c r="W198" s="11"/>
      <c r="X198" s="52"/>
      <c r="Y198" s="11"/>
      <c r="Z198" s="11"/>
      <c r="AA198" s="11"/>
      <c r="AB198" s="12"/>
      <c r="AC198" s="12"/>
    </row>
    <row r="199" spans="1:29" hidden="1" x14ac:dyDescent="0.2">
      <c r="A199" s="11">
        <v>189</v>
      </c>
      <c r="B199" s="19" t="str">
        <f t="shared" si="21"/>
        <v>*</v>
      </c>
      <c r="C199" t="str">
        <f>VLOOKUP(A199,'mallin data'!$IJ$3:$IL$295,3,FALSE)</f>
        <v>Ylivieska</v>
      </c>
      <c r="D199" s="7">
        <f>VLOOKUP($C199,'mallin data'!$B$2:$CJ$295,9,FALSE)</f>
        <v>41</v>
      </c>
      <c r="E199" s="47">
        <f>VLOOKUP($C199,'mallin data'!$B$2:$CJ$295,66,FALSE)</f>
        <v>1.0843941537010843E-2</v>
      </c>
      <c r="F199" s="7">
        <f>VLOOKUP($C199,'mallin data'!$B$2:$CJ$295,16,FALSE)</f>
        <v>47.8</v>
      </c>
      <c r="G199" s="16">
        <f>VLOOKUP($C199,'mallin data'!$B$2:$CJ$295,87,FALSE)</f>
        <v>2144</v>
      </c>
      <c r="H199" s="16">
        <f>VLOOKUP($C199,'mallin data'!$B$2:$CJ$295,67,FALSE)</f>
        <v>24288.940009109247</v>
      </c>
      <c r="I199" s="47">
        <f>VLOOKUP($C199,'mallin data'!$B$2:$CJ$295,71,FALSE)</f>
        <v>3.0000000000000001E-3</v>
      </c>
      <c r="J199" s="28">
        <f>_xlfn.XLOOKUP($C199,'mallin data'!$B$3:$B$295,'mallin data'!CH$3:CH$295)</f>
        <v>0</v>
      </c>
      <c r="L199" s="39">
        <f>1-VLOOKUP(C199,'mallin data'!$B$3:$II$295,242,FALSE)/SUM($D$5:$J$5)</f>
        <v>-9.1952010610137247E-2</v>
      </c>
      <c r="M199" s="42">
        <f t="shared" si="19"/>
        <v>12125.724267291911</v>
      </c>
      <c r="N199" s="42"/>
      <c r="O199" s="42">
        <f>VLOOKUP($C199,'mallin data'!$B$2:$CJ$295,65,FALSE)</f>
        <v>0</v>
      </c>
      <c r="P199" s="21"/>
      <c r="Q199" s="16"/>
      <c r="R199" s="16">
        <f>VLOOKUP($C199,'mallin data'!$B$2:$CJ$295,26,FALSE)</f>
        <v>0</v>
      </c>
      <c r="S199" s="16"/>
      <c r="T199" s="16">
        <f t="shared" si="20"/>
        <v>789.0946107784431</v>
      </c>
      <c r="U199" s="16"/>
      <c r="V199" s="16"/>
      <c r="W199" s="11"/>
      <c r="X199" s="52"/>
      <c r="Y199" s="11"/>
      <c r="Z199" s="11"/>
      <c r="AA199" s="11"/>
      <c r="AB199" s="12"/>
      <c r="AC199" s="12"/>
    </row>
    <row r="200" spans="1:29" hidden="1" x14ac:dyDescent="0.2">
      <c r="A200" s="11">
        <v>190</v>
      </c>
      <c r="B200" s="19" t="str">
        <f t="shared" si="21"/>
        <v>*</v>
      </c>
      <c r="C200" t="str">
        <f>VLOOKUP(A200,'mallin data'!$IJ$3:$IL$295,3,FALSE)</f>
        <v>Ypäjä</v>
      </c>
      <c r="D200" s="7">
        <f>VLOOKUP($C200,'mallin data'!$B$2:$CJ$295,9,FALSE)</f>
        <v>49.5</v>
      </c>
      <c r="E200" s="47">
        <f>VLOOKUP($C200,'mallin data'!$B$2:$CJ$295,66,FALSE)</f>
        <v>0</v>
      </c>
      <c r="F200" s="7">
        <f>VLOOKUP($C200,'mallin data'!$B$2:$CJ$295,16,FALSE)</f>
        <v>41.4</v>
      </c>
      <c r="G200" s="16">
        <f>VLOOKUP($C200,'mallin data'!$B$2:$CJ$295,87,FALSE)</f>
        <v>187</v>
      </c>
      <c r="H200" s="16">
        <f>VLOOKUP($C200,'mallin data'!$B$2:$CJ$295,67,FALSE)</f>
        <v>25591.135931128229</v>
      </c>
      <c r="I200" s="47">
        <f>VLOOKUP($C200,'mallin data'!$B$2:$CJ$295,71,FALSE)</f>
        <v>5.0000000000000001E-3</v>
      </c>
      <c r="J200" s="28">
        <f>_xlfn.XLOOKUP($C200,'mallin data'!$B$3:$B$295,'mallin data'!CH$3:CH$295)</f>
        <v>0</v>
      </c>
      <c r="L200" s="39">
        <f>1-VLOOKUP(C200,'mallin data'!$B$3:$II$295,242,FALSE)/SUM($D$5:$J$5)</f>
        <v>-9.8424815395001364E-2</v>
      </c>
      <c r="M200" s="42">
        <f t="shared" si="19"/>
        <v>13575.737967914438</v>
      </c>
      <c r="N200" s="42"/>
      <c r="O200" s="42">
        <f>VLOOKUP($C200,'mallin data'!$B$2:$CJ$295,65,FALSE)</f>
        <v>0</v>
      </c>
      <c r="P200" s="21"/>
      <c r="Q200" s="16"/>
      <c r="R200" s="16">
        <f>VLOOKUP($C200,'mallin data'!$B$2:$CJ$295,26,FALSE)</f>
        <v>0</v>
      </c>
      <c r="S200" s="16"/>
      <c r="T200" s="16">
        <f t="shared" si="20"/>
        <v>0</v>
      </c>
      <c r="U200" s="16"/>
      <c r="V200" s="16"/>
      <c r="W200" s="11"/>
      <c r="X200" s="52"/>
      <c r="Y200" s="11"/>
      <c r="Z200" s="11"/>
      <c r="AA200" s="11"/>
      <c r="AB200" s="12"/>
      <c r="AC200" s="12"/>
    </row>
    <row r="201" spans="1:29" hidden="1" x14ac:dyDescent="0.2">
      <c r="A201" s="11">
        <v>191</v>
      </c>
      <c r="B201" s="19" t="str">
        <f t="shared" si="21"/>
        <v>*</v>
      </c>
      <c r="C201" t="str">
        <f>VLOOKUP(A201,'mallin data'!$IJ$3:$IL$295,3,FALSE)</f>
        <v>Rusko</v>
      </c>
      <c r="D201" s="7">
        <f>VLOOKUP($C201,'mallin data'!$B$2:$CJ$295,9,FALSE)</f>
        <v>42.5</v>
      </c>
      <c r="E201" s="47">
        <f>VLOOKUP($C201,'mallin data'!$B$2:$CJ$295,66,FALSE)</f>
        <v>-6.0168471720818293E-3</v>
      </c>
      <c r="F201" s="7">
        <f>VLOOKUP($C201,'mallin data'!$B$2:$CJ$295,16,FALSE)</f>
        <v>48.9</v>
      </c>
      <c r="G201" s="16">
        <f>VLOOKUP($C201,'mallin data'!$B$2:$CJ$295,87,FALSE)</f>
        <v>826</v>
      </c>
      <c r="H201" s="16">
        <f>VLOOKUP($C201,'mallin data'!$B$2:$CJ$295,67,FALSE)</f>
        <v>29180.829086389062</v>
      </c>
      <c r="I201" s="47">
        <f>VLOOKUP($C201,'mallin data'!$B$2:$CJ$295,71,FALSE)</f>
        <v>1.6E-2</v>
      </c>
      <c r="J201" s="28">
        <f>_xlfn.XLOOKUP($C201,'mallin data'!$B$3:$B$295,'mallin data'!CH$3:CH$295)</f>
        <v>0</v>
      </c>
      <c r="L201" s="39">
        <f>1-VLOOKUP(C201,'mallin data'!$B$3:$II$295,242,FALSE)/SUM($D$5:$J$5)</f>
        <v>-0.10071504976422441</v>
      </c>
      <c r="M201" s="42">
        <f t="shared" si="19"/>
        <v>9794.6481593240806</v>
      </c>
      <c r="N201" s="42"/>
      <c r="O201" s="42">
        <f>VLOOKUP($C201,'mallin data'!$B$2:$CJ$295,65,FALSE)</f>
        <v>0</v>
      </c>
      <c r="P201" s="21"/>
      <c r="Q201" s="16"/>
      <c r="R201" s="16">
        <f>VLOOKUP($C201,'mallin data'!$B$2:$CJ$295,26,FALSE)</f>
        <v>0</v>
      </c>
      <c r="S201" s="16"/>
      <c r="T201" s="16">
        <f t="shared" si="20"/>
        <v>857.20396776193434</v>
      </c>
      <c r="U201" s="16"/>
      <c r="V201" s="16"/>
      <c r="W201" s="11"/>
      <c r="X201" s="52"/>
      <c r="Y201" s="11"/>
      <c r="Z201" s="11"/>
      <c r="AA201" s="11"/>
      <c r="AB201" s="12"/>
      <c r="AC201" s="12"/>
    </row>
    <row r="202" spans="1:29" hidden="1" x14ac:dyDescent="0.2">
      <c r="A202" s="11">
        <v>192</v>
      </c>
      <c r="B202" s="19" t="str">
        <f t="shared" si="21"/>
        <v>*</v>
      </c>
      <c r="C202" t="str">
        <f>VLOOKUP(A202,'mallin data'!$IJ$3:$IL$295,3,FALSE)</f>
        <v>Teuva</v>
      </c>
      <c r="D202" s="7">
        <f>VLOOKUP($C202,'mallin data'!$B$2:$CJ$295,9,FALSE)</f>
        <v>50.2</v>
      </c>
      <c r="E202" s="47">
        <f>VLOOKUP($C202,'mallin data'!$B$2:$CJ$295,66,FALSE)</f>
        <v>-1.4675052410901468E-2</v>
      </c>
      <c r="F202" s="7">
        <f>VLOOKUP($C202,'mallin data'!$B$2:$CJ$295,16,FALSE)</f>
        <v>34.299999999999997</v>
      </c>
      <c r="G202" s="16">
        <f>VLOOKUP($C202,'mallin data'!$B$2:$CJ$295,87,FALSE)</f>
        <v>470</v>
      </c>
      <c r="H202" s="16">
        <f>VLOOKUP($C202,'mallin data'!$B$2:$CJ$295,67,FALSE)</f>
        <v>23786.759983186214</v>
      </c>
      <c r="I202" s="47">
        <f>VLOOKUP($C202,'mallin data'!$B$2:$CJ$295,71,FALSE)</f>
        <v>9.0000000000000011E-3</v>
      </c>
      <c r="J202" s="28">
        <f>_xlfn.XLOOKUP($C202,'mallin data'!$B$3:$B$295,'mallin data'!CH$3:CH$295)</f>
        <v>0</v>
      </c>
      <c r="L202" s="39">
        <f>1-VLOOKUP(C202,'mallin data'!$B$3:$II$295,242,FALSE)/SUM($D$5:$J$5)</f>
        <v>-0.10804797973136671</v>
      </c>
      <c r="M202" s="42">
        <f t="shared" si="19"/>
        <v>12023.070749736009</v>
      </c>
      <c r="N202" s="42"/>
      <c r="O202" s="42">
        <f>VLOOKUP($C202,'mallin data'!$B$2:$CJ$295,65,FALSE)</f>
        <v>0</v>
      </c>
      <c r="P202" s="21"/>
      <c r="Q202" s="16"/>
      <c r="R202" s="16">
        <f>VLOOKUP($C202,'mallin data'!$B$2:$CJ$295,26,FALSE)</f>
        <v>0</v>
      </c>
      <c r="S202" s="16"/>
      <c r="T202" s="16">
        <f t="shared" si="20"/>
        <v>1066.4994594594596</v>
      </c>
      <c r="U202" s="16"/>
      <c r="V202" s="16"/>
      <c r="W202" s="11"/>
      <c r="X202" s="52"/>
      <c r="Y202" s="11"/>
      <c r="Z202" s="11"/>
      <c r="AA202" s="11"/>
      <c r="AB202" s="12"/>
      <c r="AC202" s="12"/>
    </row>
    <row r="203" spans="1:29" hidden="1" x14ac:dyDescent="0.2">
      <c r="A203" s="11">
        <v>193</v>
      </c>
      <c r="B203" s="19" t="str">
        <f t="shared" si="21"/>
        <v>*</v>
      </c>
      <c r="C203" t="str">
        <f>VLOOKUP(A203,'mallin data'!$IJ$3:$IL$295,3,FALSE)</f>
        <v>Kannonkoski</v>
      </c>
      <c r="D203" s="7">
        <f>VLOOKUP($C203,'mallin data'!$B$2:$CJ$295,9,FALSE)</f>
        <v>52.7</v>
      </c>
      <c r="E203" s="47">
        <f>VLOOKUP($C203,'mallin data'!$B$2:$CJ$295,66,FALSE)</f>
        <v>-7.2727272727272724E-2</v>
      </c>
      <c r="F203" s="7">
        <f>VLOOKUP($C203,'mallin data'!$B$2:$CJ$295,16,FALSE)</f>
        <v>36</v>
      </c>
      <c r="G203" s="16">
        <f>VLOOKUP($C203,'mallin data'!$B$2:$CJ$295,87,FALSE)</f>
        <v>102</v>
      </c>
      <c r="H203" s="16">
        <f>VLOOKUP($C203,'mallin data'!$B$2:$CJ$295,67,FALSE)</f>
        <v>22962.781429745275</v>
      </c>
      <c r="I203" s="47">
        <f>VLOOKUP($C203,'mallin data'!$B$2:$CJ$295,71,FALSE)</f>
        <v>1E-3</v>
      </c>
      <c r="J203" s="28">
        <f>_xlfn.XLOOKUP($C203,'mallin data'!$B$3:$B$295,'mallin data'!CH$3:CH$295)</f>
        <v>0</v>
      </c>
      <c r="L203" s="39">
        <f>1-VLOOKUP(C203,'mallin data'!$B$3:$II$295,242,FALSE)/SUM($D$5:$J$5)</f>
        <v>-0.11411873305260611</v>
      </c>
      <c r="M203" s="42">
        <f t="shared" ref="M203:M266" si="22">VLOOKUP($C203,kulut,3,FALSE)</f>
        <v>18330.481132075471</v>
      </c>
      <c r="N203" s="42"/>
      <c r="O203" s="42">
        <f>VLOOKUP($C203,'mallin data'!$B$2:$CJ$295,65,FALSE)</f>
        <v>0</v>
      </c>
      <c r="P203" s="21"/>
      <c r="Q203" s="16"/>
      <c r="R203" s="16">
        <f>VLOOKUP($C203,'mallin data'!$B$2:$CJ$295,26,FALSE)</f>
        <v>0</v>
      </c>
      <c r="S203" s="16"/>
      <c r="T203" s="16">
        <f t="shared" ref="T203:T266" si="23">VLOOKUP($C203,taul41,6,FALSE)</f>
        <v>125.93301435406698</v>
      </c>
      <c r="U203" s="16"/>
      <c r="V203" s="16"/>
      <c r="W203" s="11"/>
      <c r="X203" s="52"/>
      <c r="Y203" s="11"/>
      <c r="Z203" s="11"/>
      <c r="AA203" s="11"/>
      <c r="AB203" s="12"/>
      <c r="AC203" s="12"/>
    </row>
    <row r="204" spans="1:29" hidden="1" x14ac:dyDescent="0.2">
      <c r="A204" s="11">
        <v>194</v>
      </c>
      <c r="B204" s="19" t="str">
        <f t="shared" ref="B204:B267" si="24">IF(L204&lt;0,"*",IF(L204&lt;0.25,"**",IF(L204&lt;0.5,"***",IF(L204&lt;0.75,"****","*****"))))</f>
        <v>*</v>
      </c>
      <c r="C204" t="str">
        <f>VLOOKUP(A204,'mallin data'!$IJ$3:$IL$295,3,FALSE)</f>
        <v>Tohmajärvi</v>
      </c>
      <c r="D204" s="7">
        <f>VLOOKUP($C204,'mallin data'!$B$2:$CJ$295,9,FALSE)</f>
        <v>51.6</v>
      </c>
      <c r="E204" s="47">
        <f>VLOOKUP($C204,'mallin data'!$B$2:$CJ$295,66,FALSE)</f>
        <v>2.5773195876288659E-3</v>
      </c>
      <c r="F204" s="7">
        <f>VLOOKUP($C204,'mallin data'!$B$2:$CJ$295,16,FALSE)</f>
        <v>66.400000000000006</v>
      </c>
      <c r="G204" s="16">
        <f>VLOOKUP($C204,'mallin data'!$B$2:$CJ$295,87,FALSE)</f>
        <v>389</v>
      </c>
      <c r="H204" s="16">
        <f>VLOOKUP($C204,'mallin data'!$B$2:$CJ$295,67,FALSE)</f>
        <v>23013.390309886865</v>
      </c>
      <c r="I204" s="47">
        <f>VLOOKUP($C204,'mallin data'!$B$2:$CJ$295,71,FALSE)</f>
        <v>2E-3</v>
      </c>
      <c r="J204" s="28">
        <f>_xlfn.XLOOKUP($C204,'mallin data'!$B$3:$B$295,'mallin data'!CH$3:CH$295)</f>
        <v>0</v>
      </c>
      <c r="L204" s="39">
        <f>1-VLOOKUP(C204,'mallin data'!$B$3:$II$295,242,FALSE)/SUM($D$5:$J$5)</f>
        <v>-0.11833119246343382</v>
      </c>
      <c r="M204" s="42">
        <f t="shared" si="22"/>
        <v>12944.648648648648</v>
      </c>
      <c r="N204" s="42"/>
      <c r="O204" s="42">
        <f>VLOOKUP($C204,'mallin data'!$B$2:$CJ$295,65,FALSE)</f>
        <v>0</v>
      </c>
      <c r="P204" s="21"/>
      <c r="Q204" s="16"/>
      <c r="R204" s="16">
        <f>VLOOKUP($C204,'mallin data'!$B$2:$CJ$295,26,FALSE)</f>
        <v>0</v>
      </c>
      <c r="S204" s="16"/>
      <c r="T204" s="16">
        <f t="shared" si="23"/>
        <v>350.26631853785904</v>
      </c>
      <c r="U204" s="16"/>
      <c r="V204" s="16"/>
      <c r="W204" s="11"/>
      <c r="X204" s="52"/>
      <c r="Y204" s="11"/>
      <c r="Z204" s="11"/>
      <c r="AA204" s="11"/>
      <c r="AB204" s="12"/>
      <c r="AC204" s="12"/>
    </row>
    <row r="205" spans="1:29" hidden="1" x14ac:dyDescent="0.2">
      <c r="A205" s="11">
        <v>195</v>
      </c>
      <c r="B205" s="19" t="str">
        <f t="shared" si="24"/>
        <v>*</v>
      </c>
      <c r="C205" t="str">
        <f>VLOOKUP(A205,'mallin data'!$IJ$3:$IL$295,3,FALSE)</f>
        <v>Posio</v>
      </c>
      <c r="D205" s="7">
        <f>VLOOKUP($C205,'mallin data'!$B$2:$CJ$295,9,FALSE)</f>
        <v>56.7</v>
      </c>
      <c r="E205" s="47">
        <f>VLOOKUP($C205,'mallin data'!$B$2:$CJ$295,66,FALSE)</f>
        <v>-1.1627906976744186E-2</v>
      </c>
      <c r="F205" s="7">
        <f>VLOOKUP($C205,'mallin data'!$B$2:$CJ$295,16,FALSE)</f>
        <v>85.7</v>
      </c>
      <c r="G205" s="16">
        <f>VLOOKUP($C205,'mallin data'!$B$2:$CJ$295,87,FALSE)</f>
        <v>170</v>
      </c>
      <c r="H205" s="16">
        <f>VLOOKUP($C205,'mallin data'!$B$2:$CJ$295,67,FALSE)</f>
        <v>23689.84570646596</v>
      </c>
      <c r="I205" s="47">
        <f>VLOOKUP($C205,'mallin data'!$B$2:$CJ$295,71,FALSE)</f>
        <v>1E-3</v>
      </c>
      <c r="J205" s="28">
        <f>_xlfn.XLOOKUP($C205,'mallin data'!$B$3:$B$295,'mallin data'!CH$3:CH$295)</f>
        <v>0</v>
      </c>
      <c r="L205" s="39">
        <f>1-VLOOKUP(C205,'mallin data'!$B$3:$II$295,242,FALSE)/SUM($D$5:$J$5)</f>
        <v>-0.13214032997418834</v>
      </c>
      <c r="M205" s="42">
        <f t="shared" si="22"/>
        <v>14215.327485380118</v>
      </c>
      <c r="N205" s="42"/>
      <c r="O205" s="42">
        <f>VLOOKUP($C205,'mallin data'!$B$2:$CJ$295,65,FALSE)</f>
        <v>0</v>
      </c>
      <c r="P205" s="21"/>
      <c r="Q205" s="16"/>
      <c r="R205" s="16">
        <f>VLOOKUP($C205,'mallin data'!$B$2:$CJ$295,26,FALSE)</f>
        <v>0</v>
      </c>
      <c r="S205" s="16"/>
      <c r="T205" s="16">
        <f t="shared" si="23"/>
        <v>781.07836990595615</v>
      </c>
      <c r="U205" s="16"/>
      <c r="V205" s="16"/>
      <c r="W205" s="11"/>
      <c r="X205" s="52"/>
      <c r="Y205" s="11"/>
      <c r="Z205" s="11"/>
      <c r="AA205" s="11"/>
      <c r="AB205" s="12"/>
      <c r="AC205" s="12"/>
    </row>
    <row r="206" spans="1:29" hidden="1" x14ac:dyDescent="0.2">
      <c r="A206" s="11">
        <v>196</v>
      </c>
      <c r="B206" s="19" t="str">
        <f t="shared" si="24"/>
        <v>*</v>
      </c>
      <c r="C206" t="str">
        <f>VLOOKUP(A206,'mallin data'!$IJ$3:$IL$295,3,FALSE)</f>
        <v>Salla</v>
      </c>
      <c r="D206" s="7">
        <f>VLOOKUP($C206,'mallin data'!$B$2:$CJ$295,9,FALSE)</f>
        <v>55</v>
      </c>
      <c r="E206" s="47">
        <f>VLOOKUP($C206,'mallin data'!$B$2:$CJ$295,66,FALSE)</f>
        <v>-1.507537688442211E-2</v>
      </c>
      <c r="F206" s="7">
        <f>VLOOKUP($C206,'mallin data'!$B$2:$CJ$295,16,FALSE)</f>
        <v>57.6</v>
      </c>
      <c r="G206" s="16">
        <f>VLOOKUP($C206,'mallin data'!$B$2:$CJ$295,87,FALSE)</f>
        <v>196</v>
      </c>
      <c r="H206" s="16">
        <f>VLOOKUP($C206,'mallin data'!$B$2:$CJ$295,67,FALSE)</f>
        <v>24298.508074162681</v>
      </c>
      <c r="I206" s="47">
        <f>VLOOKUP($C206,'mallin data'!$B$2:$CJ$295,71,FALSE)</f>
        <v>3.0000000000000001E-3</v>
      </c>
      <c r="J206" s="28">
        <f>_xlfn.XLOOKUP($C206,'mallin data'!$B$3:$B$295,'mallin data'!CH$3:CH$295)</f>
        <v>0</v>
      </c>
      <c r="L206" s="39">
        <f>1-VLOOKUP(C206,'mallin data'!$B$3:$II$295,242,FALSE)/SUM($D$5:$J$5)</f>
        <v>-0.13288717375054149</v>
      </c>
      <c r="M206" s="42">
        <f t="shared" si="22"/>
        <v>18102.541772151897</v>
      </c>
      <c r="N206" s="42"/>
      <c r="O206" s="42">
        <f>VLOOKUP($C206,'mallin data'!$B$2:$CJ$295,65,FALSE)</f>
        <v>0</v>
      </c>
      <c r="P206" s="21"/>
      <c r="Q206" s="16"/>
      <c r="R206" s="16">
        <f>VLOOKUP($C206,'mallin data'!$B$2:$CJ$295,26,FALSE)</f>
        <v>0</v>
      </c>
      <c r="S206" s="16"/>
      <c r="T206" s="16">
        <f t="shared" si="23"/>
        <v>1862.8423772609819</v>
      </c>
      <c r="U206" s="16"/>
      <c r="V206" s="16"/>
      <c r="W206" s="11"/>
      <c r="X206" s="52"/>
      <c r="Y206" s="11"/>
      <c r="Z206" s="11"/>
      <c r="AA206" s="11"/>
      <c r="AB206" s="12"/>
      <c r="AC206" s="12"/>
    </row>
    <row r="207" spans="1:29" hidden="1" x14ac:dyDescent="0.2">
      <c r="A207" s="11">
        <v>197</v>
      </c>
      <c r="B207" s="19" t="str">
        <f t="shared" si="24"/>
        <v>*</v>
      </c>
      <c r="C207" t="str">
        <f>VLOOKUP(A207,'mallin data'!$IJ$3:$IL$295,3,FALSE)</f>
        <v>Hirvensalmi</v>
      </c>
      <c r="D207" s="7">
        <f>VLOOKUP($C207,'mallin data'!$B$2:$CJ$295,9,FALSE)</f>
        <v>54.3</v>
      </c>
      <c r="E207" s="47">
        <f>VLOOKUP($C207,'mallin data'!$B$2:$CJ$295,66,FALSE)</f>
        <v>-2.2900763358778626E-2</v>
      </c>
      <c r="F207" s="7">
        <f>VLOOKUP($C207,'mallin data'!$B$2:$CJ$295,16,FALSE)</f>
        <v>35</v>
      </c>
      <c r="G207" s="16">
        <f>VLOOKUP($C207,'mallin data'!$B$2:$CJ$295,87,FALSE)</f>
        <v>128</v>
      </c>
      <c r="H207" s="16">
        <f>VLOOKUP($C207,'mallin data'!$B$2:$CJ$295,67,FALSE)</f>
        <v>25081.365664403493</v>
      </c>
      <c r="I207" s="47">
        <f>VLOOKUP($C207,'mallin data'!$B$2:$CJ$295,71,FALSE)</f>
        <v>5.0000000000000001E-3</v>
      </c>
      <c r="J207" s="28">
        <f>_xlfn.XLOOKUP($C207,'mallin data'!$B$3:$B$295,'mallin data'!CH$3:CH$295)</f>
        <v>0</v>
      </c>
      <c r="L207" s="39">
        <f>1-VLOOKUP(C207,'mallin data'!$B$3:$II$295,242,FALSE)/SUM($D$5:$J$5)</f>
        <v>-0.14263303705222063</v>
      </c>
      <c r="M207" s="42">
        <f t="shared" si="22"/>
        <v>18075.328185328184</v>
      </c>
      <c r="N207" s="42"/>
      <c r="O207" s="42">
        <f>VLOOKUP($C207,'mallin data'!$B$2:$CJ$295,65,FALSE)</f>
        <v>0</v>
      </c>
      <c r="P207" s="21"/>
      <c r="Q207" s="16"/>
      <c r="R207" s="16">
        <f>VLOOKUP($C207,'mallin data'!$B$2:$CJ$295,26,FALSE)</f>
        <v>0</v>
      </c>
      <c r="S207" s="16"/>
      <c r="T207" s="16">
        <f t="shared" si="23"/>
        <v>329.26640926640925</v>
      </c>
      <c r="U207" s="16"/>
      <c r="V207" s="16"/>
      <c r="W207" s="11"/>
      <c r="X207" s="52"/>
      <c r="Y207" s="11"/>
      <c r="Z207" s="11"/>
      <c r="AA207" s="11"/>
      <c r="AB207" s="12"/>
      <c r="AC207" s="12"/>
    </row>
    <row r="208" spans="1:29" hidden="1" x14ac:dyDescent="0.2">
      <c r="A208" s="11">
        <v>198</v>
      </c>
      <c r="B208" s="19" t="str">
        <f t="shared" si="24"/>
        <v>*</v>
      </c>
      <c r="C208" t="str">
        <f>VLOOKUP(A208,'mallin data'!$IJ$3:$IL$295,3,FALSE)</f>
        <v>Rautjärvi</v>
      </c>
      <c r="D208" s="7">
        <f>VLOOKUP($C208,'mallin data'!$B$2:$CJ$295,9,FALSE)</f>
        <v>55.4</v>
      </c>
      <c r="E208" s="47">
        <f>VLOOKUP($C208,'mallin data'!$B$2:$CJ$295,66,FALSE)</f>
        <v>-1.4423076923076924E-2</v>
      </c>
      <c r="F208" s="7">
        <f>VLOOKUP($C208,'mallin data'!$B$2:$CJ$295,16,FALSE)</f>
        <v>44.5</v>
      </c>
      <c r="G208" s="16">
        <f>VLOOKUP($C208,'mallin data'!$B$2:$CJ$295,87,FALSE)</f>
        <v>205</v>
      </c>
      <c r="H208" s="16">
        <f>VLOOKUP($C208,'mallin data'!$B$2:$CJ$295,67,FALSE)</f>
        <v>26141.35686015831</v>
      </c>
      <c r="I208" s="47">
        <f>VLOOKUP($C208,'mallin data'!$B$2:$CJ$295,71,FALSE)</f>
        <v>2E-3</v>
      </c>
      <c r="J208" s="28">
        <f>_xlfn.XLOOKUP($C208,'mallin data'!$B$3:$B$295,'mallin data'!CH$3:CH$295)</f>
        <v>0</v>
      </c>
      <c r="L208" s="39">
        <f>1-VLOOKUP(C208,'mallin data'!$B$3:$II$295,242,FALSE)/SUM($D$5:$J$5)</f>
        <v>-0.14534667836358595</v>
      </c>
      <c r="M208" s="42">
        <f t="shared" si="22"/>
        <v>17172.581113801454</v>
      </c>
      <c r="N208" s="42"/>
      <c r="O208" s="42">
        <f>VLOOKUP($C208,'mallin data'!$B$2:$CJ$295,65,FALSE)</f>
        <v>0</v>
      </c>
      <c r="P208" s="21"/>
      <c r="Q208" s="16"/>
      <c r="R208" s="16">
        <f>VLOOKUP($C208,'mallin data'!$B$2:$CJ$295,26,FALSE)</f>
        <v>0</v>
      </c>
      <c r="S208" s="16"/>
      <c r="T208" s="16">
        <f t="shared" si="23"/>
        <v>1216.1568627450981</v>
      </c>
      <c r="U208" s="16"/>
      <c r="V208" s="16"/>
      <c r="W208" s="11"/>
      <c r="X208" s="52"/>
      <c r="Y208" s="11"/>
      <c r="Z208" s="11"/>
      <c r="AA208" s="11"/>
      <c r="AB208" s="12"/>
      <c r="AC208" s="12"/>
    </row>
    <row r="209" spans="1:29" hidden="1" x14ac:dyDescent="0.2">
      <c r="A209" s="11">
        <v>199</v>
      </c>
      <c r="B209" s="19" t="str">
        <f t="shared" si="24"/>
        <v>*</v>
      </c>
      <c r="C209" t="str">
        <f>VLOOKUP(A209,'mallin data'!$IJ$3:$IL$295,3,FALSE)</f>
        <v>Pieksämäki</v>
      </c>
      <c r="D209" s="7">
        <f>VLOOKUP($C209,'mallin data'!$B$2:$CJ$295,9,FALSE)</f>
        <v>50.9</v>
      </c>
      <c r="E209" s="47">
        <f>VLOOKUP($C209,'mallin data'!$B$2:$CJ$295,66,FALSE)</f>
        <v>2.030456852791878E-2</v>
      </c>
      <c r="F209" s="7">
        <f>VLOOKUP($C209,'mallin data'!$B$2:$CJ$295,16,FALSE)</f>
        <v>57</v>
      </c>
      <c r="G209" s="16">
        <f>VLOOKUP($C209,'mallin data'!$B$2:$CJ$295,87,FALSE)</f>
        <v>1407</v>
      </c>
      <c r="H209" s="16">
        <f>VLOOKUP($C209,'mallin data'!$B$2:$CJ$295,67,FALSE)</f>
        <v>25174.987683284457</v>
      </c>
      <c r="I209" s="47">
        <f>VLOOKUP($C209,'mallin data'!$B$2:$CJ$295,71,FALSE)</f>
        <v>1E-3</v>
      </c>
      <c r="J209" s="28">
        <f>_xlfn.XLOOKUP($C209,'mallin data'!$B$3:$B$295,'mallin data'!CH$3:CH$295)</f>
        <v>0</v>
      </c>
      <c r="L209" s="39">
        <f>1-VLOOKUP(C209,'mallin data'!$B$3:$II$295,242,FALSE)/SUM($D$5:$J$5)</f>
        <v>-0.15211028003656235</v>
      </c>
      <c r="M209" s="42">
        <f t="shared" si="22"/>
        <v>10526.694185211772</v>
      </c>
      <c r="N209" s="42"/>
      <c r="O209" s="42">
        <f>VLOOKUP($C209,'mallin data'!$B$2:$CJ$295,65,FALSE)</f>
        <v>0</v>
      </c>
      <c r="P209" s="21"/>
      <c r="Q209" s="16"/>
      <c r="R209" s="16">
        <f>VLOOKUP($C209,'mallin data'!$B$2:$CJ$295,26,FALSE)</f>
        <v>0</v>
      </c>
      <c r="S209" s="16"/>
      <c r="T209" s="16">
        <f t="shared" si="23"/>
        <v>134.92945454545455</v>
      </c>
      <c r="U209" s="16"/>
      <c r="V209" s="16"/>
      <c r="W209" s="11"/>
      <c r="X209" s="52"/>
      <c r="Y209" s="11"/>
      <c r="Z209" s="11"/>
      <c r="AA209" s="11"/>
      <c r="AB209" s="12"/>
      <c r="AC209" s="12"/>
    </row>
    <row r="210" spans="1:29" hidden="1" x14ac:dyDescent="0.2">
      <c r="A210" s="11">
        <v>200</v>
      </c>
      <c r="B210" s="19" t="str">
        <f t="shared" si="24"/>
        <v>*</v>
      </c>
      <c r="C210" t="str">
        <f>VLOOKUP(A210,'mallin data'!$IJ$3:$IL$295,3,FALSE)</f>
        <v>Pirkkala</v>
      </c>
      <c r="D210" s="7">
        <f>VLOOKUP($C210,'mallin data'!$B$2:$CJ$295,9,FALSE)</f>
        <v>40.9</v>
      </c>
      <c r="E210" s="47">
        <f>VLOOKUP($C210,'mallin data'!$B$2:$CJ$295,66,FALSE)</f>
        <v>3.0911901081916537E-3</v>
      </c>
      <c r="F210" s="7">
        <f>VLOOKUP($C210,'mallin data'!$B$2:$CJ$295,16,FALSE)</f>
        <v>47.9</v>
      </c>
      <c r="G210" s="16">
        <f>VLOOKUP($C210,'mallin data'!$B$2:$CJ$295,87,FALSE)</f>
        <v>2596</v>
      </c>
      <c r="H210" s="16">
        <f>VLOOKUP($C210,'mallin data'!$B$2:$CJ$295,67,FALSE)</f>
        <v>31544.894331262341</v>
      </c>
      <c r="I210" s="47">
        <f>VLOOKUP($C210,'mallin data'!$B$2:$CJ$295,71,FALSE)</f>
        <v>4.0000000000000001E-3</v>
      </c>
      <c r="J210" s="28">
        <f>_xlfn.XLOOKUP($C210,'mallin data'!$B$3:$B$295,'mallin data'!CH$3:CH$295)</f>
        <v>0</v>
      </c>
      <c r="L210" s="39">
        <f>1-VLOOKUP(C210,'mallin data'!$B$3:$II$295,242,FALSE)/SUM($D$5:$J$5)</f>
        <v>-0.15531721626278006</v>
      </c>
      <c r="M210" s="42">
        <f t="shared" si="22"/>
        <v>10528.677854938273</v>
      </c>
      <c r="N210" s="42"/>
      <c r="O210" s="42">
        <f>VLOOKUP($C210,'mallin data'!$B$2:$CJ$295,65,FALSE)</f>
        <v>0</v>
      </c>
      <c r="P210" s="21"/>
      <c r="Q210" s="16"/>
      <c r="R210" s="16">
        <f>VLOOKUP($C210,'mallin data'!$B$2:$CJ$295,26,FALSE)</f>
        <v>0</v>
      </c>
      <c r="S210" s="16"/>
      <c r="T210" s="16">
        <f t="shared" si="23"/>
        <v>516.33222721061873</v>
      </c>
      <c r="U210" s="16"/>
      <c r="V210" s="16"/>
      <c r="W210" s="11"/>
      <c r="X210" s="52"/>
      <c r="Y210" s="11"/>
      <c r="Z210" s="11"/>
      <c r="AA210" s="11"/>
      <c r="AB210" s="12"/>
      <c r="AC210" s="12"/>
    </row>
    <row r="211" spans="1:29" hidden="1" x14ac:dyDescent="0.2">
      <c r="A211" s="11">
        <v>201</v>
      </c>
      <c r="B211" s="19" t="str">
        <f t="shared" si="24"/>
        <v>*</v>
      </c>
      <c r="C211" t="str">
        <f>VLOOKUP(A211,'mallin data'!$IJ$3:$IL$295,3,FALSE)</f>
        <v>Heinävesi</v>
      </c>
      <c r="D211" s="7">
        <f>VLOOKUP($C211,'mallin data'!$B$2:$CJ$295,9,FALSE)</f>
        <v>55.9</v>
      </c>
      <c r="E211" s="47">
        <f>VLOOKUP($C211,'mallin data'!$B$2:$CJ$295,66,FALSE)</f>
        <v>-2.5862068965517241E-2</v>
      </c>
      <c r="F211" s="7">
        <f>VLOOKUP($C211,'mallin data'!$B$2:$CJ$295,16,FALSE)</f>
        <v>43.3</v>
      </c>
      <c r="G211" s="16">
        <f>VLOOKUP($C211,'mallin data'!$B$2:$CJ$295,87,FALSE)</f>
        <v>226</v>
      </c>
      <c r="H211" s="16">
        <f>VLOOKUP($C211,'mallin data'!$B$2:$CJ$295,67,FALSE)</f>
        <v>23499.883705431523</v>
      </c>
      <c r="I211" s="47">
        <f>VLOOKUP($C211,'mallin data'!$B$2:$CJ$295,71,FALSE)</f>
        <v>3.0000000000000001E-3</v>
      </c>
      <c r="J211" s="28">
        <f>_xlfn.XLOOKUP($C211,'mallin data'!$B$3:$B$295,'mallin data'!CH$3:CH$295)</f>
        <v>0</v>
      </c>
      <c r="L211" s="39">
        <f>1-VLOOKUP(C211,'mallin data'!$B$3:$II$295,242,FALSE)/SUM($D$5:$J$5)</f>
        <v>-0.15788485602847935</v>
      </c>
      <c r="M211" s="42">
        <f t="shared" si="22"/>
        <v>19409.301310043669</v>
      </c>
      <c r="N211" s="42"/>
      <c r="O211" s="42">
        <f>VLOOKUP($C211,'mallin data'!$B$2:$CJ$295,65,FALSE)</f>
        <v>0</v>
      </c>
      <c r="P211" s="21"/>
      <c r="Q211" s="16"/>
      <c r="R211" s="16">
        <f>VLOOKUP($C211,'mallin data'!$B$2:$CJ$295,26,FALSE)</f>
        <v>0</v>
      </c>
      <c r="S211" s="16"/>
      <c r="T211" s="16">
        <f t="shared" si="23"/>
        <v>1232.6830357142858</v>
      </c>
      <c r="U211" s="16"/>
      <c r="V211" s="16"/>
      <c r="W211" s="11"/>
      <c r="X211" s="52"/>
      <c r="Y211" s="11"/>
      <c r="Z211" s="11"/>
      <c r="AA211" s="11"/>
      <c r="AB211" s="12"/>
      <c r="AC211" s="12"/>
    </row>
    <row r="212" spans="1:29" hidden="1" x14ac:dyDescent="0.2">
      <c r="A212" s="11">
        <v>202</v>
      </c>
      <c r="B212" s="19" t="str">
        <f t="shared" si="24"/>
        <v>*</v>
      </c>
      <c r="C212" t="str">
        <f>VLOOKUP(A212,'mallin data'!$IJ$3:$IL$295,3,FALSE)</f>
        <v>Halsua</v>
      </c>
      <c r="D212" s="7">
        <f>VLOOKUP($C212,'mallin data'!$B$2:$CJ$295,9,FALSE)</f>
        <v>51.5</v>
      </c>
      <c r="E212" s="47">
        <f>VLOOKUP($C212,'mallin data'!$B$2:$CJ$295,66,FALSE)</f>
        <v>-9.8039215686274508E-3</v>
      </c>
      <c r="F212" s="7">
        <f>VLOOKUP($C212,'mallin data'!$B$2:$CJ$295,16,FALSE)</f>
        <v>44.3</v>
      </c>
      <c r="G212" s="16">
        <f>VLOOKUP($C212,'mallin data'!$B$2:$CJ$295,87,FALSE)</f>
        <v>101</v>
      </c>
      <c r="H212" s="16">
        <f>VLOOKUP($C212,'mallin data'!$B$2:$CJ$295,67,FALSE)</f>
        <v>23203.649555774926</v>
      </c>
      <c r="I212" s="47">
        <f>VLOOKUP($C212,'mallin data'!$B$2:$CJ$295,71,FALSE)</f>
        <v>5.0000000000000001E-3</v>
      </c>
      <c r="J212" s="28">
        <f>_xlfn.XLOOKUP($C212,'mallin data'!$B$3:$B$295,'mallin data'!CH$3:CH$295)</f>
        <v>0</v>
      </c>
      <c r="L212" s="39">
        <f>1-VLOOKUP(C212,'mallin data'!$B$3:$II$295,242,FALSE)/SUM($D$5:$J$5)</f>
        <v>-0.16291827245792256</v>
      </c>
      <c r="M212" s="42">
        <f t="shared" si="22"/>
        <v>15063.625615763547</v>
      </c>
      <c r="N212" s="42"/>
      <c r="O212" s="42">
        <f>VLOOKUP($C212,'mallin data'!$B$2:$CJ$295,65,FALSE)</f>
        <v>0</v>
      </c>
      <c r="P212" s="21"/>
      <c r="Q212" s="16"/>
      <c r="R212" s="16">
        <f>VLOOKUP($C212,'mallin data'!$B$2:$CJ$295,26,FALSE)</f>
        <v>0</v>
      </c>
      <c r="S212" s="16"/>
      <c r="T212" s="16">
        <f t="shared" si="23"/>
        <v>1153.9802955665025</v>
      </c>
      <c r="U212" s="16"/>
      <c r="V212" s="16"/>
      <c r="W212" s="11"/>
      <c r="X212" s="52"/>
      <c r="Y212" s="11"/>
      <c r="Z212" s="11"/>
      <c r="AA212" s="11"/>
      <c r="AB212" s="12"/>
      <c r="AC212" s="12"/>
    </row>
    <row r="213" spans="1:29" hidden="1" x14ac:dyDescent="0.2">
      <c r="A213" s="11">
        <v>203</v>
      </c>
      <c r="B213" s="19" t="str">
        <f t="shared" si="24"/>
        <v>*</v>
      </c>
      <c r="C213" t="str">
        <f>VLOOKUP(A213,'mallin data'!$IJ$3:$IL$295,3,FALSE)</f>
        <v>Ilomantsi</v>
      </c>
      <c r="D213" s="7">
        <f>VLOOKUP($C213,'mallin data'!$B$2:$CJ$295,9,FALSE)</f>
        <v>57.1</v>
      </c>
      <c r="E213" s="47">
        <f>VLOOKUP($C213,'mallin data'!$B$2:$CJ$295,66,FALSE)</f>
        <v>-2.1660649819494584E-2</v>
      </c>
      <c r="F213" s="7">
        <f>VLOOKUP($C213,'mallin data'!$B$2:$CJ$295,16,FALSE)</f>
        <v>53.1</v>
      </c>
      <c r="G213" s="16">
        <f>VLOOKUP($C213,'mallin data'!$B$2:$CJ$295,87,FALSE)</f>
        <v>271</v>
      </c>
      <c r="H213" s="16">
        <f>VLOOKUP($C213,'mallin data'!$B$2:$CJ$295,67,FALSE)</f>
        <v>23672.116659101226</v>
      </c>
      <c r="I213" s="47">
        <f>VLOOKUP($C213,'mallin data'!$B$2:$CJ$295,71,FALSE)</f>
        <v>2E-3</v>
      </c>
      <c r="J213" s="28">
        <f>_xlfn.XLOOKUP($C213,'mallin data'!$B$3:$B$295,'mallin data'!CH$3:CH$295)</f>
        <v>0</v>
      </c>
      <c r="L213" s="39">
        <f>1-VLOOKUP(C213,'mallin data'!$B$3:$II$295,242,FALSE)/SUM($D$5:$J$5)</f>
        <v>-0.18230865640166694</v>
      </c>
      <c r="M213" s="42">
        <f t="shared" si="22"/>
        <v>17689.821167883212</v>
      </c>
      <c r="N213" s="42"/>
      <c r="O213" s="42">
        <f>VLOOKUP($C213,'mallin data'!$B$2:$CJ$295,65,FALSE)</f>
        <v>0</v>
      </c>
      <c r="P213" s="21"/>
      <c r="Q213" s="16"/>
      <c r="R213" s="16">
        <f>VLOOKUP($C213,'mallin data'!$B$2:$CJ$295,26,FALSE)</f>
        <v>0</v>
      </c>
      <c r="S213" s="16"/>
      <c r="T213" s="16">
        <f t="shared" si="23"/>
        <v>666.70168855534712</v>
      </c>
      <c r="U213" s="16"/>
      <c r="V213" s="16"/>
      <c r="W213" s="11"/>
      <c r="X213" s="52"/>
      <c r="Y213" s="11"/>
      <c r="Z213" s="11"/>
      <c r="AA213" s="11"/>
      <c r="AB213" s="12"/>
      <c r="AC213" s="12"/>
    </row>
    <row r="214" spans="1:29" hidden="1" x14ac:dyDescent="0.2">
      <c r="A214" s="11">
        <v>204</v>
      </c>
      <c r="B214" s="19" t="str">
        <f t="shared" si="24"/>
        <v>*</v>
      </c>
      <c r="C214" t="str">
        <f>VLOOKUP(A214,'mallin data'!$IJ$3:$IL$295,3,FALSE)</f>
        <v>Veteli</v>
      </c>
      <c r="D214" s="7">
        <f>VLOOKUP($C214,'mallin data'!$B$2:$CJ$295,9,FALSE)</f>
        <v>48.6</v>
      </c>
      <c r="E214" s="47">
        <f>VLOOKUP($C214,'mallin data'!$B$2:$CJ$295,66,FALSE)</f>
        <v>-3.2679738562091504E-3</v>
      </c>
      <c r="F214" s="7">
        <f>VLOOKUP($C214,'mallin data'!$B$2:$CJ$295,16,FALSE)</f>
        <v>57.1</v>
      </c>
      <c r="G214" s="16">
        <f>VLOOKUP($C214,'mallin data'!$B$2:$CJ$295,87,FALSE)</f>
        <v>305</v>
      </c>
      <c r="H214" s="16">
        <f>VLOOKUP($C214,'mallin data'!$B$2:$CJ$295,67,FALSE)</f>
        <v>23374.021117166212</v>
      </c>
      <c r="I214" s="47">
        <f>VLOOKUP($C214,'mallin data'!$B$2:$CJ$295,71,FALSE)</f>
        <v>1.7000000000000001E-2</v>
      </c>
      <c r="J214" s="28">
        <f>_xlfn.XLOOKUP($C214,'mallin data'!$B$3:$B$295,'mallin data'!CH$3:CH$295)</f>
        <v>0</v>
      </c>
      <c r="L214" s="39">
        <f>1-VLOOKUP(C214,'mallin data'!$B$3:$II$295,242,FALSE)/SUM($D$5:$J$5)</f>
        <v>-0.1858675562336245</v>
      </c>
      <c r="M214" s="42">
        <f t="shared" si="22"/>
        <v>12774.749590834697</v>
      </c>
      <c r="N214" s="42"/>
      <c r="O214" s="42">
        <f>VLOOKUP($C214,'mallin data'!$B$2:$CJ$295,65,FALSE)</f>
        <v>0</v>
      </c>
      <c r="P214" s="21"/>
      <c r="Q214" s="16"/>
      <c r="R214" s="16">
        <f>VLOOKUP($C214,'mallin data'!$B$2:$CJ$295,26,FALSE)</f>
        <v>0</v>
      </c>
      <c r="S214" s="16"/>
      <c r="T214" s="16">
        <f t="shared" si="23"/>
        <v>1159.9628378378379</v>
      </c>
      <c r="U214" s="16"/>
      <c r="V214" s="16"/>
      <c r="W214" s="11"/>
      <c r="X214" s="52"/>
      <c r="Y214" s="11"/>
      <c r="Z214" s="11"/>
      <c r="AA214" s="11"/>
      <c r="AB214" s="12"/>
      <c r="AC214" s="12"/>
    </row>
    <row r="215" spans="1:29" hidden="1" x14ac:dyDescent="0.2">
      <c r="A215" s="11">
        <v>205</v>
      </c>
      <c r="B215" s="19" t="str">
        <f t="shared" si="24"/>
        <v>*</v>
      </c>
      <c r="C215" t="str">
        <f>VLOOKUP(A215,'mallin data'!$IJ$3:$IL$295,3,FALSE)</f>
        <v>Kittilä</v>
      </c>
      <c r="D215" s="7">
        <f>VLOOKUP($C215,'mallin data'!$B$2:$CJ$295,9,FALSE)</f>
        <v>43.7</v>
      </c>
      <c r="E215" s="47">
        <f>VLOOKUP($C215,'mallin data'!$B$2:$CJ$295,66,FALSE)</f>
        <v>3.3925686591276254E-2</v>
      </c>
      <c r="F215" s="7">
        <f>VLOOKUP($C215,'mallin data'!$B$2:$CJ$295,16,FALSE)</f>
        <v>57</v>
      </c>
      <c r="G215" s="16">
        <f>VLOOKUP($C215,'mallin data'!$B$2:$CJ$295,87,FALSE)</f>
        <v>640</v>
      </c>
      <c r="H215" s="16">
        <f>VLOOKUP($C215,'mallin data'!$B$2:$CJ$295,67,FALSE)</f>
        <v>27666.012019935504</v>
      </c>
      <c r="I215" s="47">
        <f>VLOOKUP($C215,'mallin data'!$B$2:$CJ$295,71,FALSE)</f>
        <v>4.0000000000000001E-3</v>
      </c>
      <c r="J215" s="28">
        <f>_xlfn.XLOOKUP($C215,'mallin data'!$B$3:$B$295,'mallin data'!CH$3:CH$295)</f>
        <v>0</v>
      </c>
      <c r="L215" s="39">
        <f>1-VLOOKUP(C215,'mallin data'!$B$3:$II$295,242,FALSE)/SUM($D$5:$J$5)</f>
        <v>-0.19420285428859696</v>
      </c>
      <c r="M215" s="42">
        <f t="shared" si="22"/>
        <v>15670.894360603654</v>
      </c>
      <c r="N215" s="42"/>
      <c r="O215" s="42">
        <f>VLOOKUP($C215,'mallin data'!$B$2:$CJ$295,65,FALSE)</f>
        <v>0</v>
      </c>
      <c r="P215" s="21"/>
      <c r="Q215" s="16"/>
      <c r="R215" s="16">
        <f>VLOOKUP($C215,'mallin data'!$B$2:$CJ$295,26,FALSE)</f>
        <v>0</v>
      </c>
      <c r="S215" s="16"/>
      <c r="T215" s="16">
        <f t="shared" si="23"/>
        <v>172.70779220779221</v>
      </c>
      <c r="U215" s="16"/>
      <c r="V215" s="16"/>
      <c r="W215" s="11"/>
      <c r="X215" s="52"/>
      <c r="Y215" s="11"/>
      <c r="Z215" s="11"/>
      <c r="AA215" s="11"/>
      <c r="AB215" s="12"/>
      <c r="AC215" s="12"/>
    </row>
    <row r="216" spans="1:29" hidden="1" x14ac:dyDescent="0.2">
      <c r="A216" s="11">
        <v>206</v>
      </c>
      <c r="B216" s="19" t="str">
        <f t="shared" si="24"/>
        <v>*</v>
      </c>
      <c r="C216" t="str">
        <f>VLOOKUP(A216,'mallin data'!$IJ$3:$IL$295,3,FALSE)</f>
        <v>Puumala</v>
      </c>
      <c r="D216" s="7">
        <f>VLOOKUP($C216,'mallin data'!$B$2:$CJ$295,9,FALSE)</f>
        <v>57.6</v>
      </c>
      <c r="E216" s="47">
        <f>VLOOKUP($C216,'mallin data'!$B$2:$CJ$295,66,FALSE)</f>
        <v>-7.9545454545454544E-2</v>
      </c>
      <c r="F216" s="7">
        <f>VLOOKUP($C216,'mallin data'!$B$2:$CJ$295,16,FALSE)</f>
        <v>56.9</v>
      </c>
      <c r="G216" s="16">
        <f>VLOOKUP($C216,'mallin data'!$B$2:$CJ$295,87,FALSE)</f>
        <v>81</v>
      </c>
      <c r="H216" s="16">
        <f>VLOOKUP($C216,'mallin data'!$B$2:$CJ$295,67,FALSE)</f>
        <v>26227.486717267551</v>
      </c>
      <c r="I216" s="47">
        <f>VLOOKUP($C216,'mallin data'!$B$2:$CJ$295,71,FALSE)</f>
        <v>3.0000000000000001E-3</v>
      </c>
      <c r="J216" s="28">
        <f>_xlfn.XLOOKUP($C216,'mallin data'!$B$3:$B$295,'mallin data'!CH$3:CH$295)</f>
        <v>0</v>
      </c>
      <c r="L216" s="39">
        <f>1-VLOOKUP(C216,'mallin data'!$B$3:$II$295,242,FALSE)/SUM($D$5:$J$5)</f>
        <v>-0.20135502057826171</v>
      </c>
      <c r="M216" s="42">
        <f t="shared" si="22"/>
        <v>23903.526627218936</v>
      </c>
      <c r="N216" s="42"/>
      <c r="O216" s="42">
        <f>VLOOKUP($C216,'mallin data'!$B$2:$CJ$295,65,FALSE)</f>
        <v>0</v>
      </c>
      <c r="P216" s="21"/>
      <c r="Q216" s="16"/>
      <c r="R216" s="16">
        <f>VLOOKUP($C216,'mallin data'!$B$2:$CJ$295,26,FALSE)</f>
        <v>0</v>
      </c>
      <c r="S216" s="16"/>
      <c r="T216" s="16">
        <f t="shared" si="23"/>
        <v>1530</v>
      </c>
      <c r="U216" s="16"/>
      <c r="V216" s="16"/>
      <c r="W216" s="11"/>
      <c r="X216" s="52"/>
      <c r="Y216" s="11"/>
      <c r="Z216" s="11"/>
      <c r="AA216" s="11"/>
      <c r="AB216" s="12"/>
      <c r="AC216" s="12"/>
    </row>
    <row r="217" spans="1:29" hidden="1" x14ac:dyDescent="0.2">
      <c r="A217" s="11">
        <v>207</v>
      </c>
      <c r="B217" s="19" t="str">
        <f t="shared" si="24"/>
        <v>*</v>
      </c>
      <c r="C217" t="str">
        <f>VLOOKUP(A217,'mallin data'!$IJ$3:$IL$295,3,FALSE)</f>
        <v>Merikarvia</v>
      </c>
      <c r="D217" s="7">
        <f>VLOOKUP($C217,'mallin data'!$B$2:$CJ$295,9,FALSE)</f>
        <v>50.5</v>
      </c>
      <c r="E217" s="47">
        <f>VLOOKUP($C217,'mallin data'!$B$2:$CJ$295,66,FALSE)</f>
        <v>1.0101010101010102E-2</v>
      </c>
      <c r="F217" s="7">
        <f>VLOOKUP($C217,'mallin data'!$B$2:$CJ$295,16,FALSE)</f>
        <v>56.6</v>
      </c>
      <c r="G217" s="16">
        <f>VLOOKUP($C217,'mallin data'!$B$2:$CJ$295,87,FALSE)</f>
        <v>300</v>
      </c>
      <c r="H217" s="16">
        <f>VLOOKUP($C217,'mallin data'!$B$2:$CJ$295,67,FALSE)</f>
        <v>23931.767026298043</v>
      </c>
      <c r="I217" s="47">
        <f>VLOOKUP($C217,'mallin data'!$B$2:$CJ$295,71,FALSE)</f>
        <v>5.0000000000000001E-3</v>
      </c>
      <c r="J217" s="28">
        <f>_xlfn.XLOOKUP($C217,'mallin data'!$B$3:$B$295,'mallin data'!CH$3:CH$295)</f>
        <v>0</v>
      </c>
      <c r="L217" s="39">
        <f>1-VLOOKUP(C217,'mallin data'!$B$3:$II$295,242,FALSE)/SUM($D$5:$J$5)</f>
        <v>-0.21222128736675727</v>
      </c>
      <c r="M217" s="42">
        <f t="shared" si="22"/>
        <v>12242.971524288107</v>
      </c>
      <c r="N217" s="42"/>
      <c r="O217" s="42">
        <f>VLOOKUP($C217,'mallin data'!$B$2:$CJ$295,65,FALSE)</f>
        <v>0</v>
      </c>
      <c r="P217" s="21"/>
      <c r="Q217" s="16"/>
      <c r="R217" s="16">
        <f>VLOOKUP($C217,'mallin data'!$B$2:$CJ$295,26,FALSE)</f>
        <v>0</v>
      </c>
      <c r="S217" s="16"/>
      <c r="T217" s="16">
        <f t="shared" si="23"/>
        <v>1371.5126903553301</v>
      </c>
      <c r="U217" s="16"/>
      <c r="V217" s="16"/>
      <c r="W217" s="11"/>
      <c r="X217" s="52"/>
      <c r="Y217" s="11"/>
      <c r="Z217" s="11"/>
      <c r="AA217" s="11"/>
      <c r="AB217" s="12"/>
      <c r="AC217" s="12"/>
    </row>
    <row r="218" spans="1:29" hidden="1" x14ac:dyDescent="0.2">
      <c r="A218" s="11">
        <v>208</v>
      </c>
      <c r="B218" s="19" t="str">
        <f t="shared" si="24"/>
        <v>*</v>
      </c>
      <c r="C218" t="str">
        <f>VLOOKUP(A218,'mallin data'!$IJ$3:$IL$295,3,FALSE)</f>
        <v>Joensuu</v>
      </c>
      <c r="D218" s="7">
        <f>VLOOKUP($C218,'mallin data'!$B$2:$CJ$295,9,FALSE)</f>
        <v>43.1</v>
      </c>
      <c r="E218" s="47">
        <f>VLOOKUP($C218,'mallin data'!$B$2:$CJ$295,66,FALSE)</f>
        <v>1.8372221201543266E-2</v>
      </c>
      <c r="F218" s="7">
        <f>VLOOKUP($C218,'mallin data'!$B$2:$CJ$295,16,FALSE)</f>
        <v>90</v>
      </c>
      <c r="G218" s="16">
        <f>VLOOKUP($C218,'mallin data'!$B$2:$CJ$295,87,FALSE)</f>
        <v>5543</v>
      </c>
      <c r="H218" s="16">
        <f>VLOOKUP($C218,'mallin data'!$B$2:$CJ$295,67,FALSE)</f>
        <v>24489.998360277728</v>
      </c>
      <c r="I218" s="47">
        <f>VLOOKUP($C218,'mallin data'!$B$2:$CJ$295,71,FALSE)</f>
        <v>1E-3</v>
      </c>
      <c r="J218" s="28">
        <f>_xlfn.XLOOKUP($C218,'mallin data'!$B$3:$B$295,'mallin data'!CH$3:CH$295)</f>
        <v>0</v>
      </c>
      <c r="L218" s="39">
        <f>1-VLOOKUP(C218,'mallin data'!$B$3:$II$295,242,FALSE)/SUM($D$5:$J$5)</f>
        <v>-0.21403594739717602</v>
      </c>
      <c r="M218" s="42">
        <f t="shared" si="22"/>
        <v>13427.499362825414</v>
      </c>
      <c r="N218" s="42"/>
      <c r="O218" s="42">
        <f>VLOOKUP($C218,'mallin data'!$B$2:$CJ$295,65,FALSE)</f>
        <v>0</v>
      </c>
      <c r="P218" s="21"/>
      <c r="Q218" s="16"/>
      <c r="R218" s="16">
        <f>VLOOKUP($C218,'mallin data'!$B$2:$CJ$295,26,FALSE)</f>
        <v>0</v>
      </c>
      <c r="S218" s="16"/>
      <c r="T218" s="16">
        <f t="shared" si="23"/>
        <v>2220.8268979667973</v>
      </c>
      <c r="U218" s="16"/>
      <c r="V218" s="16"/>
      <c r="W218" s="11"/>
      <c r="X218" s="52"/>
      <c r="Y218" s="11"/>
      <c r="Z218" s="11"/>
      <c r="AA218" s="11"/>
      <c r="AB218" s="12"/>
      <c r="AC218" s="12"/>
    </row>
    <row r="219" spans="1:29" hidden="1" x14ac:dyDescent="0.2">
      <c r="A219" s="11">
        <v>209</v>
      </c>
      <c r="B219" s="19" t="str">
        <f t="shared" si="24"/>
        <v>*</v>
      </c>
      <c r="C219" t="str">
        <f>VLOOKUP(A219,'mallin data'!$IJ$3:$IL$295,3,FALSE)</f>
        <v>Lieksa</v>
      </c>
      <c r="D219" s="7">
        <f>VLOOKUP($C219,'mallin data'!$B$2:$CJ$295,9,FALSE)</f>
        <v>54.1</v>
      </c>
      <c r="E219" s="47">
        <f>VLOOKUP($C219,'mallin data'!$B$2:$CJ$295,66,FALSE)</f>
        <v>8.0106809078771702E-3</v>
      </c>
      <c r="F219" s="7">
        <f>VLOOKUP($C219,'mallin data'!$B$2:$CJ$295,16,FALSE)</f>
        <v>69.7</v>
      </c>
      <c r="G219" s="16">
        <f>VLOOKUP($C219,'mallin data'!$B$2:$CJ$295,87,FALSE)</f>
        <v>755</v>
      </c>
      <c r="H219" s="16">
        <f>VLOOKUP($C219,'mallin data'!$B$2:$CJ$295,67,FALSE)</f>
        <v>23801.262612436451</v>
      </c>
      <c r="I219" s="47">
        <f>VLOOKUP($C219,'mallin data'!$B$2:$CJ$295,71,FALSE)</f>
        <v>1E-3</v>
      </c>
      <c r="J219" s="28">
        <f>_xlfn.XLOOKUP($C219,'mallin data'!$B$3:$B$295,'mallin data'!CH$3:CH$295)</f>
        <v>0</v>
      </c>
      <c r="L219" s="39">
        <f>1-VLOOKUP(C219,'mallin data'!$B$3:$II$295,242,FALSE)/SUM($D$5:$J$5)</f>
        <v>-0.22273106883014004</v>
      </c>
      <c r="M219" s="42">
        <f t="shared" si="22"/>
        <v>12701.85505319149</v>
      </c>
      <c r="N219" s="42"/>
      <c r="O219" s="42">
        <f>VLOOKUP($C219,'mallin data'!$B$2:$CJ$295,65,FALSE)</f>
        <v>0</v>
      </c>
      <c r="P219" s="21"/>
      <c r="Q219" s="16"/>
      <c r="R219" s="16">
        <f>VLOOKUP($C219,'mallin data'!$B$2:$CJ$295,26,FALSE)</f>
        <v>0</v>
      </c>
      <c r="S219" s="16"/>
      <c r="T219" s="16">
        <f t="shared" si="23"/>
        <v>939.36963921034715</v>
      </c>
      <c r="U219" s="16"/>
      <c r="V219" s="16"/>
      <c r="W219" s="11"/>
      <c r="X219" s="52"/>
      <c r="Y219" s="11"/>
      <c r="Z219" s="11"/>
      <c r="AA219" s="11"/>
      <c r="AB219" s="12"/>
      <c r="AC219" s="12"/>
    </row>
    <row r="220" spans="1:29" hidden="1" x14ac:dyDescent="0.2">
      <c r="A220" s="11">
        <v>210</v>
      </c>
      <c r="B220" s="19" t="str">
        <f t="shared" si="24"/>
        <v>*</v>
      </c>
      <c r="C220" t="str">
        <f>VLOOKUP(A220,'mallin data'!$IJ$3:$IL$295,3,FALSE)</f>
        <v>Lohja</v>
      </c>
      <c r="D220" s="7">
        <f>VLOOKUP($C220,'mallin data'!$B$2:$CJ$295,9,FALSE)</f>
        <v>46.2</v>
      </c>
      <c r="E220" s="47">
        <f>VLOOKUP($C220,'mallin data'!$B$2:$CJ$295,66,FALSE)</f>
        <v>-1.7122613658728598E-2</v>
      </c>
      <c r="F220" s="7">
        <f>VLOOKUP($C220,'mallin data'!$B$2:$CJ$295,16,FALSE)</f>
        <v>82.4</v>
      </c>
      <c r="G220" s="16">
        <f>VLOOKUP($C220,'mallin data'!$B$2:$CJ$295,87,FALSE)</f>
        <v>4994</v>
      </c>
      <c r="H220" s="16">
        <f>VLOOKUP($C220,'mallin data'!$B$2:$CJ$295,67,FALSE)</f>
        <v>29023.25194435316</v>
      </c>
      <c r="I220" s="47">
        <f>VLOOKUP($C220,'mallin data'!$B$2:$CJ$295,71,FALSE)</f>
        <v>3.5000000000000003E-2</v>
      </c>
      <c r="J220" s="28">
        <f>_xlfn.XLOOKUP($C220,'mallin data'!$B$3:$B$295,'mallin data'!CH$3:CH$295)</f>
        <v>0</v>
      </c>
      <c r="L220" s="39">
        <f>1-VLOOKUP(C220,'mallin data'!$B$3:$II$295,242,FALSE)/SUM($D$5:$J$5)</f>
        <v>-0.22431663149266168</v>
      </c>
      <c r="M220" s="42">
        <f t="shared" si="22"/>
        <v>12908.583027295286</v>
      </c>
      <c r="N220" s="42"/>
      <c r="O220" s="42">
        <f>VLOOKUP($C220,'mallin data'!$B$2:$CJ$295,65,FALSE)</f>
        <v>0</v>
      </c>
      <c r="P220" s="21"/>
      <c r="Q220" s="16"/>
      <c r="R220" s="16">
        <f>VLOOKUP($C220,'mallin data'!$B$2:$CJ$295,26,FALSE)</f>
        <v>0</v>
      </c>
      <c r="S220" s="16"/>
      <c r="T220" s="16">
        <f t="shared" si="23"/>
        <v>1329.6978300547557</v>
      </c>
      <c r="U220" s="16"/>
      <c r="V220" s="16"/>
      <c r="W220" s="11"/>
      <c r="X220" s="52"/>
      <c r="Y220" s="11"/>
      <c r="Z220" s="11"/>
      <c r="AA220" s="11"/>
      <c r="AB220" s="12"/>
      <c r="AC220" s="12"/>
    </row>
    <row r="221" spans="1:29" hidden="1" x14ac:dyDescent="0.2">
      <c r="A221" s="11">
        <v>211</v>
      </c>
      <c r="B221" s="19" t="str">
        <f t="shared" si="24"/>
        <v>*</v>
      </c>
      <c r="C221" t="str">
        <f>VLOOKUP(A221,'mallin data'!$IJ$3:$IL$295,3,FALSE)</f>
        <v>Rääkkylä</v>
      </c>
      <c r="D221" s="7">
        <f>VLOOKUP($C221,'mallin data'!$B$2:$CJ$295,9,FALSE)</f>
        <v>58.5</v>
      </c>
      <c r="E221" s="47">
        <f>VLOOKUP($C221,'mallin data'!$B$2:$CJ$295,66,FALSE)</f>
        <v>-1.7241379310344827E-2</v>
      </c>
      <c r="F221" s="7">
        <f>VLOOKUP($C221,'mallin data'!$B$2:$CJ$295,16,FALSE)</f>
        <v>81.3</v>
      </c>
      <c r="G221" s="16">
        <f>VLOOKUP($C221,'mallin data'!$B$2:$CJ$295,87,FALSE)</f>
        <v>114</v>
      </c>
      <c r="H221" s="16">
        <f>VLOOKUP($C221,'mallin data'!$B$2:$CJ$295,67,FALSE)</f>
        <v>22350.178233438484</v>
      </c>
      <c r="I221" s="47">
        <f>VLOOKUP($C221,'mallin data'!$B$2:$CJ$295,71,FALSE)</f>
        <v>1E-3</v>
      </c>
      <c r="J221" s="28">
        <f>_xlfn.XLOOKUP($C221,'mallin data'!$B$3:$B$295,'mallin data'!CH$3:CH$295)</f>
        <v>0</v>
      </c>
      <c r="L221" s="39">
        <f>1-VLOOKUP(C221,'mallin data'!$B$3:$II$295,242,FALSE)/SUM($D$5:$J$5)</f>
        <v>-0.227069190484678</v>
      </c>
      <c r="M221" s="42">
        <f t="shared" si="22"/>
        <v>14786.617391304348</v>
      </c>
      <c r="N221" s="42"/>
      <c r="O221" s="42">
        <f>VLOOKUP($C221,'mallin data'!$B$2:$CJ$295,65,FALSE)</f>
        <v>0</v>
      </c>
      <c r="P221" s="21"/>
      <c r="Q221" s="16"/>
      <c r="R221" s="16">
        <f>VLOOKUP($C221,'mallin data'!$B$2:$CJ$295,26,FALSE)</f>
        <v>0</v>
      </c>
      <c r="S221" s="16"/>
      <c r="T221" s="16">
        <f t="shared" si="23"/>
        <v>61.243478260869566</v>
      </c>
      <c r="U221" s="16"/>
      <c r="V221" s="16"/>
      <c r="W221" s="11"/>
      <c r="X221" s="52"/>
      <c r="Y221" s="11"/>
      <c r="Z221" s="11"/>
      <c r="AA221" s="11"/>
      <c r="AB221" s="12"/>
      <c r="AC221" s="12"/>
    </row>
    <row r="222" spans="1:29" hidden="1" x14ac:dyDescent="0.2">
      <c r="A222" s="11">
        <v>212</v>
      </c>
      <c r="B222" s="19" t="str">
        <f t="shared" si="24"/>
        <v>*</v>
      </c>
      <c r="C222" t="str">
        <f>VLOOKUP(A222,'mallin data'!$IJ$3:$IL$295,3,FALSE)</f>
        <v>Pälkäne</v>
      </c>
      <c r="D222" s="7">
        <f>VLOOKUP($C222,'mallin data'!$B$2:$CJ$295,9,FALSE)</f>
        <v>48.8</v>
      </c>
      <c r="E222" s="47">
        <f>VLOOKUP($C222,'mallin data'!$B$2:$CJ$295,66,FALSE)</f>
        <v>2.4305555555555556E-2</v>
      </c>
      <c r="F222" s="7">
        <f>VLOOKUP($C222,'mallin data'!$B$2:$CJ$295,16,FALSE)</f>
        <v>42</v>
      </c>
      <c r="G222" s="16">
        <f>VLOOKUP($C222,'mallin data'!$B$2:$CJ$295,87,FALSE)</f>
        <v>590</v>
      </c>
      <c r="H222" s="16">
        <f>VLOOKUP($C222,'mallin data'!$B$2:$CJ$295,67,FALSE)</f>
        <v>25928.089001104625</v>
      </c>
      <c r="I222" s="47">
        <f>VLOOKUP($C222,'mallin data'!$B$2:$CJ$295,71,FALSE)</f>
        <v>4.0000000000000001E-3</v>
      </c>
      <c r="J222" s="28">
        <f>_xlfn.XLOOKUP($C222,'mallin data'!$B$3:$B$295,'mallin data'!CH$3:CH$295)</f>
        <v>0</v>
      </c>
      <c r="L222" s="39">
        <f>1-VLOOKUP(C222,'mallin data'!$B$3:$II$295,242,FALSE)/SUM($D$5:$J$5)</f>
        <v>-0.23773308749337718</v>
      </c>
      <c r="M222" s="42">
        <f t="shared" si="22"/>
        <v>12019.121783876501</v>
      </c>
      <c r="N222" s="42"/>
      <c r="O222" s="42">
        <f>VLOOKUP($C222,'mallin data'!$B$2:$CJ$295,65,FALSE)</f>
        <v>0</v>
      </c>
      <c r="P222" s="21"/>
      <c r="Q222" s="16"/>
      <c r="R222" s="16">
        <f>VLOOKUP($C222,'mallin data'!$B$2:$CJ$295,26,FALSE)</f>
        <v>0</v>
      </c>
      <c r="S222" s="16"/>
      <c r="T222" s="16">
        <f t="shared" si="23"/>
        <v>478.8966116420504</v>
      </c>
      <c r="U222" s="16"/>
      <c r="V222" s="16"/>
      <c r="W222" s="11"/>
      <c r="X222" s="52"/>
      <c r="Y222" s="11"/>
      <c r="Z222" s="11"/>
      <c r="AA222" s="11"/>
      <c r="AB222" s="12"/>
      <c r="AC222" s="12"/>
    </row>
    <row r="223" spans="1:29" hidden="1" x14ac:dyDescent="0.2">
      <c r="A223" s="11">
        <v>213</v>
      </c>
      <c r="B223" s="19" t="str">
        <f t="shared" si="24"/>
        <v>*</v>
      </c>
      <c r="C223" t="str">
        <f>VLOOKUP(A223,'mallin data'!$IJ$3:$IL$295,3,FALSE)</f>
        <v>Uurainen</v>
      </c>
      <c r="D223" s="7">
        <f>VLOOKUP($C223,'mallin data'!$B$2:$CJ$295,9,FALSE)</f>
        <v>40.9</v>
      </c>
      <c r="E223" s="47">
        <f>VLOOKUP($C223,'mallin data'!$B$2:$CJ$295,66,FALSE)</f>
        <v>4.9916805324459234E-3</v>
      </c>
      <c r="F223" s="7">
        <f>VLOOKUP($C223,'mallin data'!$B$2:$CJ$295,16,FALSE)</f>
        <v>29.4</v>
      </c>
      <c r="G223" s="16">
        <f>VLOOKUP($C223,'mallin data'!$B$2:$CJ$295,87,FALSE)</f>
        <v>604</v>
      </c>
      <c r="H223" s="16">
        <f>VLOOKUP($C223,'mallin data'!$B$2:$CJ$295,67,FALSE)</f>
        <v>22668.881327800831</v>
      </c>
      <c r="I223" s="47">
        <f>VLOOKUP($C223,'mallin data'!$B$2:$CJ$295,71,FALSE)</f>
        <v>1E-3</v>
      </c>
      <c r="J223" s="28">
        <f>_xlfn.XLOOKUP($C223,'mallin data'!$B$3:$B$295,'mallin data'!CH$3:CH$295)</f>
        <v>0</v>
      </c>
      <c r="L223" s="39">
        <f>1-VLOOKUP(C223,'mallin data'!$B$3:$II$295,242,FALSE)/SUM($D$5:$J$5)</f>
        <v>-0.25417554394987651</v>
      </c>
      <c r="M223" s="42">
        <f t="shared" si="22"/>
        <v>10016.927800829875</v>
      </c>
      <c r="N223" s="42"/>
      <c r="O223" s="42">
        <f>VLOOKUP($C223,'mallin data'!$B$2:$CJ$295,65,FALSE)</f>
        <v>0</v>
      </c>
      <c r="P223" s="21"/>
      <c r="Q223" s="16"/>
      <c r="R223" s="16">
        <f>VLOOKUP($C223,'mallin data'!$B$2:$CJ$295,26,FALSE)</f>
        <v>0</v>
      </c>
      <c r="S223" s="16"/>
      <c r="T223" s="16">
        <f t="shared" si="23"/>
        <v>165.76870748299319</v>
      </c>
      <c r="U223" s="16"/>
      <c r="V223" s="16"/>
      <c r="W223" s="11"/>
      <c r="X223" s="52"/>
      <c r="Y223" s="11"/>
      <c r="Z223" s="11"/>
      <c r="AA223" s="11"/>
      <c r="AB223" s="12"/>
      <c r="AC223" s="12"/>
    </row>
    <row r="224" spans="1:29" hidden="1" x14ac:dyDescent="0.2">
      <c r="A224" s="11">
        <v>214</v>
      </c>
      <c r="B224" s="19" t="str">
        <f t="shared" si="24"/>
        <v>*</v>
      </c>
      <c r="C224" t="str">
        <f>VLOOKUP(A224,'mallin data'!$IJ$3:$IL$295,3,FALSE)</f>
        <v>Vesilahti</v>
      </c>
      <c r="D224" s="7">
        <f>VLOOKUP($C224,'mallin data'!$B$2:$CJ$295,9,FALSE)</f>
        <v>42.6</v>
      </c>
      <c r="E224" s="47">
        <f>VLOOKUP($C224,'mallin data'!$B$2:$CJ$295,66,FALSE)</f>
        <v>2.1775544388609715E-2</v>
      </c>
      <c r="F224" s="7">
        <f>VLOOKUP($C224,'mallin data'!$B$2:$CJ$295,16,FALSE)</f>
        <v>39.700000000000003</v>
      </c>
      <c r="G224" s="16">
        <f>VLOOKUP($C224,'mallin data'!$B$2:$CJ$295,87,FALSE)</f>
        <v>610</v>
      </c>
      <c r="H224" s="16">
        <f>VLOOKUP($C224,'mallin data'!$B$2:$CJ$295,67,FALSE)</f>
        <v>28748.776236294474</v>
      </c>
      <c r="I224" s="47">
        <f>VLOOKUP($C224,'mallin data'!$B$2:$CJ$295,71,FALSE)</f>
        <v>5.0000000000000001E-3</v>
      </c>
      <c r="J224" s="28">
        <f>_xlfn.XLOOKUP($C224,'mallin data'!$B$3:$B$295,'mallin data'!CH$3:CH$295)</f>
        <v>0</v>
      </c>
      <c r="L224" s="39">
        <f>1-VLOOKUP(C224,'mallin data'!$B$3:$II$295,242,FALSE)/SUM($D$5:$J$5)</f>
        <v>-0.25852607371290204</v>
      </c>
      <c r="M224" s="42">
        <f t="shared" si="22"/>
        <v>9812.3280861640433</v>
      </c>
      <c r="N224" s="42"/>
      <c r="O224" s="42">
        <f>VLOOKUP($C224,'mallin data'!$B$2:$CJ$295,65,FALSE)</f>
        <v>0</v>
      </c>
      <c r="P224" s="21"/>
      <c r="Q224" s="16"/>
      <c r="R224" s="16">
        <f>VLOOKUP($C224,'mallin data'!$B$2:$CJ$295,26,FALSE)</f>
        <v>0</v>
      </c>
      <c r="S224" s="16"/>
      <c r="T224" s="16">
        <f t="shared" si="23"/>
        <v>454.59098497495825</v>
      </c>
      <c r="U224" s="16"/>
      <c r="V224" s="16"/>
      <c r="W224" s="11"/>
      <c r="X224" s="52"/>
      <c r="Y224" s="11"/>
      <c r="Z224" s="11"/>
      <c r="AA224" s="11"/>
      <c r="AB224" s="12"/>
      <c r="AC224" s="12"/>
    </row>
    <row r="225" spans="1:29" hidden="1" x14ac:dyDescent="0.2">
      <c r="A225" s="11">
        <v>215</v>
      </c>
      <c r="B225" s="19" t="str">
        <f t="shared" si="24"/>
        <v>*</v>
      </c>
      <c r="C225" t="str">
        <f>VLOOKUP(A225,'mallin data'!$IJ$3:$IL$295,3,FALSE)</f>
        <v>Hartola</v>
      </c>
      <c r="D225" s="7">
        <f>VLOOKUP($C225,'mallin data'!$B$2:$CJ$295,9,FALSE)</f>
        <v>56.1</v>
      </c>
      <c r="E225" s="47">
        <f>VLOOKUP($C225,'mallin data'!$B$2:$CJ$295,66,FALSE)</f>
        <v>-8.2758620689655171E-2</v>
      </c>
      <c r="F225" s="7">
        <f>VLOOKUP($C225,'mallin data'!$B$2:$CJ$295,16,FALSE)</f>
        <v>53.7</v>
      </c>
      <c r="G225" s="16">
        <f>VLOOKUP($C225,'mallin data'!$B$2:$CJ$295,87,FALSE)</f>
        <v>133</v>
      </c>
      <c r="H225" s="16">
        <f>VLOOKUP($C225,'mallin data'!$B$2:$CJ$295,67,FALSE)</f>
        <v>23602.211378901618</v>
      </c>
      <c r="I225" s="47">
        <f>VLOOKUP($C225,'mallin data'!$B$2:$CJ$295,71,FALSE)</f>
        <v>1E-3</v>
      </c>
      <c r="J225" s="28">
        <f>_xlfn.XLOOKUP($C225,'mallin data'!$B$3:$B$295,'mallin data'!CH$3:CH$295)</f>
        <v>0</v>
      </c>
      <c r="L225" s="39">
        <f>1-VLOOKUP(C225,'mallin data'!$B$3:$II$295,242,FALSE)/SUM($D$5:$J$5)</f>
        <v>-0.25861976390318886</v>
      </c>
      <c r="M225" s="42">
        <f t="shared" si="22"/>
        <v>25260.633093525179</v>
      </c>
      <c r="N225" s="42"/>
      <c r="O225" s="42">
        <f>VLOOKUP($C225,'mallin data'!$B$2:$CJ$295,65,FALSE)</f>
        <v>0</v>
      </c>
      <c r="P225" s="21"/>
      <c r="Q225" s="16"/>
      <c r="R225" s="16">
        <f>VLOOKUP($C225,'mallin data'!$B$2:$CJ$295,26,FALSE)</f>
        <v>0</v>
      </c>
      <c r="S225" s="16"/>
      <c r="T225" s="16">
        <f t="shared" si="23"/>
        <v>1646.644927536232</v>
      </c>
      <c r="U225" s="16"/>
      <c r="V225" s="16"/>
      <c r="W225" s="11"/>
      <c r="X225" s="52"/>
      <c r="Y225" s="11"/>
      <c r="Z225" s="11"/>
      <c r="AA225" s="11"/>
      <c r="AB225" s="12"/>
      <c r="AC225" s="12"/>
    </row>
    <row r="226" spans="1:29" hidden="1" x14ac:dyDescent="0.2">
      <c r="A226" s="11">
        <v>216</v>
      </c>
      <c r="B226" s="19" t="str">
        <f t="shared" si="24"/>
        <v>*</v>
      </c>
      <c r="C226" t="str">
        <f>VLOOKUP(A226,'mallin data'!$IJ$3:$IL$295,3,FALSE)</f>
        <v>Utajärvi</v>
      </c>
      <c r="D226" s="7">
        <f>VLOOKUP($C226,'mallin data'!$B$2:$CJ$295,9,FALSE)</f>
        <v>49</v>
      </c>
      <c r="E226" s="47">
        <f>VLOOKUP($C226,'mallin data'!$B$2:$CJ$295,66,FALSE)</f>
        <v>1.8050541516245487E-2</v>
      </c>
      <c r="F226" s="7">
        <f>VLOOKUP($C226,'mallin data'!$B$2:$CJ$295,16,FALSE)</f>
        <v>49.5</v>
      </c>
      <c r="G226" s="16">
        <f>VLOOKUP($C226,'mallin data'!$B$2:$CJ$295,87,FALSE)</f>
        <v>282</v>
      </c>
      <c r="H226" s="16">
        <f>VLOOKUP($C226,'mallin data'!$B$2:$CJ$295,67,FALSE)</f>
        <v>23052.5588117222</v>
      </c>
      <c r="I226" s="47">
        <f>VLOOKUP($C226,'mallin data'!$B$2:$CJ$295,71,FALSE)</f>
        <v>0</v>
      </c>
      <c r="J226" s="28">
        <f>_xlfn.XLOOKUP($C226,'mallin data'!$B$3:$B$295,'mallin data'!CH$3:CH$295)</f>
        <v>0</v>
      </c>
      <c r="L226" s="39">
        <f>1-VLOOKUP(C226,'mallin data'!$B$3:$II$295,242,FALSE)/SUM($D$5:$J$5)</f>
        <v>-0.27112765293811214</v>
      </c>
      <c r="M226" s="42">
        <f t="shared" si="22"/>
        <v>14877.520572450805</v>
      </c>
      <c r="N226" s="42"/>
      <c r="O226" s="42">
        <f>VLOOKUP($C226,'mallin data'!$B$2:$CJ$295,65,FALSE)</f>
        <v>0</v>
      </c>
      <c r="P226" s="21"/>
      <c r="Q226" s="16"/>
      <c r="R226" s="16">
        <f>VLOOKUP($C226,'mallin data'!$B$2:$CJ$295,26,FALSE)</f>
        <v>0</v>
      </c>
      <c r="S226" s="16"/>
      <c r="T226" s="16">
        <f t="shared" si="23"/>
        <v>1083.3521657250471</v>
      </c>
      <c r="U226" s="16"/>
      <c r="V226" s="16"/>
      <c r="W226" s="11"/>
      <c r="X226" s="52"/>
      <c r="Y226" s="11"/>
      <c r="Z226" s="11"/>
      <c r="AA226" s="11"/>
      <c r="AB226" s="12"/>
      <c r="AC226" s="12"/>
    </row>
    <row r="227" spans="1:29" hidden="1" x14ac:dyDescent="0.2">
      <c r="A227" s="11">
        <v>217</v>
      </c>
      <c r="B227" s="19" t="str">
        <f t="shared" si="24"/>
        <v>*</v>
      </c>
      <c r="C227" t="str">
        <f>VLOOKUP(A227,'mallin data'!$IJ$3:$IL$295,3,FALSE)</f>
        <v>Kivijärvi</v>
      </c>
      <c r="D227" s="7">
        <f>VLOOKUP($C227,'mallin data'!$B$2:$CJ$295,9,FALSE)</f>
        <v>51.9</v>
      </c>
      <c r="E227" s="47">
        <f>VLOOKUP($C227,'mallin data'!$B$2:$CJ$295,66,FALSE)</f>
        <v>-9.5238095238095233E-2</v>
      </c>
      <c r="F227" s="7">
        <f>VLOOKUP($C227,'mallin data'!$B$2:$CJ$295,16,FALSE)</f>
        <v>52</v>
      </c>
      <c r="G227" s="16">
        <f>VLOOKUP($C227,'mallin data'!$B$2:$CJ$295,87,FALSE)</f>
        <v>76</v>
      </c>
      <c r="H227" s="16">
        <f>VLOOKUP($C227,'mallin data'!$B$2:$CJ$295,67,FALSE)</f>
        <v>21753.47922705314</v>
      </c>
      <c r="I227" s="47">
        <f>VLOOKUP($C227,'mallin data'!$B$2:$CJ$295,71,FALSE)</f>
        <v>0</v>
      </c>
      <c r="J227" s="28">
        <f>_xlfn.XLOOKUP($C227,'mallin data'!$B$3:$B$295,'mallin data'!CH$3:CH$295)</f>
        <v>0</v>
      </c>
      <c r="L227" s="39">
        <f>1-VLOOKUP(C227,'mallin data'!$B$3:$II$295,242,FALSE)/SUM($D$5:$J$5)</f>
        <v>-0.27842244546416373</v>
      </c>
      <c r="M227" s="42">
        <f t="shared" si="22"/>
        <v>17564.025000000001</v>
      </c>
      <c r="N227" s="42"/>
      <c r="O227" s="42">
        <f>VLOOKUP($C227,'mallin data'!$B$2:$CJ$295,65,FALSE)</f>
        <v>0</v>
      </c>
      <c r="P227" s="21"/>
      <c r="Q227" s="16"/>
      <c r="R227" s="16">
        <f>VLOOKUP($C227,'mallin data'!$B$2:$CJ$295,26,FALSE)</f>
        <v>0</v>
      </c>
      <c r="S227" s="16"/>
      <c r="T227" s="16">
        <f t="shared" si="23"/>
        <v>269.73750000000001</v>
      </c>
      <c r="U227" s="16"/>
      <c r="V227" s="16"/>
      <c r="W227" s="11"/>
      <c r="X227" s="52"/>
      <c r="Y227" s="11"/>
      <c r="Z227" s="11"/>
      <c r="AA227" s="11"/>
      <c r="AB227" s="12"/>
      <c r="AC227" s="12"/>
    </row>
    <row r="228" spans="1:29" hidden="1" x14ac:dyDescent="0.2">
      <c r="A228" s="11">
        <v>218</v>
      </c>
      <c r="B228" s="19" t="str">
        <f t="shared" si="24"/>
        <v>*</v>
      </c>
      <c r="C228" t="str">
        <f>VLOOKUP(A228,'mallin data'!$IJ$3:$IL$295,3,FALSE)</f>
        <v>Sauvo</v>
      </c>
      <c r="D228" s="7">
        <f>VLOOKUP($C228,'mallin data'!$B$2:$CJ$295,9,FALSE)</f>
        <v>47.1</v>
      </c>
      <c r="E228" s="47">
        <f>VLOOKUP($C228,'mallin data'!$B$2:$CJ$295,66,FALSE)</f>
        <v>1.4970059880239521E-2</v>
      </c>
      <c r="F228" s="7">
        <f>VLOOKUP($C228,'mallin data'!$B$2:$CJ$295,16,FALSE)</f>
        <v>68.599999999999994</v>
      </c>
      <c r="G228" s="16">
        <f>VLOOKUP($C228,'mallin data'!$B$2:$CJ$295,87,FALSE)</f>
        <v>339</v>
      </c>
      <c r="H228" s="16">
        <f>VLOOKUP($C228,'mallin data'!$B$2:$CJ$295,67,FALSE)</f>
        <v>27638.135171486214</v>
      </c>
      <c r="I228" s="47">
        <f>VLOOKUP($C228,'mallin data'!$B$2:$CJ$295,71,FALSE)</f>
        <v>2.5000000000000001E-2</v>
      </c>
      <c r="J228" s="28">
        <f>_xlfn.XLOOKUP($C228,'mallin data'!$B$3:$B$295,'mallin data'!CH$3:CH$295)</f>
        <v>0</v>
      </c>
      <c r="L228" s="39">
        <f>1-VLOOKUP(C228,'mallin data'!$B$3:$II$295,242,FALSE)/SUM($D$5:$J$5)</f>
        <v>-0.27994951832124104</v>
      </c>
      <c r="M228" s="42">
        <f t="shared" si="22"/>
        <v>10446.306092124814</v>
      </c>
      <c r="N228" s="42"/>
      <c r="O228" s="42">
        <f>VLOOKUP($C228,'mallin data'!$B$2:$CJ$295,65,FALSE)</f>
        <v>0</v>
      </c>
      <c r="P228" s="21"/>
      <c r="Q228" s="16"/>
      <c r="R228" s="16">
        <f>VLOOKUP($C228,'mallin data'!$B$2:$CJ$295,26,FALSE)</f>
        <v>0</v>
      </c>
      <c r="S228" s="16"/>
      <c r="T228" s="16">
        <f t="shared" si="23"/>
        <v>209.49924585218702</v>
      </c>
      <c r="U228" s="16"/>
      <c r="V228" s="16"/>
      <c r="W228" s="11"/>
      <c r="X228" s="52"/>
      <c r="Y228" s="11"/>
      <c r="Z228" s="11"/>
      <c r="AA228" s="11"/>
      <c r="AB228" s="12"/>
      <c r="AC228" s="12"/>
    </row>
    <row r="229" spans="1:29" hidden="1" x14ac:dyDescent="0.2">
      <c r="A229" s="11">
        <v>219</v>
      </c>
      <c r="B229" s="19" t="str">
        <f t="shared" si="24"/>
        <v>*</v>
      </c>
      <c r="C229" t="str">
        <f>VLOOKUP(A229,'mallin data'!$IJ$3:$IL$295,3,FALSE)</f>
        <v>Parikkala</v>
      </c>
      <c r="D229" s="7">
        <f>VLOOKUP($C229,'mallin data'!$B$2:$CJ$295,9,FALSE)</f>
        <v>55.7</v>
      </c>
      <c r="E229" s="47">
        <f>VLOOKUP($C229,'mallin data'!$B$2:$CJ$295,66,FALSE)</f>
        <v>6.688963210702341E-3</v>
      </c>
      <c r="F229" s="7">
        <f>VLOOKUP($C229,'mallin data'!$B$2:$CJ$295,16,FALSE)</f>
        <v>67.2</v>
      </c>
      <c r="G229" s="16">
        <f>VLOOKUP($C229,'mallin data'!$B$2:$CJ$295,87,FALSE)</f>
        <v>301</v>
      </c>
      <c r="H229" s="16">
        <f>VLOOKUP($C229,'mallin data'!$B$2:$CJ$295,67,FALSE)</f>
        <v>24167.734310581767</v>
      </c>
      <c r="I229" s="47">
        <f>VLOOKUP($C229,'mallin data'!$B$2:$CJ$295,71,FALSE)</f>
        <v>2E-3</v>
      </c>
      <c r="J229" s="28">
        <f>_xlfn.XLOOKUP($C229,'mallin data'!$B$3:$B$295,'mallin data'!CH$3:CH$295)</f>
        <v>0</v>
      </c>
      <c r="L229" s="39">
        <f>1-VLOOKUP(C229,'mallin data'!$B$3:$II$295,242,FALSE)/SUM($D$5:$J$5)</f>
        <v>-0.31160331617122572</v>
      </c>
      <c r="M229" s="42">
        <f t="shared" si="22"/>
        <v>15490.556666666667</v>
      </c>
      <c r="N229" s="42"/>
      <c r="O229" s="42">
        <f>VLOOKUP($C229,'mallin data'!$B$2:$CJ$295,65,FALSE)</f>
        <v>0</v>
      </c>
      <c r="P229" s="21"/>
      <c r="Q229" s="16"/>
      <c r="R229" s="16">
        <f>VLOOKUP($C229,'mallin data'!$B$2:$CJ$295,26,FALSE)</f>
        <v>0</v>
      </c>
      <c r="S229" s="16"/>
      <c r="T229" s="16">
        <f t="shared" si="23"/>
        <v>533.71183533447686</v>
      </c>
      <c r="U229" s="16"/>
      <c r="V229" s="16"/>
      <c r="W229" s="11"/>
      <c r="X229" s="52"/>
      <c r="Y229" s="11"/>
      <c r="Z229" s="11"/>
      <c r="AA229" s="11"/>
      <c r="AB229" s="12"/>
      <c r="AC229" s="12"/>
    </row>
    <row r="230" spans="1:29" hidden="1" x14ac:dyDescent="0.2">
      <c r="A230" s="11">
        <v>220</v>
      </c>
      <c r="B230" s="19" t="str">
        <f t="shared" si="24"/>
        <v>*</v>
      </c>
      <c r="C230" t="str">
        <f>VLOOKUP(A230,'mallin data'!$IJ$3:$IL$295,3,FALSE)</f>
        <v>Ristijärvi</v>
      </c>
      <c r="D230" s="7">
        <f>VLOOKUP($C230,'mallin data'!$B$2:$CJ$295,9,FALSE)</f>
        <v>55.3</v>
      </c>
      <c r="E230" s="47">
        <f>VLOOKUP($C230,'mallin data'!$B$2:$CJ$295,66,FALSE)</f>
        <v>1.1764705882352941E-2</v>
      </c>
      <c r="F230" s="7">
        <f>VLOOKUP($C230,'mallin data'!$B$2:$CJ$295,16,FALSE)</f>
        <v>97.3</v>
      </c>
      <c r="G230" s="16">
        <f>VLOOKUP($C230,'mallin data'!$B$2:$CJ$295,87,FALSE)</f>
        <v>86</v>
      </c>
      <c r="H230" s="16">
        <f>VLOOKUP($C230,'mallin data'!$B$2:$CJ$295,67,FALSE)</f>
        <v>24969.323024054982</v>
      </c>
      <c r="I230" s="47">
        <f>VLOOKUP($C230,'mallin data'!$B$2:$CJ$295,71,FALSE)</f>
        <v>0</v>
      </c>
      <c r="J230" s="28">
        <f>_xlfn.XLOOKUP($C230,'mallin data'!$B$3:$B$295,'mallin data'!CH$3:CH$295)</f>
        <v>0</v>
      </c>
      <c r="L230" s="39">
        <f>1-VLOOKUP(C230,'mallin data'!$B$3:$II$295,242,FALSE)/SUM($D$5:$J$5)</f>
        <v>-0.31356284219786623</v>
      </c>
      <c r="M230" s="42">
        <f t="shared" si="22"/>
        <v>17907.497076023392</v>
      </c>
      <c r="N230" s="42"/>
      <c r="O230" s="42">
        <f>VLOOKUP($C230,'mallin data'!$B$2:$CJ$295,65,FALSE)</f>
        <v>0</v>
      </c>
      <c r="P230" s="21"/>
      <c r="Q230" s="16"/>
      <c r="R230" s="16">
        <f>VLOOKUP($C230,'mallin data'!$B$2:$CJ$295,26,FALSE)</f>
        <v>0</v>
      </c>
      <c r="S230" s="16"/>
      <c r="T230" s="16">
        <f t="shared" si="23"/>
        <v>1274.6097560975609</v>
      </c>
      <c r="U230" s="16"/>
      <c r="V230" s="16"/>
      <c r="W230" s="11"/>
      <c r="X230" s="52"/>
      <c r="Y230" s="11"/>
      <c r="Z230" s="11"/>
      <c r="AA230" s="11"/>
      <c r="AB230" s="12"/>
      <c r="AC230" s="12"/>
    </row>
    <row r="231" spans="1:29" hidden="1" x14ac:dyDescent="0.2">
      <c r="A231" s="11">
        <v>221</v>
      </c>
      <c r="B231" s="19" t="str">
        <f t="shared" si="24"/>
        <v>*</v>
      </c>
      <c r="C231" t="str">
        <f>VLOOKUP(A231,'mallin data'!$IJ$3:$IL$295,3,FALSE)</f>
        <v>Lahti</v>
      </c>
      <c r="D231" s="7">
        <f>VLOOKUP($C231,'mallin data'!$B$2:$CJ$295,9,FALSE)</f>
        <v>45</v>
      </c>
      <c r="E231" s="47">
        <f>VLOOKUP($C231,'mallin data'!$B$2:$CJ$295,66,FALSE)</f>
        <v>-3.2626427406199023E-3</v>
      </c>
      <c r="F231" s="7">
        <f>VLOOKUP($C231,'mallin data'!$B$2:$CJ$295,16,FALSE)</f>
        <v>97.6</v>
      </c>
      <c r="G231" s="16">
        <f>VLOOKUP($C231,'mallin data'!$B$2:$CJ$295,87,FALSE)</f>
        <v>10387</v>
      </c>
      <c r="H231" s="16">
        <f>VLOOKUP($C231,'mallin data'!$B$2:$CJ$295,67,FALSE)</f>
        <v>26639.207741956867</v>
      </c>
      <c r="I231" s="47">
        <f>VLOOKUP($C231,'mallin data'!$B$2:$CJ$295,71,FALSE)</f>
        <v>4.0000000000000001E-3</v>
      </c>
      <c r="J231" s="28">
        <f>_xlfn.XLOOKUP($C231,'mallin data'!$B$3:$B$295,'mallin data'!CH$3:CH$295)</f>
        <v>0</v>
      </c>
      <c r="L231" s="39">
        <f>1-VLOOKUP(C231,'mallin data'!$B$3:$II$295,242,FALSE)/SUM($D$5:$J$5)</f>
        <v>-0.36934093947793079</v>
      </c>
      <c r="M231" s="42">
        <f t="shared" si="22"/>
        <v>11269.071510957325</v>
      </c>
      <c r="N231" s="42"/>
      <c r="O231" s="42">
        <f>VLOOKUP($C231,'mallin data'!$B$2:$CJ$295,65,FALSE)</f>
        <v>0</v>
      </c>
      <c r="P231" s="21"/>
      <c r="Q231" s="16"/>
      <c r="R231" s="16">
        <f>VLOOKUP($C231,'mallin data'!$B$2:$CJ$295,26,FALSE)</f>
        <v>0</v>
      </c>
      <c r="S231" s="16"/>
      <c r="T231" s="16">
        <f t="shared" si="23"/>
        <v>668.73142523932165</v>
      </c>
      <c r="U231" s="16"/>
      <c r="V231" s="16"/>
      <c r="W231" s="11"/>
      <c r="X231" s="52"/>
      <c r="Y231" s="11"/>
      <c r="Z231" s="11"/>
      <c r="AA231" s="11"/>
      <c r="AB231" s="12"/>
      <c r="AC231" s="12"/>
    </row>
    <row r="232" spans="1:29" hidden="1" x14ac:dyDescent="0.2">
      <c r="A232" s="11">
        <v>222</v>
      </c>
      <c r="B232" s="19" t="str">
        <f t="shared" si="24"/>
        <v>*</v>
      </c>
      <c r="C232" t="str">
        <f>VLOOKUP(A232,'mallin data'!$IJ$3:$IL$295,3,FALSE)</f>
        <v>Sonkajärvi</v>
      </c>
      <c r="D232" s="7">
        <f>VLOOKUP($C232,'mallin data'!$B$2:$CJ$295,9,FALSE)</f>
        <v>52.4</v>
      </c>
      <c r="E232" s="47">
        <f>VLOOKUP($C232,'mallin data'!$B$2:$CJ$295,66,FALSE)</f>
        <v>1.9543973941368076E-2</v>
      </c>
      <c r="F232" s="7">
        <f>VLOOKUP($C232,'mallin data'!$B$2:$CJ$295,16,FALSE)</f>
        <v>57.7</v>
      </c>
      <c r="G232" s="16">
        <f>VLOOKUP($C232,'mallin data'!$B$2:$CJ$295,87,FALSE)</f>
        <v>313</v>
      </c>
      <c r="H232" s="16">
        <f>VLOOKUP($C232,'mallin data'!$B$2:$CJ$295,67,FALSE)</f>
        <v>23230.071487489688</v>
      </c>
      <c r="I232" s="47">
        <f>VLOOKUP($C232,'mallin data'!$B$2:$CJ$295,71,FALSE)</f>
        <v>1E-3</v>
      </c>
      <c r="J232" s="28">
        <f>_xlfn.XLOOKUP($C232,'mallin data'!$B$3:$B$295,'mallin data'!CH$3:CH$295)</f>
        <v>0</v>
      </c>
      <c r="L232" s="39">
        <f>1-VLOOKUP(C232,'mallin data'!$B$3:$II$295,242,FALSE)/SUM($D$5:$J$5)</f>
        <v>-0.37697064110787393</v>
      </c>
      <c r="M232" s="42">
        <f t="shared" si="22"/>
        <v>11863.487096774194</v>
      </c>
      <c r="N232" s="42"/>
      <c r="O232" s="42">
        <f>VLOOKUP($C232,'mallin data'!$B$2:$CJ$295,65,FALSE)</f>
        <v>0</v>
      </c>
      <c r="P232" s="21"/>
      <c r="Q232" s="16"/>
      <c r="R232" s="16">
        <f>VLOOKUP($C232,'mallin data'!$B$2:$CJ$295,26,FALSE)</f>
        <v>0</v>
      </c>
      <c r="S232" s="16"/>
      <c r="T232" s="16">
        <f t="shared" si="23"/>
        <v>721.09579831932774</v>
      </c>
      <c r="U232" s="16"/>
      <c r="V232" s="16"/>
      <c r="W232" s="11"/>
      <c r="X232" s="52"/>
      <c r="Y232" s="11"/>
      <c r="Z232" s="11"/>
      <c r="AA232" s="11"/>
      <c r="AB232" s="12"/>
      <c r="AC232" s="12"/>
    </row>
    <row r="233" spans="1:29" hidden="1" x14ac:dyDescent="0.2">
      <c r="A233" s="11">
        <v>223</v>
      </c>
      <c r="B233" s="19" t="str">
        <f t="shared" si="24"/>
        <v>*</v>
      </c>
      <c r="C233" t="str">
        <f>VLOOKUP(A233,'mallin data'!$IJ$3:$IL$295,3,FALSE)</f>
        <v>Rovaniemi</v>
      </c>
      <c r="D233" s="7">
        <f>VLOOKUP($C233,'mallin data'!$B$2:$CJ$295,9,FALSE)</f>
        <v>41.9</v>
      </c>
      <c r="E233" s="47">
        <f>VLOOKUP($C233,'mallin data'!$B$2:$CJ$295,66,FALSE)</f>
        <v>1.3469119579500657E-2</v>
      </c>
      <c r="F233" s="7">
        <f>VLOOKUP($C233,'mallin data'!$B$2:$CJ$295,16,FALSE)</f>
        <v>41.7</v>
      </c>
      <c r="G233" s="16">
        <f>VLOOKUP($C233,'mallin data'!$B$2:$CJ$295,87,FALSE)</f>
        <v>6170</v>
      </c>
      <c r="H233" s="16">
        <f>VLOOKUP($C233,'mallin data'!$B$2:$CJ$295,67,FALSE)</f>
        <v>26669.764329258953</v>
      </c>
      <c r="I233" s="47">
        <f>VLOOKUP($C233,'mallin data'!$B$2:$CJ$295,71,FALSE)</f>
        <v>2E-3</v>
      </c>
      <c r="J233" s="28">
        <f>_xlfn.XLOOKUP($C233,'mallin data'!$B$3:$B$295,'mallin data'!CH$3:CH$295)</f>
        <v>0</v>
      </c>
      <c r="L233" s="39">
        <f>1-VLOOKUP(C233,'mallin data'!$B$3:$II$295,242,FALSE)/SUM($D$5:$J$5)</f>
        <v>-0.4069097253263918</v>
      </c>
      <c r="M233" s="42">
        <f t="shared" si="22"/>
        <v>11127.364986131506</v>
      </c>
      <c r="N233" s="42"/>
      <c r="O233" s="42">
        <f>VLOOKUP($C233,'mallin data'!$B$2:$CJ$295,65,FALSE)</f>
        <v>0</v>
      </c>
      <c r="P233" s="21"/>
      <c r="Q233" s="16"/>
      <c r="R233" s="16">
        <f>VLOOKUP($C233,'mallin data'!$B$2:$CJ$295,26,FALSE)</f>
        <v>0</v>
      </c>
      <c r="S233" s="16"/>
      <c r="T233" s="16">
        <f t="shared" si="23"/>
        <v>1021.9261839595256</v>
      </c>
      <c r="U233" s="16"/>
      <c r="V233" s="16"/>
      <c r="W233" s="11"/>
      <c r="X233" s="52"/>
      <c r="Y233" s="11"/>
      <c r="Z233" s="11"/>
      <c r="AA233" s="11"/>
      <c r="AB233" s="12"/>
      <c r="AC233" s="12"/>
    </row>
    <row r="234" spans="1:29" hidden="1" x14ac:dyDescent="0.2">
      <c r="A234" s="11">
        <v>224</v>
      </c>
      <c r="B234" s="19" t="str">
        <f t="shared" si="24"/>
        <v>*</v>
      </c>
      <c r="C234" t="str">
        <f>VLOOKUP(A234,'mallin data'!$IJ$3:$IL$295,3,FALSE)</f>
        <v>Joutsa</v>
      </c>
      <c r="D234" s="7">
        <f>VLOOKUP($C234,'mallin data'!$B$2:$CJ$295,9,FALSE)</f>
        <v>54.7</v>
      </c>
      <c r="E234" s="47">
        <f>VLOOKUP($C234,'mallin data'!$B$2:$CJ$295,66,FALSE)</f>
        <v>1.5432098765432098E-2</v>
      </c>
      <c r="F234" s="7">
        <f>VLOOKUP($C234,'mallin data'!$B$2:$CJ$295,16,FALSE)</f>
        <v>58.7</v>
      </c>
      <c r="G234" s="16">
        <f>VLOOKUP($C234,'mallin data'!$B$2:$CJ$295,87,FALSE)</f>
        <v>329</v>
      </c>
      <c r="H234" s="16">
        <f>VLOOKUP($C234,'mallin data'!$B$2:$CJ$295,67,FALSE)</f>
        <v>23756.012748222605</v>
      </c>
      <c r="I234" s="47">
        <f>VLOOKUP($C234,'mallin data'!$B$2:$CJ$295,71,FALSE)</f>
        <v>3.0000000000000001E-3</v>
      </c>
      <c r="J234" s="28">
        <f>_xlfn.XLOOKUP($C234,'mallin data'!$B$3:$B$295,'mallin data'!CH$3:CH$295)</f>
        <v>0</v>
      </c>
      <c r="L234" s="39">
        <f>1-VLOOKUP(C234,'mallin data'!$B$3:$II$295,242,FALSE)/SUM($D$5:$J$5)</f>
        <v>-0.41739676860366126</v>
      </c>
      <c r="M234" s="42">
        <f t="shared" si="22"/>
        <v>14030.848392036753</v>
      </c>
      <c r="N234" s="42"/>
      <c r="O234" s="42">
        <f>VLOOKUP($C234,'mallin data'!$B$2:$CJ$295,65,FALSE)</f>
        <v>0</v>
      </c>
      <c r="P234" s="21"/>
      <c r="Q234" s="16"/>
      <c r="R234" s="16">
        <f>VLOOKUP($C234,'mallin data'!$B$2:$CJ$295,26,FALSE)</f>
        <v>0</v>
      </c>
      <c r="S234" s="16"/>
      <c r="T234" s="16">
        <f t="shared" si="23"/>
        <v>857.44339622641508</v>
      </c>
      <c r="U234" s="16"/>
      <c r="V234" s="16"/>
      <c r="W234" s="11"/>
      <c r="X234" s="52"/>
      <c r="Y234" s="11"/>
      <c r="Z234" s="11"/>
      <c r="AA234" s="11"/>
      <c r="AB234" s="12"/>
      <c r="AC234" s="12"/>
    </row>
    <row r="235" spans="1:29" hidden="1" x14ac:dyDescent="0.2">
      <c r="A235" s="11">
        <v>225</v>
      </c>
      <c r="B235" s="19" t="str">
        <f t="shared" si="24"/>
        <v>*</v>
      </c>
      <c r="C235" t="str">
        <f>VLOOKUP(A235,'mallin data'!$IJ$3:$IL$295,3,FALSE)</f>
        <v>Miehikkälä</v>
      </c>
      <c r="D235" s="7">
        <f>VLOOKUP($C235,'mallin data'!$B$2:$CJ$295,9,FALSE)</f>
        <v>54.3</v>
      </c>
      <c r="E235" s="47">
        <f>VLOOKUP($C235,'mallin data'!$B$2:$CJ$295,66,FALSE)</f>
        <v>0</v>
      </c>
      <c r="F235" s="7">
        <f>VLOOKUP($C235,'mallin data'!$B$2:$CJ$295,16,FALSE)</f>
        <v>29.9</v>
      </c>
      <c r="G235" s="16">
        <f>VLOOKUP($C235,'mallin data'!$B$2:$CJ$295,87,FALSE)</f>
        <v>0</v>
      </c>
      <c r="H235" s="16">
        <f>VLOOKUP($C235,'mallin data'!$B$2:$CJ$295,67,FALSE)</f>
        <v>23524.982876712329</v>
      </c>
      <c r="I235" s="47">
        <f>VLOOKUP($C235,'mallin data'!$B$2:$CJ$295,71,FALSE)</f>
        <v>3.0000000000000001E-3</v>
      </c>
      <c r="J235" s="28">
        <f>_xlfn.XLOOKUP($C235,'mallin data'!$B$3:$B$295,'mallin data'!CH$3:CH$295)</f>
        <v>0</v>
      </c>
      <c r="L235" s="39">
        <f>1-VLOOKUP(C235,'mallin data'!$B$3:$II$295,242,FALSE)/SUM($D$5:$J$5)</f>
        <v>-0.4237635115819034</v>
      </c>
      <c r="M235" s="42" t="e">
        <f t="shared" si="22"/>
        <v>#N/A</v>
      </c>
      <c r="N235" s="42"/>
      <c r="O235" s="42">
        <f>VLOOKUP($C235,'mallin data'!$B$2:$CJ$295,65,FALSE)</f>
        <v>0</v>
      </c>
      <c r="P235" s="21"/>
      <c r="Q235" s="16"/>
      <c r="R235" s="16">
        <f>VLOOKUP($C235,'mallin data'!$B$2:$CJ$295,26,FALSE)</f>
        <v>0</v>
      </c>
      <c r="S235" s="16"/>
      <c r="T235" s="16" t="e">
        <f t="shared" si="23"/>
        <v>#N/A</v>
      </c>
      <c r="U235" s="16"/>
      <c r="V235" s="16"/>
      <c r="W235" s="11"/>
      <c r="X235" s="52"/>
      <c r="Y235" s="11"/>
      <c r="Z235" s="11"/>
      <c r="AA235" s="11"/>
      <c r="AB235" s="12"/>
      <c r="AC235" s="12"/>
    </row>
    <row r="236" spans="1:29" hidden="1" x14ac:dyDescent="0.2">
      <c r="A236" s="11">
        <v>226</v>
      </c>
      <c r="B236" s="19" t="str">
        <f t="shared" si="24"/>
        <v>*</v>
      </c>
      <c r="C236" t="str">
        <f>VLOOKUP(A236,'mallin data'!$IJ$3:$IL$295,3,FALSE)</f>
        <v>Muonio</v>
      </c>
      <c r="D236" s="7">
        <f>VLOOKUP($C236,'mallin data'!$B$2:$CJ$295,9,FALSE)</f>
        <v>46.7</v>
      </c>
      <c r="E236" s="47">
        <f>VLOOKUP($C236,'mallin data'!$B$2:$CJ$295,66,FALSE)</f>
        <v>5.1502145922746781E-2</v>
      </c>
      <c r="F236" s="7">
        <f>VLOOKUP($C236,'mallin data'!$B$2:$CJ$295,16,FALSE)</f>
        <v>49.8</v>
      </c>
      <c r="G236" s="16">
        <f>VLOOKUP($C236,'mallin data'!$B$2:$CJ$295,87,FALSE)</f>
        <v>245</v>
      </c>
      <c r="H236" s="16">
        <f>VLOOKUP($C236,'mallin data'!$B$2:$CJ$295,67,FALSE)</f>
        <v>25664.056344086021</v>
      </c>
      <c r="I236" s="47">
        <f>VLOOKUP($C236,'mallin data'!$B$2:$CJ$295,71,FALSE)</f>
        <v>5.0000000000000001E-3</v>
      </c>
      <c r="J236" s="28">
        <f>_xlfn.XLOOKUP($C236,'mallin data'!$B$3:$B$295,'mallin data'!CH$3:CH$295)</f>
        <v>0</v>
      </c>
      <c r="L236" s="39">
        <f>1-VLOOKUP(C236,'mallin data'!$B$3:$II$295,242,FALSE)/SUM($D$5:$J$5)</f>
        <v>-0.42915015295667813</v>
      </c>
      <c r="M236" s="42">
        <f t="shared" si="22"/>
        <v>15514.640167364018</v>
      </c>
      <c r="N236" s="42"/>
      <c r="O236" s="42">
        <f>VLOOKUP($C236,'mallin data'!$B$2:$CJ$295,65,FALSE)</f>
        <v>0</v>
      </c>
      <c r="P236" s="21"/>
      <c r="Q236" s="16"/>
      <c r="R236" s="16">
        <f>VLOOKUP($C236,'mallin data'!$B$2:$CJ$295,26,FALSE)</f>
        <v>0</v>
      </c>
      <c r="S236" s="16"/>
      <c r="T236" s="16">
        <f t="shared" si="23"/>
        <v>1093.6186440677966</v>
      </c>
      <c r="U236" s="16"/>
      <c r="V236" s="16"/>
      <c r="W236" s="11"/>
      <c r="X236" s="52"/>
      <c r="Y236" s="11"/>
      <c r="Z236" s="11"/>
      <c r="AA236" s="11"/>
      <c r="AB236" s="12"/>
      <c r="AC236" s="12"/>
    </row>
    <row r="237" spans="1:29" hidden="1" x14ac:dyDescent="0.2">
      <c r="A237" s="11">
        <v>227</v>
      </c>
      <c r="B237" s="19" t="str">
        <f t="shared" si="24"/>
        <v>*</v>
      </c>
      <c r="C237" t="str">
        <f>VLOOKUP(A237,'mallin data'!$IJ$3:$IL$295,3,FALSE)</f>
        <v>Ruovesi</v>
      </c>
      <c r="D237" s="7">
        <f>VLOOKUP($C237,'mallin data'!$B$2:$CJ$295,9,FALSE)</f>
        <v>53.5</v>
      </c>
      <c r="E237" s="47">
        <f>VLOOKUP($C237,'mallin data'!$B$2:$CJ$295,66,FALSE)</f>
        <v>2.7210884353741496E-2</v>
      </c>
      <c r="F237" s="7">
        <f>VLOOKUP($C237,'mallin data'!$B$2:$CJ$295,16,FALSE)</f>
        <v>60.9</v>
      </c>
      <c r="G237" s="16">
        <f>VLOOKUP($C237,'mallin data'!$B$2:$CJ$295,87,FALSE)</f>
        <v>302</v>
      </c>
      <c r="H237" s="16">
        <f>VLOOKUP($C237,'mallin data'!$B$2:$CJ$295,67,FALSE)</f>
        <v>24043.870999030067</v>
      </c>
      <c r="I237" s="47">
        <f>VLOOKUP($C237,'mallin data'!$B$2:$CJ$295,71,FALSE)</f>
        <v>3.0000000000000001E-3</v>
      </c>
      <c r="J237" s="28">
        <f>_xlfn.XLOOKUP($C237,'mallin data'!$B$3:$B$295,'mallin data'!CH$3:CH$295)</f>
        <v>0</v>
      </c>
      <c r="L237" s="39">
        <f>1-VLOOKUP(C237,'mallin data'!$B$3:$II$295,242,FALSE)/SUM($D$5:$J$5)</f>
        <v>-0.46178976562326191</v>
      </c>
      <c r="M237" s="42">
        <f t="shared" si="22"/>
        <v>15597.610738255034</v>
      </c>
      <c r="N237" s="42"/>
      <c r="O237" s="42">
        <f>VLOOKUP($C237,'mallin data'!$B$2:$CJ$295,65,FALSE)</f>
        <v>0</v>
      </c>
      <c r="P237" s="21"/>
      <c r="Q237" s="16"/>
      <c r="R237" s="16">
        <f>VLOOKUP($C237,'mallin data'!$B$2:$CJ$295,26,FALSE)</f>
        <v>0</v>
      </c>
      <c r="S237" s="16"/>
      <c r="T237" s="16">
        <f t="shared" si="23"/>
        <v>911.07056798623069</v>
      </c>
      <c r="U237" s="16"/>
      <c r="V237" s="16"/>
      <c r="W237" s="11"/>
      <c r="X237" s="52"/>
      <c r="Y237" s="11"/>
      <c r="Z237" s="11"/>
      <c r="AA237" s="11"/>
      <c r="AB237" s="12"/>
      <c r="AC237" s="12"/>
    </row>
    <row r="238" spans="1:29" hidden="1" x14ac:dyDescent="0.2">
      <c r="A238" s="11">
        <v>228</v>
      </c>
      <c r="B238" s="19" t="str">
        <f t="shared" si="24"/>
        <v>*</v>
      </c>
      <c r="C238" t="str">
        <f>VLOOKUP(A238,'mallin data'!$IJ$3:$IL$295,3,FALSE)</f>
        <v>Järvenpää</v>
      </c>
      <c r="D238" s="7">
        <f>VLOOKUP($C238,'mallin data'!$B$2:$CJ$295,9,FALSE)</f>
        <v>41.9</v>
      </c>
      <c r="E238" s="47">
        <f>VLOOKUP($C238,'mallin data'!$B$2:$CJ$295,66,FALSE)</f>
        <v>2.6801405975395431E-2</v>
      </c>
      <c r="F238" s="7">
        <f>VLOOKUP($C238,'mallin data'!$B$2:$CJ$295,16,FALSE)</f>
        <v>99.9</v>
      </c>
      <c r="G238" s="16">
        <f>VLOOKUP($C238,'mallin data'!$B$2:$CJ$295,87,FALSE)</f>
        <v>4674</v>
      </c>
      <c r="H238" s="16">
        <f>VLOOKUP($C238,'mallin data'!$B$2:$CJ$295,67,FALSE)</f>
        <v>30785.3530006453</v>
      </c>
      <c r="I238" s="47">
        <f>VLOOKUP($C238,'mallin data'!$B$2:$CJ$295,71,FALSE)</f>
        <v>1.1000000000000001E-2</v>
      </c>
      <c r="J238" s="28">
        <f>_xlfn.XLOOKUP($C238,'mallin data'!$B$3:$B$295,'mallin data'!CH$3:CH$295)</f>
        <v>0</v>
      </c>
      <c r="L238" s="39">
        <f>1-VLOOKUP(C238,'mallin data'!$B$3:$II$295,242,FALSE)/SUM($D$5:$J$5)</f>
        <v>-0.48920384117500637</v>
      </c>
      <c r="M238" s="42">
        <f t="shared" si="22"/>
        <v>10354.098634294385</v>
      </c>
      <c r="N238" s="42"/>
      <c r="O238" s="42">
        <f>VLOOKUP($C238,'mallin data'!$B$2:$CJ$295,65,FALSE)</f>
        <v>0</v>
      </c>
      <c r="P238" s="21"/>
      <c r="Q238" s="16"/>
      <c r="R238" s="16">
        <f>VLOOKUP($C238,'mallin data'!$B$2:$CJ$295,26,FALSE)</f>
        <v>0</v>
      </c>
      <c r="S238" s="16"/>
      <c r="T238" s="16">
        <f t="shared" si="23"/>
        <v>798.87778513125966</v>
      </c>
      <c r="U238" s="16"/>
      <c r="V238" s="16"/>
      <c r="W238" s="11"/>
      <c r="X238" s="52"/>
      <c r="Y238" s="11"/>
      <c r="Z238" s="11"/>
      <c r="AA238" s="11"/>
      <c r="AB238" s="12"/>
      <c r="AC238" s="12"/>
    </row>
    <row r="239" spans="1:29" hidden="1" x14ac:dyDescent="0.2">
      <c r="A239" s="11">
        <v>229</v>
      </c>
      <c r="B239" s="19" t="str">
        <f t="shared" si="24"/>
        <v>*</v>
      </c>
      <c r="C239" t="str">
        <f>VLOOKUP(A239,'mallin data'!$IJ$3:$IL$295,3,FALSE)</f>
        <v>Rautavaara</v>
      </c>
      <c r="D239" s="7">
        <f>VLOOKUP($C239,'mallin data'!$B$2:$CJ$295,9,FALSE)</f>
        <v>55.7</v>
      </c>
      <c r="E239" s="47">
        <f>VLOOKUP($C239,'mallin data'!$B$2:$CJ$295,66,FALSE)</f>
        <v>-9.9236641221374045E-2</v>
      </c>
      <c r="F239" s="7">
        <f>VLOOKUP($C239,'mallin data'!$B$2:$CJ$295,16,FALSE)</f>
        <v>48.6</v>
      </c>
      <c r="G239" s="16">
        <f>VLOOKUP($C239,'mallin data'!$B$2:$CJ$295,87,FALSE)</f>
        <v>118</v>
      </c>
      <c r="H239" s="16">
        <f>VLOOKUP($C239,'mallin data'!$B$2:$CJ$295,67,FALSE)</f>
        <v>22097.186797752809</v>
      </c>
      <c r="I239" s="47">
        <f>VLOOKUP($C239,'mallin data'!$B$2:$CJ$295,71,FALSE)</f>
        <v>0</v>
      </c>
      <c r="J239" s="28">
        <f>_xlfn.XLOOKUP($C239,'mallin data'!$B$3:$B$295,'mallin data'!CH$3:CH$295)</f>
        <v>0</v>
      </c>
      <c r="L239" s="39">
        <f>1-VLOOKUP(C239,'mallin data'!$B$3:$II$295,242,FALSE)/SUM($D$5:$J$5)</f>
        <v>-0.49003790423922156</v>
      </c>
      <c r="M239" s="42">
        <f t="shared" si="22"/>
        <v>16452.843373493975</v>
      </c>
      <c r="N239" s="42"/>
      <c r="O239" s="42">
        <f>VLOOKUP($C239,'mallin data'!$B$2:$CJ$295,65,FALSE)</f>
        <v>0</v>
      </c>
      <c r="P239" s="21"/>
      <c r="Q239" s="16"/>
      <c r="R239" s="16">
        <f>VLOOKUP($C239,'mallin data'!$B$2:$CJ$295,26,FALSE)</f>
        <v>0</v>
      </c>
      <c r="S239" s="16"/>
      <c r="T239" s="16">
        <f t="shared" si="23"/>
        <v>1542.8559322033898</v>
      </c>
      <c r="U239" s="16"/>
      <c r="V239" s="16"/>
      <c r="W239" s="11"/>
      <c r="X239" s="52"/>
      <c r="Y239" s="11"/>
      <c r="Z239" s="11"/>
      <c r="AA239" s="11"/>
      <c r="AB239" s="12"/>
      <c r="AC239" s="12"/>
    </row>
    <row r="240" spans="1:29" hidden="1" x14ac:dyDescent="0.2">
      <c r="A240" s="11">
        <v>230</v>
      </c>
      <c r="B240" s="19" t="str">
        <f t="shared" si="24"/>
        <v>*</v>
      </c>
      <c r="C240" t="str">
        <f>VLOOKUP(A240,'mallin data'!$IJ$3:$IL$295,3,FALSE)</f>
        <v>Nurmijärvi</v>
      </c>
      <c r="D240" s="7">
        <f>VLOOKUP($C240,'mallin data'!$B$2:$CJ$295,9,FALSE)</f>
        <v>41.2</v>
      </c>
      <c r="E240" s="47">
        <f>VLOOKUP($C240,'mallin data'!$B$2:$CJ$295,66,FALSE)</f>
        <v>1.4025245441795231E-3</v>
      </c>
      <c r="F240" s="7">
        <f>VLOOKUP($C240,'mallin data'!$B$2:$CJ$295,16,FALSE)</f>
        <v>60.7</v>
      </c>
      <c r="G240" s="16">
        <f>VLOOKUP($C240,'mallin data'!$B$2:$CJ$295,87,FALSE)</f>
        <v>5712</v>
      </c>
      <c r="H240" s="16">
        <f>VLOOKUP($C240,'mallin data'!$B$2:$CJ$295,67,FALSE)</f>
        <v>31339.625454951434</v>
      </c>
      <c r="I240" s="47">
        <f>VLOOKUP($C240,'mallin data'!$B$2:$CJ$295,71,FALSE)</f>
        <v>1.3000000000000001E-2</v>
      </c>
      <c r="J240" s="28">
        <f>_xlfn.XLOOKUP($C240,'mallin data'!$B$3:$B$295,'mallin data'!CH$3:CH$295)</f>
        <v>0</v>
      </c>
      <c r="L240" s="39">
        <f>1-VLOOKUP(C240,'mallin data'!$B$3:$II$295,242,FALSE)/SUM($D$5:$J$5)</f>
        <v>-0.49244683536503042</v>
      </c>
      <c r="M240" s="42">
        <f t="shared" si="22"/>
        <v>10322.014015416959</v>
      </c>
      <c r="N240" s="42"/>
      <c r="O240" s="42">
        <f>VLOOKUP($C240,'mallin data'!$B$2:$CJ$295,65,FALSE)</f>
        <v>0</v>
      </c>
      <c r="P240" s="21"/>
      <c r="Q240" s="16"/>
      <c r="R240" s="16">
        <f>VLOOKUP($C240,'mallin data'!$B$2:$CJ$295,26,FALSE)</f>
        <v>0</v>
      </c>
      <c r="S240" s="16"/>
      <c r="T240" s="16">
        <f t="shared" si="23"/>
        <v>1098.6607016300495</v>
      </c>
      <c r="U240" s="16"/>
      <c r="V240" s="16"/>
      <c r="W240" s="11"/>
      <c r="X240" s="52"/>
      <c r="Y240" s="11"/>
      <c r="Z240" s="11"/>
      <c r="AA240" s="11"/>
      <c r="AB240" s="12"/>
      <c r="AC240" s="12"/>
    </row>
    <row r="241" spans="1:29" hidden="1" x14ac:dyDescent="0.2">
      <c r="A241" s="11">
        <v>231</v>
      </c>
      <c r="B241" s="19" t="str">
        <f t="shared" si="24"/>
        <v>*</v>
      </c>
      <c r="C241" t="str">
        <f>VLOOKUP(A241,'mallin data'!$IJ$3:$IL$295,3,FALSE)</f>
        <v>Tuusula</v>
      </c>
      <c r="D241" s="7">
        <f>VLOOKUP($C241,'mallin data'!$B$2:$CJ$295,9,FALSE)</f>
        <v>42.1</v>
      </c>
      <c r="E241" s="47">
        <f>VLOOKUP($C241,'mallin data'!$B$2:$CJ$295,66,FALSE)</f>
        <v>-1.3679890560875513E-3</v>
      </c>
      <c r="F241" s="7">
        <f>VLOOKUP($C241,'mallin data'!$B$2:$CJ$295,16,FALSE)</f>
        <v>40.200000000000003</v>
      </c>
      <c r="G241" s="16">
        <f>VLOOKUP($C241,'mallin data'!$B$2:$CJ$295,87,FALSE)</f>
        <v>5110</v>
      </c>
      <c r="H241" s="16">
        <f>VLOOKUP($C241,'mallin data'!$B$2:$CJ$295,67,FALSE)</f>
        <v>32475.353137548987</v>
      </c>
      <c r="I241" s="47">
        <f>VLOOKUP($C241,'mallin data'!$B$2:$CJ$295,71,FALSE)</f>
        <v>1.3999999999999999E-2</v>
      </c>
      <c r="J241" s="28">
        <f>_xlfn.XLOOKUP($C241,'mallin data'!$B$3:$B$295,'mallin data'!CH$3:CH$295)</f>
        <v>0</v>
      </c>
      <c r="L241" s="39">
        <f>1-VLOOKUP(C241,'mallin data'!$B$3:$II$295,242,FALSE)/SUM($D$5:$J$5)</f>
        <v>-0.51394284423702863</v>
      </c>
      <c r="M241" s="42">
        <f t="shared" si="22"/>
        <v>10941.801505817934</v>
      </c>
      <c r="N241" s="42"/>
      <c r="O241" s="42">
        <f>VLOOKUP($C241,'mallin data'!$B$2:$CJ$295,65,FALSE)</f>
        <v>0</v>
      </c>
      <c r="P241" s="21"/>
      <c r="Q241" s="16"/>
      <c r="R241" s="16">
        <f>VLOOKUP($C241,'mallin data'!$B$2:$CJ$295,26,FALSE)</f>
        <v>0</v>
      </c>
      <c r="S241" s="16"/>
      <c r="T241" s="16">
        <f t="shared" si="23"/>
        <v>1035.9157186665348</v>
      </c>
      <c r="U241" s="16"/>
      <c r="V241" s="16"/>
      <c r="W241" s="11"/>
      <c r="X241" s="52"/>
      <c r="Y241" s="11"/>
      <c r="Z241" s="11"/>
      <c r="AA241" s="11"/>
      <c r="AB241" s="12"/>
      <c r="AC241" s="12"/>
    </row>
    <row r="242" spans="1:29" hidden="1" x14ac:dyDescent="0.2">
      <c r="A242" s="11">
        <v>232</v>
      </c>
      <c r="B242" s="19" t="str">
        <f t="shared" si="24"/>
        <v>*</v>
      </c>
      <c r="C242" t="str">
        <f>VLOOKUP(A242,'mallin data'!$IJ$3:$IL$295,3,FALSE)</f>
        <v>Merijärvi</v>
      </c>
      <c r="D242" s="7">
        <f>VLOOKUP($C242,'mallin data'!$B$2:$CJ$295,9,FALSE)</f>
        <v>41.6</v>
      </c>
      <c r="E242" s="47">
        <f>VLOOKUP($C242,'mallin data'!$B$2:$CJ$295,66,FALSE)</f>
        <v>2.4242424242424242E-2</v>
      </c>
      <c r="F242" s="7">
        <f>VLOOKUP($C242,'mallin data'!$B$2:$CJ$295,16,FALSE)</f>
        <v>37.299999999999997</v>
      </c>
      <c r="G242" s="16">
        <f>VLOOKUP($C242,'mallin data'!$B$2:$CJ$295,87,FALSE)</f>
        <v>169</v>
      </c>
      <c r="H242" s="16">
        <f>VLOOKUP($C242,'mallin data'!$B$2:$CJ$295,67,FALSE)</f>
        <v>19363.612322274883</v>
      </c>
      <c r="I242" s="47">
        <f>VLOOKUP($C242,'mallin data'!$B$2:$CJ$295,71,FALSE)</f>
        <v>3.0000000000000001E-3</v>
      </c>
      <c r="J242" s="28">
        <f>_xlfn.XLOOKUP($C242,'mallin data'!$B$3:$B$295,'mallin data'!CH$3:CH$295)</f>
        <v>0</v>
      </c>
      <c r="L242" s="39">
        <f>1-VLOOKUP(C242,'mallin data'!$B$3:$II$295,242,FALSE)/SUM($D$5:$J$5)</f>
        <v>-0.52100901951521084</v>
      </c>
      <c r="M242" s="42">
        <f t="shared" si="22"/>
        <v>12632.940119760478</v>
      </c>
      <c r="N242" s="42"/>
      <c r="O242" s="42">
        <f>VLOOKUP($C242,'mallin data'!$B$2:$CJ$295,65,FALSE)</f>
        <v>0</v>
      </c>
      <c r="P242" s="21"/>
      <c r="Q242" s="16"/>
      <c r="R242" s="16">
        <f>VLOOKUP($C242,'mallin data'!$B$2:$CJ$295,26,FALSE)</f>
        <v>0</v>
      </c>
      <c r="S242" s="16"/>
      <c r="T242" s="16">
        <f t="shared" si="23"/>
        <v>793.96932515337426</v>
      </c>
      <c r="U242" s="16"/>
      <c r="V242" s="16"/>
      <c r="W242" s="11"/>
      <c r="X242" s="52"/>
      <c r="Y242" s="11"/>
      <c r="Z242" s="11"/>
      <c r="AA242" s="11"/>
      <c r="AB242" s="12"/>
      <c r="AC242" s="12"/>
    </row>
    <row r="243" spans="1:29" hidden="1" x14ac:dyDescent="0.2">
      <c r="A243" s="11">
        <v>233</v>
      </c>
      <c r="B243" s="19" t="str">
        <f t="shared" si="24"/>
        <v>*</v>
      </c>
      <c r="C243" t="str">
        <f>VLOOKUP(A243,'mallin data'!$IJ$3:$IL$295,3,FALSE)</f>
        <v>Paltamo</v>
      </c>
      <c r="D243" s="7">
        <f>VLOOKUP($C243,'mallin data'!$B$2:$CJ$295,9,FALSE)</f>
        <v>52</v>
      </c>
      <c r="E243" s="47">
        <f>VLOOKUP($C243,'mallin data'!$B$2:$CJ$295,66,FALSE)</f>
        <v>5.0793650793650794E-2</v>
      </c>
      <c r="F243" s="7">
        <f>VLOOKUP($C243,'mallin data'!$B$2:$CJ$295,16,FALSE)</f>
        <v>80.3</v>
      </c>
      <c r="G243" s="16">
        <f>VLOOKUP($C243,'mallin data'!$B$2:$CJ$295,87,FALSE)</f>
        <v>331</v>
      </c>
      <c r="H243" s="16">
        <f>VLOOKUP($C243,'mallin data'!$B$2:$CJ$295,67,FALSE)</f>
        <v>24297.491274283831</v>
      </c>
      <c r="I243" s="47">
        <f>VLOOKUP($C243,'mallin data'!$B$2:$CJ$295,71,FALSE)</f>
        <v>1E-3</v>
      </c>
      <c r="J243" s="28">
        <f>_xlfn.XLOOKUP($C243,'mallin data'!$B$3:$B$295,'mallin data'!CH$3:CH$295)</f>
        <v>0</v>
      </c>
      <c r="L243" s="39">
        <f>1-VLOOKUP(C243,'mallin data'!$B$3:$II$295,242,FALSE)/SUM($D$5:$J$5)</f>
        <v>-0.52255308385413279</v>
      </c>
      <c r="M243" s="42">
        <f t="shared" si="22"/>
        <v>12885.82972136223</v>
      </c>
      <c r="N243" s="42"/>
      <c r="O243" s="42">
        <f>VLOOKUP($C243,'mallin data'!$B$2:$CJ$295,65,FALSE)</f>
        <v>0</v>
      </c>
      <c r="P243" s="21"/>
      <c r="Q243" s="16"/>
      <c r="R243" s="16">
        <f>VLOOKUP($C243,'mallin data'!$B$2:$CJ$295,26,FALSE)</f>
        <v>0</v>
      </c>
      <c r="S243" s="16"/>
      <c r="T243" s="16">
        <f t="shared" si="23"/>
        <v>56.774999999999999</v>
      </c>
      <c r="U243" s="16"/>
      <c r="V243" s="16"/>
      <c r="W243" s="11"/>
      <c r="X243" s="52"/>
      <c r="Y243" s="11"/>
      <c r="Z243" s="11"/>
      <c r="AA243" s="11"/>
      <c r="AB243" s="12"/>
      <c r="AC243" s="12"/>
    </row>
    <row r="244" spans="1:29" hidden="1" x14ac:dyDescent="0.2">
      <c r="A244" s="11">
        <v>234</v>
      </c>
      <c r="B244" s="19" t="str">
        <f t="shared" si="24"/>
        <v>*</v>
      </c>
      <c r="C244" t="str">
        <f>VLOOKUP(A244,'mallin data'!$IJ$3:$IL$295,3,FALSE)</f>
        <v>Seinäjoki</v>
      </c>
      <c r="D244" s="7">
        <f>VLOOKUP($C244,'mallin data'!$B$2:$CJ$295,9,FALSE)</f>
        <v>41.4</v>
      </c>
      <c r="E244" s="47">
        <f>VLOOKUP($C244,'mallin data'!$B$2:$CJ$295,66,FALSE)</f>
        <v>1.6640591665481441E-2</v>
      </c>
      <c r="F244" s="7">
        <f>VLOOKUP($C244,'mallin data'!$B$2:$CJ$295,16,FALSE)</f>
        <v>37.799999999999997</v>
      </c>
      <c r="G244" s="16">
        <f>VLOOKUP($C244,'mallin data'!$B$2:$CJ$295,87,FALSE)</f>
        <v>7148</v>
      </c>
      <c r="H244" s="16">
        <f>VLOOKUP($C244,'mallin data'!$B$2:$CJ$295,67,FALSE)</f>
        <v>26611.05533555018</v>
      </c>
      <c r="I244" s="47">
        <f>VLOOKUP($C244,'mallin data'!$B$2:$CJ$295,71,FALSE)</f>
        <v>2E-3</v>
      </c>
      <c r="J244" s="28">
        <f>_xlfn.XLOOKUP($C244,'mallin data'!$B$3:$B$295,'mallin data'!CH$3:CH$295)</f>
        <v>0</v>
      </c>
      <c r="L244" s="39">
        <f>1-VLOOKUP(C244,'mallin data'!$B$3:$II$295,242,FALSE)/SUM($D$5:$J$5)</f>
        <v>-0.57586379745485616</v>
      </c>
      <c r="M244" s="42">
        <f t="shared" si="22"/>
        <v>9682.6296635869949</v>
      </c>
      <c r="N244" s="42"/>
      <c r="O244" s="42">
        <f>VLOOKUP($C244,'mallin data'!$B$2:$CJ$295,65,FALSE)</f>
        <v>0</v>
      </c>
      <c r="P244" s="21"/>
      <c r="Q244" s="16"/>
      <c r="R244" s="16">
        <f>VLOOKUP($C244,'mallin data'!$B$2:$CJ$295,26,FALSE)</f>
        <v>0</v>
      </c>
      <c r="S244" s="16"/>
      <c r="T244" s="16">
        <f t="shared" si="23"/>
        <v>449.83981660577405</v>
      </c>
      <c r="U244" s="16"/>
      <c r="V244" s="16"/>
      <c r="W244" s="11"/>
      <c r="X244" s="52"/>
      <c r="Y244" s="11"/>
      <c r="Z244" s="11"/>
      <c r="AA244" s="11"/>
      <c r="AB244" s="12"/>
      <c r="AC244" s="12"/>
    </row>
    <row r="245" spans="1:29" hidden="1" x14ac:dyDescent="0.2">
      <c r="A245" s="11">
        <v>235</v>
      </c>
      <c r="B245" s="19" t="str">
        <f t="shared" si="24"/>
        <v>*</v>
      </c>
      <c r="C245" t="str">
        <f>VLOOKUP(A245,'mallin data'!$IJ$3:$IL$295,3,FALSE)</f>
        <v>Kaavi</v>
      </c>
      <c r="D245" s="7">
        <f>VLOOKUP($C245,'mallin data'!$B$2:$CJ$295,9,FALSE)</f>
        <v>53.8</v>
      </c>
      <c r="E245" s="47">
        <f>VLOOKUP($C245,'mallin data'!$B$2:$CJ$295,66,FALSE)</f>
        <v>-0.12751677852348994</v>
      </c>
      <c r="F245" s="7">
        <f>VLOOKUP($C245,'mallin data'!$B$2:$CJ$295,16,FALSE)</f>
        <v>46.1</v>
      </c>
      <c r="G245" s="16">
        <f>VLOOKUP($C245,'mallin data'!$B$2:$CJ$295,87,FALSE)</f>
        <v>130</v>
      </c>
      <c r="H245" s="16">
        <f>VLOOKUP($C245,'mallin data'!$B$2:$CJ$295,67,FALSE)</f>
        <v>23462.722222222223</v>
      </c>
      <c r="I245" s="47">
        <f>VLOOKUP($C245,'mallin data'!$B$2:$CJ$295,71,FALSE)</f>
        <v>2E-3</v>
      </c>
      <c r="J245" s="28">
        <f>_xlfn.XLOOKUP($C245,'mallin data'!$B$3:$B$295,'mallin data'!CH$3:CH$295)</f>
        <v>0</v>
      </c>
      <c r="L245" s="39">
        <f>1-VLOOKUP(C245,'mallin data'!$B$3:$II$295,242,FALSE)/SUM($D$5:$J$5)</f>
        <v>-0.61958579505164124</v>
      </c>
      <c r="M245" s="42">
        <f t="shared" si="22"/>
        <v>0</v>
      </c>
      <c r="N245" s="42"/>
      <c r="O245" s="42">
        <f>VLOOKUP($C245,'mallin data'!$B$2:$CJ$295,65,FALSE)</f>
        <v>0</v>
      </c>
      <c r="P245" s="21"/>
      <c r="Q245" s="16"/>
      <c r="R245" s="16">
        <f>VLOOKUP($C245,'mallin data'!$B$2:$CJ$295,26,FALSE)</f>
        <v>0</v>
      </c>
      <c r="S245" s="16"/>
      <c r="T245" s="16" t="e">
        <f t="shared" si="23"/>
        <v>#N/A</v>
      </c>
      <c r="U245" s="16"/>
      <c r="V245" s="16"/>
      <c r="W245" s="11"/>
      <c r="X245" s="52"/>
      <c r="Y245" s="11"/>
      <c r="Z245" s="11"/>
      <c r="AA245" s="11"/>
      <c r="AB245" s="12"/>
      <c r="AC245" s="12"/>
    </row>
    <row r="246" spans="1:29" hidden="1" x14ac:dyDescent="0.2">
      <c r="A246" s="11">
        <v>236</v>
      </c>
      <c r="B246" s="19" t="str">
        <f t="shared" si="24"/>
        <v>*</v>
      </c>
      <c r="C246" t="str">
        <f>VLOOKUP(A246,'mallin data'!$IJ$3:$IL$295,3,FALSE)</f>
        <v>Luhanka</v>
      </c>
      <c r="D246" s="7">
        <f>VLOOKUP($C246,'mallin data'!$B$2:$CJ$295,9,FALSE)</f>
        <v>57.1</v>
      </c>
      <c r="E246" s="47">
        <f>VLOOKUP($C246,'mallin data'!$B$2:$CJ$295,66,FALSE)</f>
        <v>0</v>
      </c>
      <c r="F246" s="7">
        <f>VLOOKUP($C246,'mallin data'!$B$2:$CJ$295,16,FALSE)</f>
        <v>0</v>
      </c>
      <c r="G246" s="16">
        <f>VLOOKUP($C246,'mallin data'!$B$2:$CJ$295,87,FALSE)</f>
        <v>40</v>
      </c>
      <c r="H246" s="16">
        <f>VLOOKUP($C246,'mallin data'!$B$2:$CJ$295,67,FALSE)</f>
        <v>27287.025641025641</v>
      </c>
      <c r="I246" s="47">
        <f>VLOOKUP($C246,'mallin data'!$B$2:$CJ$295,71,FALSE)</f>
        <v>0</v>
      </c>
      <c r="J246" s="28">
        <f>_xlfn.XLOOKUP($C246,'mallin data'!$B$3:$B$295,'mallin data'!CH$3:CH$295)</f>
        <v>0</v>
      </c>
      <c r="L246" s="39">
        <f>1-VLOOKUP(C246,'mallin data'!$B$3:$II$295,242,FALSE)/SUM($D$5:$J$5)</f>
        <v>-0.61968126395281908</v>
      </c>
      <c r="M246" s="42">
        <f t="shared" si="22"/>
        <v>17580.025000000001</v>
      </c>
      <c r="N246" s="42"/>
      <c r="O246" s="42">
        <f>VLOOKUP($C246,'mallin data'!$B$2:$CJ$295,65,FALSE)</f>
        <v>0</v>
      </c>
      <c r="P246" s="21"/>
      <c r="Q246" s="16"/>
      <c r="R246" s="16">
        <f>VLOOKUP($C246,'mallin data'!$B$2:$CJ$295,26,FALSE)</f>
        <v>0</v>
      </c>
      <c r="S246" s="16"/>
      <c r="T246" s="16">
        <f t="shared" si="23"/>
        <v>5825.1750000000002</v>
      </c>
      <c r="U246" s="16"/>
      <c r="V246" s="16"/>
      <c r="W246" s="11"/>
      <c r="X246" s="52"/>
      <c r="Y246" s="11"/>
      <c r="Z246" s="11"/>
      <c r="AA246" s="11"/>
      <c r="AB246" s="12"/>
      <c r="AC246" s="12"/>
    </row>
    <row r="247" spans="1:29" hidden="1" x14ac:dyDescent="0.2">
      <c r="A247" s="11">
        <v>237</v>
      </c>
      <c r="B247" s="19" t="str">
        <f t="shared" si="24"/>
        <v>*</v>
      </c>
      <c r="C247" t="str">
        <f>VLOOKUP(A247,'mallin data'!$IJ$3:$IL$295,3,FALSE)</f>
        <v>Isojoki</v>
      </c>
      <c r="D247" s="7">
        <f>VLOOKUP($C247,'mallin data'!$B$2:$CJ$295,9,FALSE)</f>
        <v>51.7</v>
      </c>
      <c r="E247" s="47">
        <f>VLOOKUP($C247,'mallin data'!$B$2:$CJ$295,66,FALSE)</f>
        <v>3.3557046979865772E-2</v>
      </c>
      <c r="F247" s="7">
        <f>VLOOKUP($C247,'mallin data'!$B$2:$CJ$295,16,FALSE)</f>
        <v>40.799999999999997</v>
      </c>
      <c r="G247" s="16">
        <f>VLOOKUP($C247,'mallin data'!$B$2:$CJ$295,87,FALSE)</f>
        <v>154</v>
      </c>
      <c r="H247" s="16">
        <f>VLOOKUP($C247,'mallin data'!$B$2:$CJ$295,67,FALSE)</f>
        <v>24078.449834619627</v>
      </c>
      <c r="I247" s="47">
        <f>VLOOKUP($C247,'mallin data'!$B$2:$CJ$295,71,FALSE)</f>
        <v>8.0000000000000002E-3</v>
      </c>
      <c r="J247" s="28">
        <f>_xlfn.XLOOKUP($C247,'mallin data'!$B$3:$B$295,'mallin data'!CH$3:CH$295)</f>
        <v>0</v>
      </c>
      <c r="L247" s="39">
        <f>1-VLOOKUP(C247,'mallin data'!$B$3:$II$295,242,FALSE)/SUM($D$5:$J$5)</f>
        <v>-0.62436058018500962</v>
      </c>
      <c r="M247" s="42">
        <f t="shared" si="22"/>
        <v>15574.69306930693</v>
      </c>
      <c r="N247" s="42"/>
      <c r="O247" s="42">
        <f>VLOOKUP($C247,'mallin data'!$B$2:$CJ$295,65,FALSE)</f>
        <v>0</v>
      </c>
      <c r="P247" s="21"/>
      <c r="Q247" s="16"/>
      <c r="R247" s="16">
        <f>VLOOKUP($C247,'mallin data'!$B$2:$CJ$295,26,FALSE)</f>
        <v>0</v>
      </c>
      <c r="S247" s="16"/>
      <c r="T247" s="16">
        <f t="shared" si="23"/>
        <v>844.99669966996703</v>
      </c>
      <c r="U247" s="16"/>
      <c r="V247" s="16"/>
      <c r="W247" s="11"/>
      <c r="X247" s="52"/>
      <c r="Y247" s="11"/>
      <c r="Z247" s="11"/>
      <c r="AA247" s="11"/>
      <c r="AB247" s="12"/>
      <c r="AC247" s="12"/>
    </row>
    <row r="248" spans="1:29" hidden="1" x14ac:dyDescent="0.2">
      <c r="A248" s="11">
        <v>238</v>
      </c>
      <c r="B248" s="19" t="str">
        <f t="shared" si="24"/>
        <v>*</v>
      </c>
      <c r="C248" t="str">
        <f>VLOOKUP(A248,'mallin data'!$IJ$3:$IL$295,3,FALSE)</f>
        <v>Kyyjärvi</v>
      </c>
      <c r="D248" s="7">
        <f>VLOOKUP($C248,'mallin data'!$B$2:$CJ$295,9,FALSE)</f>
        <v>51.6</v>
      </c>
      <c r="E248" s="47">
        <f>VLOOKUP($C248,'mallin data'!$B$2:$CJ$295,66,FALSE)</f>
        <v>4.5454545454545456E-2</v>
      </c>
      <c r="F248" s="7">
        <f>VLOOKUP($C248,'mallin data'!$B$2:$CJ$295,16,FALSE)</f>
        <v>56.8</v>
      </c>
      <c r="G248" s="16">
        <f>VLOOKUP($C248,'mallin data'!$B$2:$CJ$295,87,FALSE)</f>
        <v>138</v>
      </c>
      <c r="H248" s="16">
        <f>VLOOKUP($C248,'mallin data'!$B$2:$CJ$295,67,FALSE)</f>
        <v>22441.235945485521</v>
      </c>
      <c r="I248" s="47">
        <f>VLOOKUP($C248,'mallin data'!$B$2:$CJ$295,71,FALSE)</f>
        <v>1E-3</v>
      </c>
      <c r="J248" s="28">
        <f>_xlfn.XLOOKUP($C248,'mallin data'!$B$3:$B$295,'mallin data'!CH$3:CH$295)</f>
        <v>0</v>
      </c>
      <c r="L248" s="39">
        <f>1-VLOOKUP(C248,'mallin data'!$B$3:$II$295,242,FALSE)/SUM($D$5:$J$5)</f>
        <v>-0.64109741253100605</v>
      </c>
      <c r="M248" s="42">
        <f t="shared" si="22"/>
        <v>14134.259259259259</v>
      </c>
      <c r="N248" s="42"/>
      <c r="O248" s="42">
        <f>VLOOKUP($C248,'mallin data'!$B$2:$CJ$295,65,FALSE)</f>
        <v>0</v>
      </c>
      <c r="P248" s="21"/>
      <c r="Q248" s="16"/>
      <c r="R248" s="16">
        <f>VLOOKUP($C248,'mallin data'!$B$2:$CJ$295,26,FALSE)</f>
        <v>0</v>
      </c>
      <c r="S248" s="16"/>
      <c r="T248" s="16">
        <f t="shared" si="23"/>
        <v>687.35555555555561</v>
      </c>
      <c r="U248" s="16"/>
      <c r="V248" s="16"/>
      <c r="W248" s="11"/>
      <c r="X248" s="52"/>
      <c r="Y248" s="11"/>
      <c r="Z248" s="11"/>
      <c r="AA248" s="11"/>
      <c r="AB248" s="12"/>
      <c r="AC248" s="12"/>
    </row>
    <row r="249" spans="1:29" hidden="1" x14ac:dyDescent="0.2">
      <c r="A249" s="11">
        <v>239</v>
      </c>
      <c r="B249" s="19" t="str">
        <f t="shared" si="24"/>
        <v>*</v>
      </c>
      <c r="C249" t="str">
        <f>VLOOKUP(A249,'mallin data'!$IJ$3:$IL$295,3,FALSE)</f>
        <v>Kuopio</v>
      </c>
      <c r="D249" s="7">
        <f>VLOOKUP($C249,'mallin data'!$B$2:$CJ$295,9,FALSE)</f>
        <v>42.9</v>
      </c>
      <c r="E249" s="47">
        <f>VLOOKUP($C249,'mallin data'!$B$2:$CJ$295,66,FALSE)</f>
        <v>1.3698630136986301E-2</v>
      </c>
      <c r="F249" s="7">
        <f>VLOOKUP($C249,'mallin data'!$B$2:$CJ$295,16,FALSE)</f>
        <v>87.2</v>
      </c>
      <c r="G249" s="16">
        <f>VLOOKUP($C249,'mallin data'!$B$2:$CJ$295,87,FALSE)</f>
        <v>11026</v>
      </c>
      <c r="H249" s="16">
        <f>VLOOKUP($C249,'mallin data'!$B$2:$CJ$295,67,FALSE)</f>
        <v>27022.316978576207</v>
      </c>
      <c r="I249" s="47">
        <f>VLOOKUP($C249,'mallin data'!$B$2:$CJ$295,71,FALSE)</f>
        <v>1E-3</v>
      </c>
      <c r="J249" s="28">
        <f>_xlfn.XLOOKUP($C249,'mallin data'!$B$3:$B$295,'mallin data'!CH$3:CH$295)</f>
        <v>0</v>
      </c>
      <c r="L249" s="39">
        <f>1-VLOOKUP(C249,'mallin data'!$B$3:$II$295,242,FALSE)/SUM($D$5:$J$5)</f>
        <v>-0.64385647651014288</v>
      </c>
      <c r="M249" s="42">
        <f t="shared" si="22"/>
        <v>11184.541021777839</v>
      </c>
      <c r="N249" s="42"/>
      <c r="O249" s="42">
        <f>VLOOKUP($C249,'mallin data'!$B$2:$CJ$295,65,FALSE)</f>
        <v>0</v>
      </c>
      <c r="P249" s="21"/>
      <c r="Q249" s="16"/>
      <c r="R249" s="16">
        <f>VLOOKUP($C249,'mallin data'!$B$2:$CJ$295,26,FALSE)</f>
        <v>0</v>
      </c>
      <c r="S249" s="16"/>
      <c r="T249" s="16">
        <f t="shared" si="23"/>
        <v>829.33271297631791</v>
      </c>
      <c r="U249" s="16"/>
      <c r="V249" s="16"/>
      <c r="W249" s="11"/>
      <c r="X249" s="52"/>
      <c r="Y249" s="11"/>
      <c r="Z249" s="11"/>
      <c r="AA249" s="11"/>
      <c r="AB249" s="12"/>
      <c r="AC249" s="12"/>
    </row>
    <row r="250" spans="1:29" hidden="1" x14ac:dyDescent="0.2">
      <c r="A250" s="11">
        <v>240</v>
      </c>
      <c r="B250" s="19" t="str">
        <f t="shared" si="24"/>
        <v>*</v>
      </c>
      <c r="C250" t="str">
        <f>VLOOKUP(A250,'mallin data'!$IJ$3:$IL$295,3,FALSE)</f>
        <v>Lestijärvi</v>
      </c>
      <c r="D250" s="7">
        <f>VLOOKUP($C250,'mallin data'!$B$2:$CJ$295,9,FALSE)</f>
        <v>49.5</v>
      </c>
      <c r="E250" s="47">
        <f>VLOOKUP($C250,'mallin data'!$B$2:$CJ$295,66,FALSE)</f>
        <v>4.6875E-2</v>
      </c>
      <c r="F250" s="7">
        <f>VLOOKUP($C250,'mallin data'!$B$2:$CJ$295,16,FALSE)</f>
        <v>33.700000000000003</v>
      </c>
      <c r="G250" s="16">
        <f>VLOOKUP($C250,'mallin data'!$B$2:$CJ$295,87,FALSE)</f>
        <v>67</v>
      </c>
      <c r="H250" s="16">
        <f>VLOOKUP($C250,'mallin data'!$B$2:$CJ$295,67,FALSE)</f>
        <v>22192.195014662757</v>
      </c>
      <c r="I250" s="47">
        <f>VLOOKUP($C250,'mallin data'!$B$2:$CJ$295,71,FALSE)</f>
        <v>1E-3</v>
      </c>
      <c r="J250" s="28">
        <f>_xlfn.XLOOKUP($C250,'mallin data'!$B$3:$B$295,'mallin data'!CH$3:CH$295)</f>
        <v>0</v>
      </c>
      <c r="L250" s="39">
        <f>1-VLOOKUP(C250,'mallin data'!$B$3:$II$295,242,FALSE)/SUM($D$5:$J$5)</f>
        <v>-0.6844847951458366</v>
      </c>
      <c r="M250" s="42">
        <f t="shared" si="22"/>
        <v>20929.969465648854</v>
      </c>
      <c r="N250" s="42"/>
      <c r="O250" s="42">
        <f>VLOOKUP($C250,'mallin data'!$B$2:$CJ$295,65,FALSE)</f>
        <v>0</v>
      </c>
      <c r="P250" s="21"/>
      <c r="Q250" s="16"/>
      <c r="R250" s="16">
        <f>VLOOKUP($C250,'mallin data'!$B$2:$CJ$295,26,FALSE)</f>
        <v>0</v>
      </c>
      <c r="S250" s="16"/>
      <c r="T250" s="16">
        <f t="shared" si="23"/>
        <v>954.04651162790697</v>
      </c>
      <c r="U250" s="16"/>
      <c r="V250" s="16"/>
      <c r="W250" s="11"/>
      <c r="X250" s="52"/>
      <c r="Y250" s="11"/>
      <c r="Z250" s="11"/>
      <c r="AA250" s="11"/>
      <c r="AB250" s="12"/>
      <c r="AC250" s="12"/>
    </row>
    <row r="251" spans="1:29" hidden="1" x14ac:dyDescent="0.2">
      <c r="A251" s="11">
        <v>241</v>
      </c>
      <c r="B251" s="19" t="str">
        <f t="shared" si="24"/>
        <v>*</v>
      </c>
      <c r="C251" t="str">
        <f>VLOOKUP(A251,'mallin data'!$IJ$3:$IL$295,3,FALSE)</f>
        <v>Rautalampi</v>
      </c>
      <c r="D251" s="7">
        <f>VLOOKUP($C251,'mallin data'!$B$2:$CJ$295,9,FALSE)</f>
        <v>52.1</v>
      </c>
      <c r="E251" s="47">
        <f>VLOOKUP($C251,'mallin data'!$B$2:$CJ$295,66,FALSE)</f>
        <v>6.6666666666666666E-2</v>
      </c>
      <c r="F251" s="7">
        <f>VLOOKUP($C251,'mallin data'!$B$2:$CJ$295,16,FALSE)</f>
        <v>93.4</v>
      </c>
      <c r="G251" s="16">
        <f>VLOOKUP($C251,'mallin data'!$B$2:$CJ$295,87,FALSE)</f>
        <v>272</v>
      </c>
      <c r="H251" s="16">
        <f>VLOOKUP($C251,'mallin data'!$B$2:$CJ$295,67,FALSE)</f>
        <v>23403.802591203545</v>
      </c>
      <c r="I251" s="47">
        <f>VLOOKUP($C251,'mallin data'!$B$2:$CJ$295,71,FALSE)</f>
        <v>1E-3</v>
      </c>
      <c r="J251" s="28">
        <f>_xlfn.XLOOKUP($C251,'mallin data'!$B$3:$B$295,'mallin data'!CH$3:CH$295)</f>
        <v>0</v>
      </c>
      <c r="L251" s="39">
        <f>1-VLOOKUP(C251,'mallin data'!$B$3:$II$295,242,FALSE)/SUM($D$5:$J$5)</f>
        <v>-0.70580834498005296</v>
      </c>
      <c r="M251" s="42">
        <f t="shared" si="22"/>
        <v>12232.504743833017</v>
      </c>
      <c r="N251" s="42"/>
      <c r="O251" s="42">
        <f>VLOOKUP($C251,'mallin data'!$B$2:$CJ$295,65,FALSE)</f>
        <v>0</v>
      </c>
      <c r="P251" s="21"/>
      <c r="Q251" s="16"/>
      <c r="R251" s="16">
        <f>VLOOKUP($C251,'mallin data'!$B$2:$CJ$295,26,FALSE)</f>
        <v>0</v>
      </c>
      <c r="S251" s="16"/>
      <c r="T251" s="16">
        <f t="shared" si="23"/>
        <v>143.88932806324109</v>
      </c>
      <c r="U251" s="16"/>
      <c r="V251" s="16"/>
      <c r="W251" s="11"/>
      <c r="X251" s="52"/>
      <c r="Y251" s="11"/>
      <c r="Z251" s="11"/>
      <c r="AA251" s="11"/>
      <c r="AB251" s="12"/>
      <c r="AC251" s="12"/>
    </row>
    <row r="252" spans="1:29" hidden="1" x14ac:dyDescent="0.2">
      <c r="A252" s="11">
        <v>242</v>
      </c>
      <c r="B252" s="19" t="str">
        <f t="shared" si="24"/>
        <v>*</v>
      </c>
      <c r="C252" t="str">
        <f>VLOOKUP(A252,'mallin data'!$IJ$3:$IL$295,3,FALSE)</f>
        <v>Askola</v>
      </c>
      <c r="D252" s="7">
        <f>VLOOKUP($C252,'mallin data'!$B$2:$CJ$295,9,FALSE)</f>
        <v>44</v>
      </c>
      <c r="E252" s="47">
        <f>VLOOKUP($C252,'mallin data'!$B$2:$CJ$295,66,FALSE)</f>
        <v>3.1446540880503145E-2</v>
      </c>
      <c r="F252" s="7">
        <f>VLOOKUP($C252,'mallin data'!$B$2:$CJ$295,16,FALSE)</f>
        <v>53.8</v>
      </c>
      <c r="G252" s="16">
        <f>VLOOKUP($C252,'mallin data'!$B$2:$CJ$295,87,FALSE)</f>
        <v>656</v>
      </c>
      <c r="H252" s="16">
        <f>VLOOKUP($C252,'mallin data'!$B$2:$CJ$295,67,FALSE)</f>
        <v>28899.865531914893</v>
      </c>
      <c r="I252" s="47">
        <f>VLOOKUP($C252,'mallin data'!$B$2:$CJ$295,71,FALSE)</f>
        <v>3.7999999999999999E-2</v>
      </c>
      <c r="J252" s="28">
        <f>_xlfn.XLOOKUP($C252,'mallin data'!$B$3:$B$295,'mallin data'!CH$3:CH$295)</f>
        <v>0</v>
      </c>
      <c r="L252" s="39">
        <f>1-VLOOKUP(C252,'mallin data'!$B$3:$II$295,242,FALSE)/SUM($D$5:$J$5)</f>
        <v>-0.70628842605545028</v>
      </c>
      <c r="M252" s="42">
        <f t="shared" si="22"/>
        <v>13067.239938080495</v>
      </c>
      <c r="N252" s="42"/>
      <c r="O252" s="42">
        <f>VLOOKUP($C252,'mallin data'!$B$2:$CJ$295,65,FALSE)</f>
        <v>0</v>
      </c>
      <c r="P252" s="21"/>
      <c r="Q252" s="16"/>
      <c r="R252" s="16">
        <f>VLOOKUP($C252,'mallin data'!$B$2:$CJ$295,26,FALSE)</f>
        <v>0</v>
      </c>
      <c r="S252" s="16"/>
      <c r="T252" s="16">
        <f t="shared" si="23"/>
        <v>697.82817337461302</v>
      </c>
      <c r="U252" s="16"/>
      <c r="V252" s="16"/>
      <c r="W252" s="11"/>
      <c r="X252" s="52"/>
      <c r="Y252" s="11"/>
      <c r="Z252" s="11"/>
      <c r="AA252" s="11"/>
      <c r="AB252" s="12"/>
      <c r="AC252" s="12"/>
    </row>
    <row r="253" spans="1:29" hidden="1" x14ac:dyDescent="0.2">
      <c r="A253" s="11">
        <v>243</v>
      </c>
      <c r="B253" s="19" t="str">
        <f t="shared" si="24"/>
        <v>*</v>
      </c>
      <c r="C253" t="str">
        <f>VLOOKUP(A253,'mallin data'!$IJ$3:$IL$295,3,FALSE)</f>
        <v>Pello</v>
      </c>
      <c r="D253" s="7">
        <f>VLOOKUP($C253,'mallin data'!$B$2:$CJ$295,9,FALSE)</f>
        <v>55.2</v>
      </c>
      <c r="E253" s="47">
        <f>VLOOKUP($C253,'mallin data'!$B$2:$CJ$295,66,FALSE)</f>
        <v>2.9702970297029702E-2</v>
      </c>
      <c r="F253" s="7">
        <f>VLOOKUP($C253,'mallin data'!$B$2:$CJ$295,16,FALSE)</f>
        <v>34.700000000000003</v>
      </c>
      <c r="G253" s="16">
        <f>VLOOKUP($C253,'mallin data'!$B$2:$CJ$295,87,FALSE)</f>
        <v>208</v>
      </c>
      <c r="H253" s="16">
        <f>VLOOKUP($C253,'mallin data'!$B$2:$CJ$295,67,FALSE)</f>
        <v>24868.340916077468</v>
      </c>
      <c r="I253" s="47">
        <f>VLOOKUP($C253,'mallin data'!$B$2:$CJ$295,71,FALSE)</f>
        <v>6.9999999999999993E-3</v>
      </c>
      <c r="J253" s="28">
        <f>_xlfn.XLOOKUP($C253,'mallin data'!$B$3:$B$295,'mallin data'!CH$3:CH$295)</f>
        <v>0</v>
      </c>
      <c r="L253" s="39">
        <f>1-VLOOKUP(C253,'mallin data'!$B$3:$II$295,242,FALSE)/SUM($D$5:$J$5)</f>
        <v>-0.72833494996430037</v>
      </c>
      <c r="M253" s="42">
        <f t="shared" si="22"/>
        <v>18264.795121951218</v>
      </c>
      <c r="N253" s="42"/>
      <c r="O253" s="42">
        <f>VLOOKUP($C253,'mallin data'!$B$2:$CJ$295,65,FALSE)</f>
        <v>0</v>
      </c>
      <c r="P253" s="21"/>
      <c r="Q253" s="16"/>
      <c r="R253" s="16">
        <f>VLOOKUP($C253,'mallin data'!$B$2:$CJ$295,26,FALSE)</f>
        <v>0</v>
      </c>
      <c r="S253" s="16"/>
      <c r="T253" s="16">
        <f t="shared" si="23"/>
        <v>2445.6772616136918</v>
      </c>
      <c r="U253" s="16"/>
      <c r="V253" s="16"/>
      <c r="W253" s="11"/>
      <c r="X253" s="52"/>
      <c r="Y253" s="11"/>
      <c r="Z253" s="11"/>
      <c r="AA253" s="11"/>
      <c r="AB253" s="12"/>
      <c r="AC253" s="12"/>
    </row>
    <row r="254" spans="1:29" hidden="1" x14ac:dyDescent="0.2">
      <c r="A254" s="11">
        <v>244</v>
      </c>
      <c r="B254" s="19" t="str">
        <f t="shared" si="24"/>
        <v>*</v>
      </c>
      <c r="C254" t="str">
        <f>VLOOKUP(A254,'mallin data'!$IJ$3:$IL$295,3,FALSE)</f>
        <v>Pyhtää</v>
      </c>
      <c r="D254" s="7">
        <f>VLOOKUP($C254,'mallin data'!$B$2:$CJ$295,9,FALSE)</f>
        <v>47.1</v>
      </c>
      <c r="E254" s="47">
        <f>VLOOKUP($C254,'mallin data'!$B$2:$CJ$295,66,FALSE)</f>
        <v>-1.282051282051282E-2</v>
      </c>
      <c r="F254" s="7">
        <f>VLOOKUP($C254,'mallin data'!$B$2:$CJ$295,16,FALSE)</f>
        <v>50.6</v>
      </c>
      <c r="G254" s="16">
        <f>VLOOKUP($C254,'mallin data'!$B$2:$CJ$295,87,FALSE)</f>
        <v>539</v>
      </c>
      <c r="H254" s="16">
        <f>VLOOKUP($C254,'mallin data'!$B$2:$CJ$295,67,FALSE)</f>
        <v>28801.074827245804</v>
      </c>
      <c r="I254" s="47">
        <f>VLOOKUP($C254,'mallin data'!$B$2:$CJ$295,71,FALSE)</f>
        <v>6.8000000000000005E-2</v>
      </c>
      <c r="J254" s="28">
        <f>_xlfn.XLOOKUP($C254,'mallin data'!$B$3:$B$295,'mallin data'!CH$3:CH$295)</f>
        <v>0</v>
      </c>
      <c r="L254" s="39">
        <f>1-VLOOKUP(C254,'mallin data'!$B$3:$II$295,242,FALSE)/SUM($D$5:$J$5)</f>
        <v>-0.73906366063326101</v>
      </c>
      <c r="M254" s="42">
        <f t="shared" si="22"/>
        <v>10582.704147465438</v>
      </c>
      <c r="N254" s="42"/>
      <c r="O254" s="42">
        <f>VLOOKUP($C254,'mallin data'!$B$2:$CJ$295,65,FALSE)</f>
        <v>0</v>
      </c>
      <c r="P254" s="21"/>
      <c r="Q254" s="16"/>
      <c r="R254" s="16">
        <f>VLOOKUP($C254,'mallin data'!$B$2:$CJ$295,26,FALSE)</f>
        <v>0</v>
      </c>
      <c r="S254" s="16"/>
      <c r="T254" s="16">
        <f t="shared" si="23"/>
        <v>330.8590476190476</v>
      </c>
      <c r="U254" s="16"/>
      <c r="V254" s="16"/>
      <c r="W254" s="11"/>
      <c r="X254" s="52"/>
      <c r="Y254" s="11"/>
      <c r="Z254" s="11"/>
      <c r="AA254" s="11"/>
      <c r="AB254" s="12"/>
      <c r="AC254" s="12"/>
    </row>
    <row r="255" spans="1:29" hidden="1" x14ac:dyDescent="0.2">
      <c r="A255" s="11">
        <v>245</v>
      </c>
      <c r="B255" s="19" t="str">
        <f t="shared" si="24"/>
        <v>*</v>
      </c>
      <c r="C255" t="str">
        <f>VLOOKUP(A255,'mallin data'!$IJ$3:$IL$295,3,FALSE)</f>
        <v>Pertunmaa</v>
      </c>
      <c r="D255" s="7">
        <f>VLOOKUP($C255,'mallin data'!$B$2:$CJ$295,9,FALSE)</f>
        <v>55.1</v>
      </c>
      <c r="E255" s="47">
        <f>VLOOKUP($C255,'mallin data'!$B$2:$CJ$295,66,FALSE)</f>
        <v>-0.12962962962962962</v>
      </c>
      <c r="F255" s="7">
        <f>VLOOKUP($C255,'mallin data'!$B$2:$CJ$295,16,FALSE)</f>
        <v>41.3</v>
      </c>
      <c r="G255" s="16">
        <f>VLOOKUP($C255,'mallin data'!$B$2:$CJ$295,87,FALSE)</f>
        <v>94</v>
      </c>
      <c r="H255" s="16">
        <f>VLOOKUP($C255,'mallin data'!$B$2:$CJ$295,67,FALSE)</f>
        <v>23206.203551046292</v>
      </c>
      <c r="I255" s="47">
        <f>VLOOKUP($C255,'mallin data'!$B$2:$CJ$295,71,FALSE)</f>
        <v>3.0000000000000001E-3</v>
      </c>
      <c r="J255" s="28">
        <f>_xlfn.XLOOKUP($C255,'mallin data'!$B$3:$B$295,'mallin data'!CH$3:CH$295)</f>
        <v>0</v>
      </c>
      <c r="L255" s="39">
        <f>1-VLOOKUP(C255,'mallin data'!$B$3:$II$295,242,FALSE)/SUM($D$5:$J$5)</f>
        <v>-0.74788303549851687</v>
      </c>
      <c r="M255" s="42">
        <f t="shared" si="22"/>
        <v>18263.049504950493</v>
      </c>
      <c r="N255" s="42"/>
      <c r="O255" s="42">
        <f>VLOOKUP($C255,'mallin data'!$B$2:$CJ$295,65,FALSE)</f>
        <v>0</v>
      </c>
      <c r="P255" s="21"/>
      <c r="Q255" s="16"/>
      <c r="R255" s="16">
        <f>VLOOKUP($C255,'mallin data'!$B$2:$CJ$295,26,FALSE)</f>
        <v>0</v>
      </c>
      <c r="S255" s="16"/>
      <c r="T255" s="16">
        <f t="shared" si="23"/>
        <v>2187.8883248730963</v>
      </c>
      <c r="U255" s="16"/>
      <c r="V255" s="16"/>
      <c r="W255" s="11"/>
      <c r="X255" s="52"/>
      <c r="Y255" s="11"/>
      <c r="Z255" s="11"/>
      <c r="AA255" s="11"/>
      <c r="AB255" s="12"/>
      <c r="AC255" s="12"/>
    </row>
    <row r="256" spans="1:29" hidden="1" x14ac:dyDescent="0.2">
      <c r="A256" s="11">
        <v>246</v>
      </c>
      <c r="B256" s="19" t="str">
        <f t="shared" si="24"/>
        <v>*</v>
      </c>
      <c r="C256" t="str">
        <f>VLOOKUP(A256,'mallin data'!$IJ$3:$IL$295,3,FALSE)</f>
        <v>Jyväskylä</v>
      </c>
      <c r="D256" s="7">
        <f>VLOOKUP($C256,'mallin data'!$B$2:$CJ$295,9,FALSE)</f>
        <v>40.799999999999997</v>
      </c>
      <c r="E256" s="47">
        <f>VLOOKUP($C256,'mallin data'!$B$2:$CJ$295,66,FALSE)</f>
        <v>-4.5270059319388071E-3</v>
      </c>
      <c r="F256" s="7">
        <f>VLOOKUP($C256,'mallin data'!$B$2:$CJ$295,16,FALSE)</f>
        <v>95.4</v>
      </c>
      <c r="G256" s="16">
        <f>VLOOKUP($C256,'mallin data'!$B$2:$CJ$295,87,FALSE)</f>
        <v>12754</v>
      </c>
      <c r="H256" s="16">
        <f>VLOOKUP($C256,'mallin data'!$B$2:$CJ$295,67,FALSE)</f>
        <v>25973.070160951906</v>
      </c>
      <c r="I256" s="47">
        <f>VLOOKUP($C256,'mallin data'!$B$2:$CJ$295,71,FALSE)</f>
        <v>2E-3</v>
      </c>
      <c r="J256" s="28">
        <f>_xlfn.XLOOKUP($C256,'mallin data'!$B$3:$B$295,'mallin data'!CH$3:CH$295)</f>
        <v>0</v>
      </c>
      <c r="L256" s="39">
        <f>1-VLOOKUP(C256,'mallin data'!$B$3:$II$295,242,FALSE)/SUM($D$5:$J$5)</f>
        <v>-0.75773764409424249</v>
      </c>
      <c r="M256" s="42">
        <f t="shared" si="22"/>
        <v>10815.675271845419</v>
      </c>
      <c r="N256" s="42"/>
      <c r="O256" s="42">
        <f>VLOOKUP($C256,'mallin data'!$B$2:$CJ$295,65,FALSE)</f>
        <v>0</v>
      </c>
      <c r="P256" s="21"/>
      <c r="Q256" s="16"/>
      <c r="R256" s="16">
        <f>VLOOKUP($C256,'mallin data'!$B$2:$CJ$295,26,FALSE)</f>
        <v>0</v>
      </c>
      <c r="S256" s="16"/>
      <c r="T256" s="16">
        <f t="shared" si="23"/>
        <v>644.80941721960187</v>
      </c>
      <c r="U256" s="16"/>
      <c r="V256" s="16"/>
      <c r="W256" s="11"/>
      <c r="X256" s="52"/>
      <c r="Y256" s="11"/>
      <c r="Z256" s="11"/>
      <c r="AA256" s="11"/>
      <c r="AB256" s="12"/>
      <c r="AC256" s="12"/>
    </row>
    <row r="257" spans="1:29" hidden="1" x14ac:dyDescent="0.2">
      <c r="A257" s="11">
        <v>247</v>
      </c>
      <c r="B257" s="19" t="str">
        <f t="shared" si="24"/>
        <v>*</v>
      </c>
      <c r="C257" t="str">
        <f>VLOOKUP(A257,'mallin data'!$IJ$3:$IL$295,3,FALSE)</f>
        <v>Polvijärvi</v>
      </c>
      <c r="D257" s="7">
        <f>VLOOKUP($C257,'mallin data'!$B$2:$CJ$295,9,FALSE)</f>
        <v>51.3</v>
      </c>
      <c r="E257" s="47">
        <f>VLOOKUP($C257,'mallin data'!$B$2:$CJ$295,66,FALSE)</f>
        <v>7.0796460176991149E-2</v>
      </c>
      <c r="F257" s="7">
        <f>VLOOKUP($C257,'mallin data'!$B$2:$CJ$295,16,FALSE)</f>
        <v>97.8</v>
      </c>
      <c r="G257" s="16">
        <f>VLOOKUP($C257,'mallin data'!$B$2:$CJ$295,87,FALSE)</f>
        <v>363</v>
      </c>
      <c r="H257" s="16">
        <f>VLOOKUP($C257,'mallin data'!$B$2:$CJ$295,67,FALSE)</f>
        <v>22034.654035433072</v>
      </c>
      <c r="I257" s="47">
        <f>VLOOKUP($C257,'mallin data'!$B$2:$CJ$295,71,FALSE)</f>
        <v>1E-3</v>
      </c>
      <c r="J257" s="28">
        <f>_xlfn.XLOOKUP($C257,'mallin data'!$B$3:$B$295,'mallin data'!CH$3:CH$295)</f>
        <v>0</v>
      </c>
      <c r="L257" s="39">
        <f>1-VLOOKUP(C257,'mallin data'!$B$3:$II$295,242,FALSE)/SUM($D$5:$J$5)</f>
        <v>-0.76564484179241998</v>
      </c>
      <c r="M257" s="42">
        <f t="shared" si="22"/>
        <v>13540.928774928774</v>
      </c>
      <c r="N257" s="42"/>
      <c r="O257" s="42">
        <f>VLOOKUP($C257,'mallin data'!$B$2:$CJ$295,65,FALSE)</f>
        <v>0</v>
      </c>
      <c r="P257" s="21"/>
      <c r="Q257" s="16"/>
      <c r="R257" s="16">
        <f>VLOOKUP($C257,'mallin data'!$B$2:$CJ$295,26,FALSE)</f>
        <v>0</v>
      </c>
      <c r="S257" s="16"/>
      <c r="T257" s="16">
        <f t="shared" si="23"/>
        <v>963.22943722943728</v>
      </c>
      <c r="U257" s="16"/>
      <c r="V257" s="16"/>
      <c r="W257" s="11"/>
      <c r="X257" s="52"/>
      <c r="Y257" s="11"/>
      <c r="Z257" s="11"/>
      <c r="AA257" s="11"/>
      <c r="AB257" s="12"/>
      <c r="AC257" s="12"/>
    </row>
    <row r="258" spans="1:29" hidden="1" x14ac:dyDescent="0.2">
      <c r="A258" s="11">
        <v>248</v>
      </c>
      <c r="B258" s="19" t="str">
        <f t="shared" si="24"/>
        <v>*</v>
      </c>
      <c r="C258" t="str">
        <f>VLOOKUP(A258,'mallin data'!$IJ$3:$IL$295,3,FALSE)</f>
        <v>Kaarina</v>
      </c>
      <c r="D258" s="7">
        <f>VLOOKUP($C258,'mallin data'!$B$2:$CJ$295,9,FALSE)</f>
        <v>42.7</v>
      </c>
      <c r="E258" s="47">
        <f>VLOOKUP($C258,'mallin data'!$B$2:$CJ$295,66,FALSE)</f>
        <v>1.2229299363057325E-2</v>
      </c>
      <c r="F258" s="7">
        <f>VLOOKUP($C258,'mallin data'!$B$2:$CJ$295,16,FALSE)</f>
        <v>95.9</v>
      </c>
      <c r="G258" s="16">
        <f>VLOOKUP($C258,'mallin data'!$B$2:$CJ$295,87,FALSE)</f>
        <v>3973</v>
      </c>
      <c r="H258" s="16">
        <f>VLOOKUP($C258,'mallin data'!$B$2:$CJ$295,67,FALSE)</f>
        <v>30451.759459533834</v>
      </c>
      <c r="I258" s="47">
        <f>VLOOKUP($C258,'mallin data'!$B$2:$CJ$295,71,FALSE)</f>
        <v>4.9000000000000002E-2</v>
      </c>
      <c r="J258" s="28">
        <f>_xlfn.XLOOKUP($C258,'mallin data'!$B$3:$B$295,'mallin data'!CH$3:CH$295)</f>
        <v>0</v>
      </c>
      <c r="L258" s="39">
        <f>1-VLOOKUP(C258,'mallin data'!$B$3:$II$295,242,FALSE)/SUM($D$5:$J$5)</f>
        <v>-0.76836545849436733</v>
      </c>
      <c r="M258" s="42">
        <f t="shared" si="22"/>
        <v>9969.8412256267402</v>
      </c>
      <c r="N258" s="42"/>
      <c r="O258" s="42">
        <f>VLOOKUP($C258,'mallin data'!$B$2:$CJ$295,65,FALSE)</f>
        <v>0</v>
      </c>
      <c r="P258" s="21"/>
      <c r="Q258" s="16"/>
      <c r="R258" s="16">
        <f>VLOOKUP($C258,'mallin data'!$B$2:$CJ$295,26,FALSE)</f>
        <v>0</v>
      </c>
      <c r="S258" s="16"/>
      <c r="T258" s="16">
        <f t="shared" si="23"/>
        <v>879.9682826199072</v>
      </c>
      <c r="U258" s="16"/>
      <c r="V258" s="16"/>
      <c r="W258" s="11"/>
      <c r="X258" s="52"/>
      <c r="Y258" s="11"/>
      <c r="Z258" s="11"/>
      <c r="AA258" s="11"/>
      <c r="AB258" s="12"/>
      <c r="AC258" s="12"/>
    </row>
    <row r="259" spans="1:29" hidden="1" x14ac:dyDescent="0.2">
      <c r="A259" s="11">
        <v>249</v>
      </c>
      <c r="B259" s="19" t="str">
        <f t="shared" si="24"/>
        <v>*</v>
      </c>
      <c r="C259" t="str">
        <f>VLOOKUP(A259,'mallin data'!$IJ$3:$IL$295,3,FALSE)</f>
        <v>Sulkava</v>
      </c>
      <c r="D259" s="7">
        <f>VLOOKUP($C259,'mallin data'!$B$2:$CJ$295,9,FALSE)</f>
        <v>55.1</v>
      </c>
      <c r="E259" s="47">
        <f>VLOOKUP($C259,'mallin data'!$B$2:$CJ$295,66,FALSE)</f>
        <v>4.9645390070921988E-2</v>
      </c>
      <c r="F259" s="7">
        <f>VLOOKUP($C259,'mallin data'!$B$2:$CJ$295,16,FALSE)</f>
        <v>60.5</v>
      </c>
      <c r="G259" s="16">
        <f>VLOOKUP($C259,'mallin data'!$B$2:$CJ$295,87,FALSE)</f>
        <v>148</v>
      </c>
      <c r="H259" s="16">
        <f>VLOOKUP($C259,'mallin data'!$B$2:$CJ$295,67,FALSE)</f>
        <v>22744.410050675677</v>
      </c>
      <c r="I259" s="47">
        <f>VLOOKUP($C259,'mallin data'!$B$2:$CJ$295,71,FALSE)</f>
        <v>2E-3</v>
      </c>
      <c r="J259" s="28">
        <f>_xlfn.XLOOKUP($C259,'mallin data'!$B$3:$B$295,'mallin data'!CH$3:CH$295)</f>
        <v>0</v>
      </c>
      <c r="L259" s="39">
        <f>1-VLOOKUP(C259,'mallin data'!$B$3:$II$295,242,FALSE)/SUM($D$5:$J$5)</f>
        <v>-0.79723516136115857</v>
      </c>
      <c r="M259" s="42">
        <f t="shared" si="22"/>
        <v>19718.193771626298</v>
      </c>
      <c r="N259" s="42"/>
      <c r="O259" s="42">
        <f>VLOOKUP($C259,'mallin data'!$B$2:$CJ$295,65,FALSE)</f>
        <v>0</v>
      </c>
      <c r="P259" s="21"/>
      <c r="Q259" s="16"/>
      <c r="R259" s="16">
        <f>VLOOKUP($C259,'mallin data'!$B$2:$CJ$295,26,FALSE)</f>
        <v>0</v>
      </c>
      <c r="S259" s="16"/>
      <c r="T259" s="16">
        <f t="shared" si="23"/>
        <v>2615.242105263158</v>
      </c>
      <c r="U259" s="16"/>
      <c r="V259" s="16"/>
      <c r="W259" s="11"/>
      <c r="X259" s="52"/>
      <c r="Y259" s="11"/>
      <c r="Z259" s="11"/>
      <c r="AA259" s="11"/>
      <c r="AB259" s="12"/>
      <c r="AC259" s="12"/>
    </row>
    <row r="260" spans="1:29" hidden="1" x14ac:dyDescent="0.2">
      <c r="A260" s="11">
        <v>250</v>
      </c>
      <c r="B260" s="19" t="str">
        <f t="shared" si="24"/>
        <v>*</v>
      </c>
      <c r="C260" t="str">
        <f>VLOOKUP(A260,'mallin data'!$IJ$3:$IL$295,3,FALSE)</f>
        <v>Karijoki</v>
      </c>
      <c r="D260" s="7">
        <f>VLOOKUP($C260,'mallin data'!$B$2:$CJ$295,9,FALSE)</f>
        <v>52.5</v>
      </c>
      <c r="E260" s="47">
        <f>VLOOKUP($C260,'mallin data'!$B$2:$CJ$295,66,FALSE)</f>
        <v>3.125E-2</v>
      </c>
      <c r="F260" s="7">
        <f>VLOOKUP($C260,'mallin data'!$B$2:$CJ$295,16,FALSE)</f>
        <v>39.700000000000003</v>
      </c>
      <c r="G260" s="16">
        <f>VLOOKUP($C260,'mallin data'!$B$2:$CJ$295,87,FALSE)</f>
        <v>66</v>
      </c>
      <c r="H260" s="16">
        <f>VLOOKUP($C260,'mallin data'!$B$2:$CJ$295,67,FALSE)</f>
        <v>23618.308080808081</v>
      </c>
      <c r="I260" s="47">
        <f>VLOOKUP($C260,'mallin data'!$B$2:$CJ$295,71,FALSE)</f>
        <v>1.7000000000000001E-2</v>
      </c>
      <c r="J260" s="28">
        <f>_xlfn.XLOOKUP($C260,'mallin data'!$B$3:$B$295,'mallin data'!CH$3:CH$295)</f>
        <v>0</v>
      </c>
      <c r="L260" s="39">
        <f>1-VLOOKUP(C260,'mallin data'!$B$3:$II$295,242,FALSE)/SUM($D$5:$J$5)</f>
        <v>-0.79778041590830284</v>
      </c>
      <c r="M260" s="42">
        <f t="shared" si="22"/>
        <v>12468.861538461539</v>
      </c>
      <c r="N260" s="42"/>
      <c r="O260" s="42">
        <f>VLOOKUP($C260,'mallin data'!$B$2:$CJ$295,65,FALSE)</f>
        <v>0</v>
      </c>
      <c r="P260" s="21"/>
      <c r="Q260" s="16"/>
      <c r="R260" s="16">
        <f>VLOOKUP($C260,'mallin data'!$B$2:$CJ$295,26,FALSE)</f>
        <v>0</v>
      </c>
      <c r="S260" s="16"/>
      <c r="T260" s="16">
        <f t="shared" si="23"/>
        <v>353.70542635658916</v>
      </c>
      <c r="U260" s="16"/>
      <c r="V260" s="16"/>
      <c r="W260" s="11"/>
      <c r="X260" s="52"/>
      <c r="Y260" s="11"/>
      <c r="Z260" s="11"/>
      <c r="AA260" s="11"/>
      <c r="AB260" s="12"/>
      <c r="AC260" s="12"/>
    </row>
    <row r="261" spans="1:29" hidden="1" x14ac:dyDescent="0.2">
      <c r="A261" s="11">
        <v>251</v>
      </c>
      <c r="B261" s="19" t="str">
        <f t="shared" si="24"/>
        <v>*</v>
      </c>
      <c r="C261" t="str">
        <f>VLOOKUP(A261,'mallin data'!$IJ$3:$IL$295,3,FALSE)</f>
        <v>Ylitornio</v>
      </c>
      <c r="D261" s="7">
        <f>VLOOKUP($C261,'mallin data'!$B$2:$CJ$295,9,FALSE)</f>
        <v>53.9</v>
      </c>
      <c r="E261" s="47">
        <f>VLOOKUP($C261,'mallin data'!$B$2:$CJ$295,66,FALSE)</f>
        <v>5.3231939163498096E-2</v>
      </c>
      <c r="F261" s="7">
        <f>VLOOKUP($C261,'mallin data'!$B$2:$CJ$295,16,FALSE)</f>
        <v>50.6</v>
      </c>
      <c r="G261" s="16">
        <f>VLOOKUP($C261,'mallin data'!$B$2:$CJ$295,87,FALSE)</f>
        <v>277</v>
      </c>
      <c r="H261" s="16">
        <f>VLOOKUP($C261,'mallin data'!$B$2:$CJ$295,67,FALSE)</f>
        <v>25024.920318725101</v>
      </c>
      <c r="I261" s="47">
        <f>VLOOKUP($C261,'mallin data'!$B$2:$CJ$295,71,FALSE)</f>
        <v>6.9999999999999993E-3</v>
      </c>
      <c r="J261" s="28">
        <f>_xlfn.XLOOKUP($C261,'mallin data'!$B$3:$B$295,'mallin data'!CH$3:CH$295)</f>
        <v>0</v>
      </c>
      <c r="L261" s="39">
        <f>1-VLOOKUP(C261,'mallin data'!$B$3:$II$295,242,FALSE)/SUM($D$5:$J$5)</f>
        <v>-0.81334979256688467</v>
      </c>
      <c r="M261" s="42">
        <f t="shared" si="22"/>
        <v>15594.214814814815</v>
      </c>
      <c r="N261" s="42"/>
      <c r="O261" s="42">
        <f>VLOOKUP($C261,'mallin data'!$B$2:$CJ$295,65,FALSE)</f>
        <v>0</v>
      </c>
      <c r="P261" s="21"/>
      <c r="Q261" s="16"/>
      <c r="R261" s="16">
        <f>VLOOKUP($C261,'mallin data'!$B$2:$CJ$295,26,FALSE)</f>
        <v>0</v>
      </c>
      <c r="S261" s="16"/>
      <c r="T261" s="16">
        <f t="shared" si="23"/>
        <v>1371.3129770992366</v>
      </c>
      <c r="U261" s="16"/>
      <c r="V261" s="16"/>
      <c r="W261" s="11"/>
      <c r="X261" s="52"/>
      <c r="Y261" s="11"/>
      <c r="Z261" s="11"/>
      <c r="AA261" s="11"/>
      <c r="AB261" s="12"/>
      <c r="AC261" s="12"/>
    </row>
    <row r="262" spans="1:29" hidden="1" x14ac:dyDescent="0.2">
      <c r="A262" s="11">
        <v>252</v>
      </c>
      <c r="B262" s="19" t="str">
        <f t="shared" si="24"/>
        <v>*</v>
      </c>
      <c r="C262" t="str">
        <f>VLOOKUP(A262,'mallin data'!$IJ$3:$IL$295,3,FALSE)</f>
        <v>Vesanto</v>
      </c>
      <c r="D262" s="7">
        <f>VLOOKUP($C262,'mallin data'!$B$2:$CJ$295,9,FALSE)</f>
        <v>55.7</v>
      </c>
      <c r="E262" s="47">
        <f>VLOOKUP($C262,'mallin data'!$B$2:$CJ$295,66,FALSE)</f>
        <v>4.0816326530612242E-2</v>
      </c>
      <c r="F262" s="7">
        <f>VLOOKUP($C262,'mallin data'!$B$2:$CJ$295,16,FALSE)</f>
        <v>48</v>
      </c>
      <c r="G262" s="16">
        <f>VLOOKUP($C262,'mallin data'!$B$2:$CJ$295,87,FALSE)</f>
        <v>153</v>
      </c>
      <c r="H262" s="16">
        <f>VLOOKUP($C262,'mallin data'!$B$2:$CJ$295,67,FALSE)</f>
        <v>22475.889182058047</v>
      </c>
      <c r="I262" s="47">
        <f>VLOOKUP($C262,'mallin data'!$B$2:$CJ$295,71,FALSE)</f>
        <v>1E-3</v>
      </c>
      <c r="J262" s="28">
        <f>_xlfn.XLOOKUP($C262,'mallin data'!$B$3:$B$295,'mallin data'!CH$3:CH$295)</f>
        <v>0</v>
      </c>
      <c r="L262" s="39">
        <f>1-VLOOKUP(C262,'mallin data'!$B$3:$II$295,242,FALSE)/SUM($D$5:$J$5)</f>
        <v>-0.81959807857507228</v>
      </c>
      <c r="M262" s="42">
        <f t="shared" si="22"/>
        <v>18211.546666666665</v>
      </c>
      <c r="N262" s="42"/>
      <c r="O262" s="42">
        <f>VLOOKUP($C262,'mallin data'!$B$2:$CJ$295,65,FALSE)</f>
        <v>0</v>
      </c>
      <c r="P262" s="21"/>
      <c r="Q262" s="16"/>
      <c r="R262" s="16">
        <f>VLOOKUP($C262,'mallin data'!$B$2:$CJ$295,26,FALSE)</f>
        <v>0</v>
      </c>
      <c r="S262" s="16"/>
      <c r="T262" s="16">
        <f t="shared" si="23"/>
        <v>1395.5384615384614</v>
      </c>
      <c r="U262" s="16"/>
      <c r="V262" s="16"/>
      <c r="W262" s="11"/>
      <c r="X262" s="52"/>
      <c r="Y262" s="11"/>
      <c r="Z262" s="11"/>
      <c r="AA262" s="11"/>
      <c r="AB262" s="12"/>
      <c r="AC262" s="12"/>
    </row>
    <row r="263" spans="1:29" hidden="1" x14ac:dyDescent="0.2">
      <c r="A263" s="11">
        <v>253</v>
      </c>
      <c r="B263" s="19" t="str">
        <f t="shared" si="24"/>
        <v>*</v>
      </c>
      <c r="C263" t="str">
        <f>VLOOKUP(A263,'mallin data'!$IJ$3:$IL$295,3,FALSE)</f>
        <v>Myrskylä</v>
      </c>
      <c r="D263" s="7">
        <f>VLOOKUP($C263,'mallin data'!$B$2:$CJ$295,9,FALSE)</f>
        <v>49</v>
      </c>
      <c r="E263" s="47">
        <f>VLOOKUP($C263,'mallin data'!$B$2:$CJ$295,66,FALSE)</f>
        <v>-5.1724137931034482E-2</v>
      </c>
      <c r="F263" s="7">
        <f>VLOOKUP($C263,'mallin data'!$B$2:$CJ$295,16,FALSE)</f>
        <v>66.2</v>
      </c>
      <c r="G263" s="16">
        <f>VLOOKUP($C263,'mallin data'!$B$2:$CJ$295,87,FALSE)</f>
        <v>110</v>
      </c>
      <c r="H263" s="16">
        <f>VLOOKUP($C263,'mallin data'!$B$2:$CJ$295,67,FALSE)</f>
        <v>25860.050145772595</v>
      </c>
      <c r="I263" s="47">
        <f>VLOOKUP($C263,'mallin data'!$B$2:$CJ$295,71,FALSE)</f>
        <v>9.3000000000000013E-2</v>
      </c>
      <c r="J263" s="28">
        <f>_xlfn.XLOOKUP($C263,'mallin data'!$B$3:$B$295,'mallin data'!CH$3:CH$295)</f>
        <v>0</v>
      </c>
      <c r="L263" s="39">
        <f>1-VLOOKUP(C263,'mallin data'!$B$3:$II$295,242,FALSE)/SUM($D$5:$J$5)</f>
        <v>-0.821813198651834</v>
      </c>
      <c r="M263" s="42">
        <f t="shared" si="22"/>
        <v>12044.575221238938</v>
      </c>
      <c r="N263" s="42"/>
      <c r="O263" s="42">
        <f>VLOOKUP($C263,'mallin data'!$B$2:$CJ$295,65,FALSE)</f>
        <v>0</v>
      </c>
      <c r="P263" s="21"/>
      <c r="Q263" s="16"/>
      <c r="R263" s="16">
        <f>VLOOKUP($C263,'mallin data'!$B$2:$CJ$295,26,FALSE)</f>
        <v>0</v>
      </c>
      <c r="S263" s="16"/>
      <c r="T263" s="16">
        <f t="shared" si="23"/>
        <v>1896.9244444444444</v>
      </c>
      <c r="U263" s="16"/>
      <c r="V263" s="16"/>
      <c r="W263" s="11"/>
      <c r="X263" s="52"/>
      <c r="Y263" s="11"/>
      <c r="Z263" s="11"/>
      <c r="AA263" s="11"/>
      <c r="AB263" s="12"/>
      <c r="AC263" s="12"/>
    </row>
    <row r="264" spans="1:29" hidden="1" x14ac:dyDescent="0.2">
      <c r="A264" s="11">
        <v>254</v>
      </c>
      <c r="B264" s="19" t="str">
        <f t="shared" si="24"/>
        <v>*</v>
      </c>
      <c r="C264" t="str">
        <f>VLOOKUP(A264,'mallin data'!$IJ$3:$IL$295,3,FALSE)</f>
        <v>Hyrynsalmi</v>
      </c>
      <c r="D264" s="7">
        <f>VLOOKUP($C264,'mallin data'!$B$2:$CJ$295,9,FALSE)</f>
        <v>55.8</v>
      </c>
      <c r="E264" s="47">
        <f>VLOOKUP($C264,'mallin data'!$B$2:$CJ$295,66,FALSE)</f>
        <v>0.05</v>
      </c>
      <c r="F264" s="7">
        <f>VLOOKUP($C264,'mallin data'!$B$2:$CJ$295,16,FALSE)</f>
        <v>57</v>
      </c>
      <c r="G264" s="16">
        <f>VLOOKUP($C264,'mallin data'!$B$2:$CJ$295,87,FALSE)</f>
        <v>126</v>
      </c>
      <c r="H264" s="16">
        <f>VLOOKUP($C264,'mallin data'!$B$2:$CJ$295,67,FALSE)</f>
        <v>23488.664566165779</v>
      </c>
      <c r="I264" s="47">
        <f>VLOOKUP($C264,'mallin data'!$B$2:$CJ$295,71,FALSE)</f>
        <v>2E-3</v>
      </c>
      <c r="J264" s="28">
        <f>_xlfn.XLOOKUP($C264,'mallin data'!$B$3:$B$295,'mallin data'!CH$3:CH$295)</f>
        <v>0</v>
      </c>
      <c r="L264" s="39">
        <f>1-VLOOKUP(C264,'mallin data'!$B$3:$II$295,242,FALSE)/SUM($D$5:$J$5)</f>
        <v>-0.8273568191202707</v>
      </c>
      <c r="M264" s="42">
        <f t="shared" si="22"/>
        <v>18386.886178861787</v>
      </c>
      <c r="N264" s="42"/>
      <c r="O264" s="42">
        <f>VLOOKUP($C264,'mallin data'!$B$2:$CJ$295,65,FALSE)</f>
        <v>0</v>
      </c>
      <c r="P264" s="21"/>
      <c r="Q264" s="16"/>
      <c r="R264" s="16">
        <f>VLOOKUP($C264,'mallin data'!$B$2:$CJ$295,26,FALSE)</f>
        <v>0</v>
      </c>
      <c r="S264" s="16"/>
      <c r="T264" s="16">
        <f t="shared" si="23"/>
        <v>2125.586776859504</v>
      </c>
      <c r="U264" s="16"/>
      <c r="V264" s="16"/>
      <c r="W264" s="11"/>
      <c r="X264" s="52"/>
      <c r="Y264" s="11"/>
      <c r="Z264" s="11"/>
      <c r="AA264" s="11"/>
      <c r="AB264" s="12"/>
      <c r="AC264" s="12"/>
    </row>
    <row r="265" spans="1:29" hidden="1" x14ac:dyDescent="0.2">
      <c r="A265" s="11">
        <v>255</v>
      </c>
      <c r="B265" s="19" t="str">
        <f t="shared" si="24"/>
        <v>*</v>
      </c>
      <c r="C265" t="str">
        <f>VLOOKUP(A265,'mallin data'!$IJ$3:$IL$295,3,FALSE)</f>
        <v>Enonkoski</v>
      </c>
      <c r="D265" s="7">
        <f>VLOOKUP($C265,'mallin data'!$B$2:$CJ$295,9,FALSE)</f>
        <v>53.1</v>
      </c>
      <c r="E265" s="47">
        <f>VLOOKUP($C265,'mallin data'!$B$2:$CJ$295,66,FALSE)</f>
        <v>5.7142857142857141E-2</v>
      </c>
      <c r="F265" s="7">
        <f>VLOOKUP($C265,'mallin data'!$B$2:$CJ$295,16,FALSE)</f>
        <v>38.700000000000003</v>
      </c>
      <c r="G265" s="16">
        <f>VLOOKUP($C265,'mallin data'!$B$2:$CJ$295,87,FALSE)</f>
        <v>148</v>
      </c>
      <c r="H265" s="16">
        <f>VLOOKUP($C265,'mallin data'!$B$2:$CJ$295,67,FALSE)</f>
        <v>22811.382575757576</v>
      </c>
      <c r="I265" s="47">
        <f>VLOOKUP($C265,'mallin data'!$B$2:$CJ$295,71,FALSE)</f>
        <v>2E-3</v>
      </c>
      <c r="J265" s="28">
        <f>_xlfn.XLOOKUP($C265,'mallin data'!$B$3:$B$295,'mallin data'!CH$3:CH$295)</f>
        <v>0</v>
      </c>
      <c r="L265" s="39">
        <f>1-VLOOKUP(C265,'mallin data'!$B$3:$II$295,242,FALSE)/SUM($D$5:$J$5)</f>
        <v>-0.88160103141626833</v>
      </c>
      <c r="M265" s="42">
        <f t="shared" si="22"/>
        <v>12726.986111111111</v>
      </c>
      <c r="N265" s="42"/>
      <c r="O265" s="42">
        <f>VLOOKUP($C265,'mallin data'!$B$2:$CJ$295,65,FALSE)</f>
        <v>0</v>
      </c>
      <c r="P265" s="21"/>
      <c r="Q265" s="16"/>
      <c r="R265" s="16">
        <f>VLOOKUP($C265,'mallin data'!$B$2:$CJ$295,26,FALSE)</f>
        <v>0</v>
      </c>
      <c r="S265" s="16"/>
      <c r="T265" s="16">
        <f t="shared" si="23"/>
        <v>1281.8257839721255</v>
      </c>
      <c r="U265" s="16"/>
      <c r="V265" s="16"/>
      <c r="W265" s="11"/>
      <c r="X265" s="52"/>
      <c r="Y265" s="11"/>
      <c r="Z265" s="11"/>
      <c r="AA265" s="11"/>
      <c r="AB265" s="12"/>
      <c r="AC265" s="12"/>
    </row>
    <row r="266" spans="1:29" hidden="1" x14ac:dyDescent="0.2">
      <c r="A266" s="11">
        <v>256</v>
      </c>
      <c r="B266" s="19" t="str">
        <f t="shared" si="24"/>
        <v>*</v>
      </c>
      <c r="C266" t="str">
        <f>VLOOKUP(A266,'mallin data'!$IJ$3:$IL$295,3,FALSE)</f>
        <v>Kuhmoinen</v>
      </c>
      <c r="D266" s="7">
        <f>VLOOKUP($C266,'mallin data'!$B$2:$CJ$295,9,FALSE)</f>
        <v>56.8</v>
      </c>
      <c r="E266" s="47">
        <f>VLOOKUP($C266,'mallin data'!$B$2:$CJ$295,66,FALSE)</f>
        <v>5.2631578947368418E-2</v>
      </c>
      <c r="F266" s="7">
        <f>VLOOKUP($C266,'mallin data'!$B$2:$CJ$295,16,FALSE)</f>
        <v>55</v>
      </c>
      <c r="G266" s="16">
        <f>VLOOKUP($C266,'mallin data'!$B$2:$CJ$295,87,FALSE)</f>
        <v>120</v>
      </c>
      <c r="H266" s="16">
        <f>VLOOKUP($C266,'mallin data'!$B$2:$CJ$295,67,FALSE)</f>
        <v>24332.904875717017</v>
      </c>
      <c r="I266" s="47">
        <f>VLOOKUP($C266,'mallin data'!$B$2:$CJ$295,71,FALSE)</f>
        <v>5.0000000000000001E-3</v>
      </c>
      <c r="J266" s="28">
        <f>_xlfn.XLOOKUP($C266,'mallin data'!$B$3:$B$295,'mallin data'!CH$3:CH$295)</f>
        <v>0</v>
      </c>
      <c r="L266" s="39">
        <f>1-VLOOKUP(C266,'mallin data'!$B$3:$II$295,242,FALSE)/SUM($D$5:$J$5)</f>
        <v>-0.92535548844269511</v>
      </c>
      <c r="M266" s="42">
        <f t="shared" si="22"/>
        <v>18375.829059829059</v>
      </c>
      <c r="N266" s="42"/>
      <c r="O266" s="42">
        <f>VLOOKUP($C266,'mallin data'!$B$2:$CJ$295,65,FALSE)</f>
        <v>0</v>
      </c>
      <c r="P266" s="21"/>
      <c r="Q266" s="16"/>
      <c r="R266" s="16">
        <f>VLOOKUP($C266,'mallin data'!$B$2:$CJ$295,26,FALSE)</f>
        <v>0</v>
      </c>
      <c r="S266" s="16"/>
      <c r="T266" s="16">
        <f t="shared" si="23"/>
        <v>1775.2649572649573</v>
      </c>
      <c r="U266" s="16"/>
      <c r="V266" s="16"/>
      <c r="W266" s="11"/>
      <c r="X266" s="52"/>
      <c r="Y266" s="11"/>
      <c r="Z266" s="11"/>
      <c r="AA266" s="11"/>
      <c r="AB266" s="12"/>
      <c r="AC266" s="12"/>
    </row>
    <row r="267" spans="1:29" hidden="1" x14ac:dyDescent="0.2">
      <c r="A267" s="11">
        <v>257</v>
      </c>
      <c r="B267" s="19" t="str">
        <f t="shared" si="24"/>
        <v>*</v>
      </c>
      <c r="C267" t="str">
        <f>VLOOKUP(A267,'mallin data'!$IJ$3:$IL$295,3,FALSE)</f>
        <v>Kustavi</v>
      </c>
      <c r="D267" s="7">
        <f>VLOOKUP($C267,'mallin data'!$B$2:$CJ$295,9,FALSE)</f>
        <v>56.1</v>
      </c>
      <c r="E267" s="47">
        <f>VLOOKUP($C267,'mallin data'!$B$2:$CJ$295,66,FALSE)</f>
        <v>3.125E-2</v>
      </c>
      <c r="F267" s="7">
        <f>VLOOKUP($C267,'mallin data'!$B$2:$CJ$295,16,FALSE)</f>
        <v>36.200000000000003</v>
      </c>
      <c r="G267" s="16">
        <f>VLOOKUP($C267,'mallin data'!$B$2:$CJ$295,87,FALSE)</f>
        <v>33</v>
      </c>
      <c r="H267" s="16">
        <f>VLOOKUP($C267,'mallin data'!$B$2:$CJ$295,67,FALSE)</f>
        <v>30446.889357218126</v>
      </c>
      <c r="I267" s="47">
        <f>VLOOKUP($C267,'mallin data'!$B$2:$CJ$295,71,FALSE)</f>
        <v>1.9E-2</v>
      </c>
      <c r="J267" s="28">
        <f>_xlfn.XLOOKUP($C267,'mallin data'!$B$3:$B$295,'mallin data'!CH$3:CH$295)</f>
        <v>0</v>
      </c>
      <c r="L267" s="39">
        <f>1-VLOOKUP(C267,'mallin data'!$B$3:$II$295,242,FALSE)/SUM($D$5:$J$5)</f>
        <v>-1.0297491669639913</v>
      </c>
      <c r="M267" s="42">
        <f t="shared" ref="M267:M302" si="25">VLOOKUP($C267,kulut,3,FALSE)</f>
        <v>19892.276923076923</v>
      </c>
      <c r="N267" s="42"/>
      <c r="O267" s="42">
        <f>VLOOKUP($C267,'mallin data'!$B$2:$CJ$295,65,FALSE)</f>
        <v>0</v>
      </c>
      <c r="P267" s="21"/>
      <c r="Q267" s="16"/>
      <c r="R267" s="16">
        <f>VLOOKUP($C267,'mallin data'!$B$2:$CJ$295,26,FALSE)</f>
        <v>0</v>
      </c>
      <c r="S267" s="16"/>
      <c r="T267" s="16">
        <f t="shared" ref="T267:T302" si="26">VLOOKUP($C267,taul41,6,FALSE)</f>
        <v>2345.0819672131147</v>
      </c>
      <c r="U267" s="16"/>
      <c r="V267" s="16"/>
      <c r="W267" s="11"/>
      <c r="X267" s="52"/>
      <c r="Y267" s="11"/>
      <c r="Z267" s="11"/>
      <c r="AA267" s="11"/>
      <c r="AB267" s="12"/>
      <c r="AC267" s="12"/>
    </row>
    <row r="268" spans="1:29" hidden="1" x14ac:dyDescent="0.2">
      <c r="A268" s="11">
        <v>258</v>
      </c>
      <c r="B268" s="19" t="str">
        <f t="shared" ref="B268:B302" si="27">IF(L268&lt;0,"*",IF(L268&lt;0.25,"**",IF(L268&lt;0.5,"***",IF(L268&lt;0.75,"****","*****"))))</f>
        <v>*</v>
      </c>
      <c r="C268" t="str">
        <f>VLOOKUP(A268,'mallin data'!$IJ$3:$IL$295,3,FALSE)</f>
        <v>Savukoski</v>
      </c>
      <c r="D268" s="7">
        <f>VLOOKUP($C268,'mallin data'!$B$2:$CJ$295,9,FALSE)</f>
        <v>52.5</v>
      </c>
      <c r="E268" s="47">
        <f>VLOOKUP($C268,'mallin data'!$B$2:$CJ$295,66,FALSE)</f>
        <v>0.1</v>
      </c>
      <c r="F268" s="7">
        <f>VLOOKUP($C268,'mallin data'!$B$2:$CJ$295,16,FALSE)</f>
        <v>77</v>
      </c>
      <c r="G268" s="16">
        <f>VLOOKUP($C268,'mallin data'!$B$2:$CJ$295,87,FALSE)</f>
        <v>66</v>
      </c>
      <c r="H268" s="16">
        <f>VLOOKUP($C268,'mallin data'!$B$2:$CJ$295,67,FALSE)</f>
        <v>24288.093047034767</v>
      </c>
      <c r="I268" s="47">
        <f>VLOOKUP($C268,'mallin data'!$B$2:$CJ$295,71,FALSE)</f>
        <v>4.0000000000000001E-3</v>
      </c>
      <c r="J268" s="28">
        <f>_xlfn.XLOOKUP($C268,'mallin data'!$B$3:$B$295,'mallin data'!CH$3:CH$295)</f>
        <v>0</v>
      </c>
      <c r="L268" s="39">
        <f>1-VLOOKUP(C268,'mallin data'!$B$3:$II$295,242,FALSE)/SUM($D$5:$J$5)</f>
        <v>-1.0835615162118963</v>
      </c>
      <c r="M268" s="42">
        <f t="shared" si="25"/>
        <v>21184</v>
      </c>
      <c r="N268" s="42"/>
      <c r="O268" s="42">
        <f>VLOOKUP($C268,'mallin data'!$B$2:$CJ$295,65,FALSE)</f>
        <v>0</v>
      </c>
      <c r="P268" s="21"/>
      <c r="Q268" s="16"/>
      <c r="R268" s="16">
        <f>VLOOKUP($C268,'mallin data'!$B$2:$CJ$295,26,FALSE)</f>
        <v>0</v>
      </c>
      <c r="S268" s="16"/>
      <c r="T268" s="16">
        <f t="shared" si="26"/>
        <v>710.73015873015868</v>
      </c>
      <c r="U268" s="16"/>
      <c r="V268" s="16"/>
      <c r="W268" s="11"/>
      <c r="X268" s="52"/>
      <c r="Y268" s="11"/>
      <c r="Z268" s="11"/>
      <c r="AA268" s="11"/>
      <c r="AB268" s="12"/>
      <c r="AC268" s="12"/>
    </row>
    <row r="269" spans="1:29" hidden="1" x14ac:dyDescent="0.2">
      <c r="A269" s="11">
        <v>259</v>
      </c>
      <c r="B269" s="19" t="str">
        <f t="shared" si="27"/>
        <v>*</v>
      </c>
      <c r="C269" t="str">
        <f>VLOOKUP(A269,'mallin data'!$IJ$3:$IL$295,3,FALSE)</f>
        <v>Oulu</v>
      </c>
      <c r="D269" s="7">
        <f>VLOOKUP($C269,'mallin data'!$B$2:$CJ$295,9,FALSE)</f>
        <v>39.6</v>
      </c>
      <c r="E269" s="47">
        <f>VLOOKUP($C269,'mallin data'!$B$2:$CJ$295,66,FALSE)</f>
        <v>-1.3456415908882153E-2</v>
      </c>
      <c r="F269" s="7">
        <f>VLOOKUP($C269,'mallin data'!$B$2:$CJ$295,16,FALSE)</f>
        <v>72.3</v>
      </c>
      <c r="G269" s="16">
        <f>VLOOKUP($C269,'mallin data'!$B$2:$CJ$295,87,FALSE)</f>
        <v>21481</v>
      </c>
      <c r="H269" s="16">
        <f>VLOOKUP($C269,'mallin data'!$B$2:$CJ$295,67,FALSE)</f>
        <v>27314.845867131335</v>
      </c>
      <c r="I269" s="47">
        <f>VLOOKUP($C269,'mallin data'!$B$2:$CJ$295,71,FALSE)</f>
        <v>2E-3</v>
      </c>
      <c r="J269" s="28">
        <f>_xlfn.XLOOKUP($C269,'mallin data'!$B$3:$B$295,'mallin data'!CH$3:CH$295)</f>
        <v>0</v>
      </c>
      <c r="L269" s="39">
        <f>1-VLOOKUP(C269,'mallin data'!$B$3:$II$295,242,FALSE)/SUM($D$5:$J$5)</f>
        <v>-1.6074002531559359</v>
      </c>
      <c r="M269" s="42">
        <f t="shared" si="25"/>
        <v>10576.161784764767</v>
      </c>
      <c r="N269" s="42"/>
      <c r="O269" s="42">
        <f>VLOOKUP($C269,'mallin data'!$B$2:$CJ$295,65,FALSE)</f>
        <v>0</v>
      </c>
      <c r="P269" s="21"/>
      <c r="Q269" s="16"/>
      <c r="R269" s="16">
        <f>VLOOKUP($C269,'mallin data'!$B$2:$CJ$295,26,FALSE)</f>
        <v>0</v>
      </c>
      <c r="S269" s="16"/>
      <c r="T269" s="16">
        <f t="shared" si="26"/>
        <v>561.97927607564236</v>
      </c>
      <c r="U269" s="16"/>
      <c r="V269" s="16"/>
      <c r="W269" s="11"/>
      <c r="X269" s="52"/>
      <c r="Y269" s="11"/>
      <c r="Z269" s="11"/>
      <c r="AA269" s="11"/>
      <c r="AB269" s="12"/>
      <c r="AC269" s="12"/>
    </row>
    <row r="270" spans="1:29" hidden="1" x14ac:dyDescent="0.2">
      <c r="A270" s="11">
        <v>260</v>
      </c>
      <c r="B270" s="19" t="str">
        <f t="shared" si="27"/>
        <v>*</v>
      </c>
      <c r="C270" t="str">
        <f>VLOOKUP(A270,'mallin data'!$IJ$3:$IL$295,3,FALSE)</f>
        <v>Tampere</v>
      </c>
      <c r="D270" s="7">
        <f>VLOOKUP($C270,'mallin data'!$B$2:$CJ$295,9,FALSE)</f>
        <v>41</v>
      </c>
      <c r="E270" s="47">
        <f>VLOOKUP($C270,'mallin data'!$B$2:$CJ$295,66,FALSE)</f>
        <v>1.4199330525861139E-2</v>
      </c>
      <c r="F270" s="7">
        <f>VLOOKUP($C270,'mallin data'!$B$2:$CJ$295,16,FALSE)</f>
        <v>52.6</v>
      </c>
      <c r="G270" s="16">
        <f>VLOOKUP($C270,'mallin data'!$B$2:$CJ$295,87,FALSE)</f>
        <v>18785</v>
      </c>
      <c r="H270" s="16">
        <f>VLOOKUP($C270,'mallin data'!$B$2:$CJ$295,67,FALSE)</f>
        <v>27767.528947265244</v>
      </c>
      <c r="I270" s="47">
        <f>VLOOKUP($C270,'mallin data'!$B$2:$CJ$295,71,FALSE)</f>
        <v>5.0000000000000001E-3</v>
      </c>
      <c r="J270" s="28">
        <f>_xlfn.XLOOKUP($C270,'mallin data'!$B$3:$B$295,'mallin data'!CH$3:CH$295)</f>
        <v>0</v>
      </c>
      <c r="L270" s="39">
        <f>1-VLOOKUP(C270,'mallin data'!$B$3:$II$295,242,FALSE)/SUM($D$5:$J$5)</f>
        <v>-1.7048620748696042</v>
      </c>
      <c r="M270" s="42">
        <f t="shared" si="25"/>
        <v>10827.08521189053</v>
      </c>
      <c r="N270" s="42"/>
      <c r="O270" s="42">
        <f>VLOOKUP($C270,'mallin data'!$B$2:$CJ$295,65,FALSE)</f>
        <v>0</v>
      </c>
      <c r="P270" s="21"/>
      <c r="Q270" s="16"/>
      <c r="R270" s="16">
        <f>VLOOKUP($C270,'mallin data'!$B$2:$CJ$295,26,FALSE)</f>
        <v>0</v>
      </c>
      <c r="S270" s="16"/>
      <c r="T270" s="16">
        <f t="shared" si="26"/>
        <v>735.17826491007486</v>
      </c>
      <c r="U270" s="16"/>
      <c r="V270" s="16"/>
      <c r="W270" s="11"/>
      <c r="X270" s="52"/>
      <c r="Y270" s="11"/>
      <c r="Z270" s="11"/>
      <c r="AA270" s="11"/>
      <c r="AB270" s="12"/>
      <c r="AC270" s="12"/>
    </row>
    <row r="271" spans="1:29" hidden="1" x14ac:dyDescent="0.2">
      <c r="A271" s="11">
        <v>261</v>
      </c>
      <c r="B271" s="19" t="str">
        <f t="shared" si="27"/>
        <v>*</v>
      </c>
      <c r="C271" t="str">
        <f>VLOOKUP(A271,'mallin data'!$IJ$3:$IL$295,3,FALSE)</f>
        <v>Turku</v>
      </c>
      <c r="D271" s="7">
        <f>VLOOKUP($C271,'mallin data'!$B$2:$CJ$295,9,FALSE)</f>
        <v>41.9</v>
      </c>
      <c r="E271" s="47">
        <f>VLOOKUP($C271,'mallin data'!$B$2:$CJ$295,66,FALSE)</f>
        <v>1.1192771896702852E-2</v>
      </c>
      <c r="F271" s="7">
        <f>VLOOKUP($C271,'mallin data'!$B$2:$CJ$295,16,FALSE)</f>
        <v>87.5</v>
      </c>
      <c r="G271" s="16">
        <f>VLOOKUP($C271,'mallin data'!$B$2:$CJ$295,87,FALSE)</f>
        <v>14997</v>
      </c>
      <c r="H271" s="16">
        <f>VLOOKUP($C271,'mallin data'!$B$2:$CJ$295,67,FALSE)</f>
        <v>27180.443513670161</v>
      </c>
      <c r="I271" s="47">
        <f>VLOOKUP($C271,'mallin data'!$B$2:$CJ$295,71,FALSE)</f>
        <v>5.4000000000000006E-2</v>
      </c>
      <c r="J271" s="28">
        <f>_xlfn.XLOOKUP($C271,'mallin data'!$B$3:$B$295,'mallin data'!CH$3:CH$295)</f>
        <v>0</v>
      </c>
      <c r="L271" s="39">
        <f>1-VLOOKUP(C271,'mallin data'!$B$3:$II$295,242,FALSE)/SUM($D$5:$J$5)</f>
        <v>-1.7994868437577809</v>
      </c>
      <c r="M271" s="42">
        <f t="shared" si="25"/>
        <v>10982.552366903581</v>
      </c>
      <c r="N271" s="42"/>
      <c r="O271" s="42">
        <f>VLOOKUP($C271,'mallin data'!$B$2:$CJ$295,65,FALSE)</f>
        <v>0</v>
      </c>
      <c r="P271" s="21"/>
      <c r="Q271" s="16"/>
      <c r="R271" s="16">
        <f>VLOOKUP($C271,'mallin data'!$B$2:$CJ$295,26,FALSE)</f>
        <v>0</v>
      </c>
      <c r="S271" s="16"/>
      <c r="T271" s="16">
        <f t="shared" si="26"/>
        <v>1165.4719066414964</v>
      </c>
      <c r="U271" s="16"/>
      <c r="V271" s="16"/>
      <c r="W271" s="11"/>
      <c r="X271" s="52"/>
      <c r="Y271" s="11"/>
      <c r="Z271" s="11"/>
      <c r="AA271" s="11"/>
      <c r="AB271" s="12"/>
      <c r="AC271" s="12"/>
    </row>
    <row r="272" spans="1:29" hidden="1" x14ac:dyDescent="0.2">
      <c r="A272" s="11">
        <v>262</v>
      </c>
      <c r="B272" s="19" t="str">
        <f t="shared" si="27"/>
        <v>*</v>
      </c>
      <c r="C272" t="str">
        <f>VLOOKUP(A272,'mallin data'!$IJ$3:$IL$295,3,FALSE)</f>
        <v>Kokkola</v>
      </c>
      <c r="D272" s="7">
        <f>VLOOKUP($C272,'mallin data'!$B$2:$CJ$295,9,FALSE)</f>
        <v>42.4</v>
      </c>
      <c r="E272" s="47">
        <f>VLOOKUP($C272,'mallin data'!$B$2:$CJ$295,66,FALSE)</f>
        <v>6.2348458607551088E-3</v>
      </c>
      <c r="F272" s="7">
        <f>VLOOKUP($C272,'mallin data'!$B$2:$CJ$295,16,FALSE)</f>
        <v>89.1</v>
      </c>
      <c r="G272" s="16">
        <f>VLOOKUP($C272,'mallin data'!$B$2:$CJ$295,87,FALSE)</f>
        <v>5810</v>
      </c>
      <c r="H272" s="16">
        <f>VLOOKUP($C272,'mallin data'!$B$2:$CJ$295,67,FALSE)</f>
        <v>25769.643420643959</v>
      </c>
      <c r="I272" s="47">
        <f>VLOOKUP($C272,'mallin data'!$B$2:$CJ$295,71,FALSE)</f>
        <v>0.12</v>
      </c>
      <c r="J272" s="28">
        <f>_xlfn.XLOOKUP($C272,'mallin data'!$B$3:$B$295,'mallin data'!CH$3:CH$295)</f>
        <v>0</v>
      </c>
      <c r="L272" s="39">
        <f>1-VLOOKUP(C272,'mallin data'!$B$3:$II$295,242,FALSE)/SUM($D$5:$J$5)</f>
        <v>-1.8185310415545741</v>
      </c>
      <c r="M272" s="42">
        <f t="shared" si="25"/>
        <v>9535.7392955801097</v>
      </c>
      <c r="N272" s="42"/>
      <c r="O272" s="42">
        <f>VLOOKUP($C272,'mallin data'!$B$2:$CJ$295,65,FALSE)</f>
        <v>0</v>
      </c>
      <c r="P272" s="21"/>
      <c r="Q272" s="16"/>
      <c r="R272" s="16">
        <f>VLOOKUP($C272,'mallin data'!$B$2:$CJ$295,26,FALSE)</f>
        <v>0</v>
      </c>
      <c r="S272" s="16"/>
      <c r="T272" s="16">
        <f t="shared" si="26"/>
        <v>721.58424391963342</v>
      </c>
      <c r="U272" s="16"/>
      <c r="V272" s="16"/>
      <c r="W272" s="11"/>
      <c r="X272" s="52"/>
      <c r="Y272" s="11"/>
      <c r="Z272" s="11"/>
      <c r="AA272" s="11"/>
      <c r="AB272" s="12"/>
      <c r="AC272" s="12"/>
    </row>
    <row r="273" spans="1:29" hidden="1" x14ac:dyDescent="0.2">
      <c r="A273" s="11">
        <v>263</v>
      </c>
      <c r="B273" s="19" t="str">
        <f t="shared" si="27"/>
        <v>*</v>
      </c>
      <c r="C273" t="str">
        <f>VLOOKUP(A273,'mallin data'!$IJ$3:$IL$295,3,FALSE)</f>
        <v>Puolanka</v>
      </c>
      <c r="D273" s="7">
        <f>VLOOKUP($C273,'mallin data'!$B$2:$CJ$295,9,FALSE)</f>
        <v>55.7</v>
      </c>
      <c r="E273" s="47">
        <f>VLOOKUP($C273,'mallin data'!$B$2:$CJ$295,66,FALSE)</f>
        <v>0.15862068965517243</v>
      </c>
      <c r="F273" s="7">
        <f>VLOOKUP($C273,'mallin data'!$B$2:$CJ$295,16,FALSE)</f>
        <v>41.1</v>
      </c>
      <c r="G273" s="16">
        <f>VLOOKUP($C273,'mallin data'!$B$2:$CJ$295,87,FALSE)</f>
        <v>168</v>
      </c>
      <c r="H273" s="16">
        <f>VLOOKUP($C273,'mallin data'!$B$2:$CJ$295,67,FALSE)</f>
        <v>22744.319203052142</v>
      </c>
      <c r="I273" s="47">
        <f>VLOOKUP($C273,'mallin data'!$B$2:$CJ$295,71,FALSE)</f>
        <v>2E-3</v>
      </c>
      <c r="J273" s="28">
        <f>_xlfn.XLOOKUP($C273,'mallin data'!$B$3:$B$295,'mallin data'!CH$3:CH$295)</f>
        <v>0</v>
      </c>
      <c r="L273" s="39">
        <f>1-VLOOKUP(C273,'mallin data'!$B$3:$II$295,242,FALSE)/SUM($D$5:$J$5)</f>
        <v>-1.9820446288977429</v>
      </c>
      <c r="M273" s="42">
        <f t="shared" si="25"/>
        <v>22386.051118210864</v>
      </c>
      <c r="N273" s="42"/>
      <c r="O273" s="42">
        <f>VLOOKUP($C273,'mallin data'!$B$2:$CJ$295,65,FALSE)</f>
        <v>0</v>
      </c>
      <c r="P273" s="21"/>
      <c r="Q273" s="16"/>
      <c r="R273" s="16">
        <f>VLOOKUP($C273,'mallin data'!$B$2:$CJ$295,26,FALSE)</f>
        <v>0</v>
      </c>
      <c r="S273" s="16"/>
      <c r="T273" s="16">
        <f t="shared" si="26"/>
        <v>1043.4819672131148</v>
      </c>
      <c r="U273" s="16"/>
      <c r="V273" s="16"/>
      <c r="W273" s="11"/>
      <c r="X273" s="52"/>
      <c r="Y273" s="11"/>
      <c r="Z273" s="11"/>
      <c r="AA273" s="11"/>
      <c r="AB273" s="12"/>
      <c r="AC273" s="12"/>
    </row>
    <row r="274" spans="1:29" hidden="1" x14ac:dyDescent="0.2">
      <c r="A274" s="11">
        <v>264</v>
      </c>
      <c r="B274" s="19" t="str">
        <f t="shared" si="27"/>
        <v>*</v>
      </c>
      <c r="C274" t="str">
        <f>VLOOKUP(A274,'mallin data'!$IJ$3:$IL$295,3,FALSE)</f>
        <v>Kirkkonummi</v>
      </c>
      <c r="D274" s="7">
        <f>VLOOKUP($C274,'mallin data'!$B$2:$CJ$295,9,FALSE)</f>
        <v>41.6</v>
      </c>
      <c r="E274" s="47">
        <f>VLOOKUP($C274,'mallin data'!$B$2:$CJ$295,66,FALSE)</f>
        <v>-3.2444267515923567E-2</v>
      </c>
      <c r="F274" s="7">
        <f>VLOOKUP($C274,'mallin data'!$B$2:$CJ$295,16,FALSE)</f>
        <v>91.6</v>
      </c>
      <c r="G274" s="16">
        <f>VLOOKUP($C274,'mallin data'!$B$2:$CJ$295,87,FALSE)</f>
        <v>4861</v>
      </c>
      <c r="H274" s="16">
        <f>VLOOKUP($C274,'mallin data'!$B$2:$CJ$295,67,FALSE)</f>
        <v>33759.951377751859</v>
      </c>
      <c r="I274" s="47">
        <f>VLOOKUP($C274,'mallin data'!$B$2:$CJ$295,71,FALSE)</f>
        <v>0.14800000000000002</v>
      </c>
      <c r="J274" s="28">
        <f>_xlfn.XLOOKUP($C274,'mallin data'!$B$3:$B$295,'mallin data'!CH$3:CH$295)</f>
        <v>0</v>
      </c>
      <c r="L274" s="39">
        <f>1-VLOOKUP(C274,'mallin data'!$B$3:$II$295,242,FALSE)/SUM($D$5:$J$5)</f>
        <v>-1.9986924745432826</v>
      </c>
      <c r="M274" s="42">
        <f t="shared" si="25"/>
        <v>11936.621345472939</v>
      </c>
      <c r="N274" s="42"/>
      <c r="O274" s="42">
        <f>VLOOKUP($C274,'mallin data'!$B$2:$CJ$295,65,FALSE)</f>
        <v>0</v>
      </c>
      <c r="P274" s="21"/>
      <c r="Q274" s="16"/>
      <c r="R274" s="16">
        <f>VLOOKUP($C274,'mallin data'!$B$2:$CJ$295,26,FALSE)</f>
        <v>0</v>
      </c>
      <c r="S274" s="16"/>
      <c r="T274" s="16">
        <f t="shared" si="26"/>
        <v>1212.0235077677842</v>
      </c>
      <c r="U274" s="16"/>
      <c r="V274" s="16"/>
      <c r="W274" s="11"/>
      <c r="X274" s="52"/>
      <c r="Y274" s="11"/>
      <c r="Z274" s="11"/>
      <c r="AA274" s="11"/>
      <c r="AB274" s="12"/>
      <c r="AC274" s="12"/>
    </row>
    <row r="275" spans="1:29" hidden="1" x14ac:dyDescent="0.2">
      <c r="A275" s="11">
        <v>265</v>
      </c>
      <c r="B275" s="19" t="str">
        <f t="shared" si="27"/>
        <v>*</v>
      </c>
      <c r="C275" t="str">
        <f>VLOOKUP(A275,'mallin data'!$IJ$3:$IL$295,3,FALSE)</f>
        <v>Vantaa</v>
      </c>
      <c r="D275" s="7">
        <f>VLOOKUP($C275,'mallin data'!$B$2:$CJ$295,9,FALSE)</f>
        <v>39.799999999999997</v>
      </c>
      <c r="E275" s="47">
        <f>VLOOKUP($C275,'mallin data'!$B$2:$CJ$295,66,FALSE)</f>
        <v>6.5661478599221791E-3</v>
      </c>
      <c r="F275" s="7">
        <f>VLOOKUP($C275,'mallin data'!$B$2:$CJ$295,16,FALSE)</f>
        <v>88.4</v>
      </c>
      <c r="G275" s="16">
        <f>VLOOKUP($C275,'mallin data'!$B$2:$CJ$295,87,FALSE)</f>
        <v>24834</v>
      </c>
      <c r="H275" s="16">
        <f>VLOOKUP($C275,'mallin data'!$B$2:$CJ$295,67,FALSE)</f>
        <v>29346.163294172798</v>
      </c>
      <c r="I275" s="47">
        <f>VLOOKUP($C275,'mallin data'!$B$2:$CJ$295,71,FALSE)</f>
        <v>2.2000000000000002E-2</v>
      </c>
      <c r="J275" s="28">
        <f>_xlfn.XLOOKUP($C275,'mallin data'!$B$3:$B$295,'mallin data'!CH$3:CH$295)</f>
        <v>0</v>
      </c>
      <c r="L275" s="39">
        <f>1-VLOOKUP(C275,'mallin data'!$B$3:$II$295,242,FALSE)/SUM($D$5:$J$5)</f>
        <v>-2.4048003463954157</v>
      </c>
      <c r="M275" s="42">
        <f t="shared" si="25"/>
        <v>10191.76192784713</v>
      </c>
      <c r="N275" s="42"/>
      <c r="O275" s="42">
        <f>VLOOKUP($C275,'mallin data'!$B$2:$CJ$295,65,FALSE)</f>
        <v>0</v>
      </c>
      <c r="P275" s="21"/>
      <c r="Q275" s="16"/>
      <c r="R275" s="16">
        <f>VLOOKUP($C275,'mallin data'!$B$2:$CJ$295,26,FALSE)</f>
        <v>0</v>
      </c>
      <c r="S275" s="16"/>
      <c r="T275" s="16">
        <f t="shared" si="26"/>
        <v>1023.4220985203528</v>
      </c>
      <c r="U275" s="16"/>
      <c r="V275" s="16"/>
      <c r="W275" s="11"/>
      <c r="X275" s="52"/>
      <c r="Y275" s="11"/>
      <c r="Z275" s="11"/>
      <c r="AA275" s="11"/>
      <c r="AB275" s="12"/>
      <c r="AC275" s="12"/>
    </row>
    <row r="276" spans="1:29" hidden="1" x14ac:dyDescent="0.2">
      <c r="A276" s="11">
        <v>266</v>
      </c>
      <c r="B276" s="19" t="str">
        <f t="shared" si="27"/>
        <v>*</v>
      </c>
      <c r="C276" t="str">
        <f>VLOOKUP(A276,'mallin data'!$IJ$3:$IL$295,3,FALSE)</f>
        <v>Siuntio</v>
      </c>
      <c r="D276" s="7">
        <f>VLOOKUP($C276,'mallin data'!$B$2:$CJ$295,9,FALSE)</f>
        <v>44.4</v>
      </c>
      <c r="E276" s="47">
        <f>VLOOKUP($C276,'mallin data'!$B$2:$CJ$295,66,FALSE)</f>
        <v>-2.3771790808240888E-2</v>
      </c>
      <c r="F276" s="7">
        <f>VLOOKUP($C276,'mallin data'!$B$2:$CJ$295,16,FALSE)</f>
        <v>85.2</v>
      </c>
      <c r="G276" s="16">
        <f>VLOOKUP($C276,'mallin data'!$B$2:$CJ$295,87,FALSE)</f>
        <v>616</v>
      </c>
      <c r="H276" s="16">
        <f>VLOOKUP($C276,'mallin data'!$B$2:$CJ$295,67,FALSE)</f>
        <v>32537.737901916207</v>
      </c>
      <c r="I276" s="47">
        <f>VLOOKUP($C276,'mallin data'!$B$2:$CJ$295,71,FALSE)</f>
        <v>0.26300000000000001</v>
      </c>
      <c r="J276" s="28">
        <f>_xlfn.XLOOKUP($C276,'mallin data'!$B$3:$B$295,'mallin data'!CH$3:CH$295)</f>
        <v>0</v>
      </c>
      <c r="L276" s="39">
        <f>1-VLOOKUP(C276,'mallin data'!$B$3:$II$295,242,FALSE)/SUM($D$5:$J$5)</f>
        <v>-3.4078585103501577</v>
      </c>
      <c r="M276" s="42">
        <f t="shared" si="25"/>
        <v>11022.82437850842</v>
      </c>
      <c r="N276" s="42"/>
      <c r="O276" s="42">
        <f>VLOOKUP($C276,'mallin data'!$B$2:$CJ$295,65,FALSE)</f>
        <v>0</v>
      </c>
      <c r="P276" s="21"/>
      <c r="Q276" s="16"/>
      <c r="R276" s="16">
        <f>VLOOKUP($C276,'mallin data'!$B$2:$CJ$295,26,FALSE)</f>
        <v>0</v>
      </c>
      <c r="S276" s="16"/>
      <c r="T276" s="16">
        <f t="shared" si="26"/>
        <v>867.98228663446059</v>
      </c>
      <c r="U276" s="16"/>
      <c r="V276" s="16"/>
      <c r="W276" s="11"/>
      <c r="X276" s="52"/>
      <c r="Y276" s="11"/>
      <c r="Z276" s="11"/>
      <c r="AA276" s="11"/>
      <c r="AB276" s="12"/>
      <c r="AC276" s="12"/>
    </row>
    <row r="277" spans="1:29" hidden="1" x14ac:dyDescent="0.2">
      <c r="A277" s="11">
        <v>267</v>
      </c>
      <c r="B277" s="19" t="str">
        <f t="shared" si="27"/>
        <v>*</v>
      </c>
      <c r="C277" t="str">
        <f>VLOOKUP(A277,'mallin data'!$IJ$3:$IL$295,3,FALSE)</f>
        <v>Vaasa</v>
      </c>
      <c r="D277" s="7">
        <f>VLOOKUP($C277,'mallin data'!$B$2:$CJ$295,9,FALSE)</f>
        <v>41.6</v>
      </c>
      <c r="E277" s="47">
        <f>VLOOKUP($C277,'mallin data'!$B$2:$CJ$295,66,FALSE)</f>
        <v>-6.7544748395812221E-3</v>
      </c>
      <c r="F277" s="7">
        <f>VLOOKUP($C277,'mallin data'!$B$2:$CJ$295,16,FALSE)</f>
        <v>42.6</v>
      </c>
      <c r="G277" s="16">
        <f>VLOOKUP($C277,'mallin data'!$B$2:$CJ$295,87,FALSE)</f>
        <v>5882</v>
      </c>
      <c r="H277" s="16">
        <f>VLOOKUP($C277,'mallin data'!$B$2:$CJ$295,67,FALSE)</f>
        <v>27508.53431173502</v>
      </c>
      <c r="I277" s="47">
        <f>VLOOKUP($C277,'mallin data'!$B$2:$CJ$295,71,FALSE)</f>
        <v>0.23199999999999998</v>
      </c>
      <c r="J277" s="28">
        <f>_xlfn.XLOOKUP($C277,'mallin data'!$B$3:$B$295,'mallin data'!CH$3:CH$295)</f>
        <v>0</v>
      </c>
      <c r="L277" s="39">
        <f>1-VLOOKUP(C277,'mallin data'!$B$3:$II$295,242,FALSE)/SUM($D$5:$J$5)</f>
        <v>-3.57736844593106</v>
      </c>
      <c r="M277" s="42">
        <f t="shared" si="25"/>
        <v>11682.175533717384</v>
      </c>
      <c r="N277" s="42"/>
      <c r="O277" s="42">
        <f>VLOOKUP($C277,'mallin data'!$B$2:$CJ$295,65,FALSE)</f>
        <v>0</v>
      </c>
      <c r="P277" s="21"/>
      <c r="Q277" s="16"/>
      <c r="R277" s="16">
        <f>VLOOKUP($C277,'mallin data'!$B$2:$CJ$295,26,FALSE)</f>
        <v>0</v>
      </c>
      <c r="S277" s="16"/>
      <c r="T277" s="16">
        <f t="shared" si="26"/>
        <v>1218.407429910598</v>
      </c>
      <c r="U277" s="16"/>
      <c r="V277" s="16"/>
      <c r="W277" s="11"/>
      <c r="X277" s="52"/>
      <c r="Y277" s="11"/>
      <c r="Z277" s="11"/>
      <c r="AA277" s="11"/>
      <c r="AB277" s="12"/>
      <c r="AC277" s="12"/>
    </row>
    <row r="278" spans="1:29" hidden="1" x14ac:dyDescent="0.2">
      <c r="A278" s="11">
        <v>268</v>
      </c>
      <c r="B278" s="19" t="str">
        <f t="shared" si="27"/>
        <v>*</v>
      </c>
      <c r="C278" t="str">
        <f>VLOOKUP(A278,'mallin data'!$IJ$3:$IL$295,3,FALSE)</f>
        <v>Sipoo</v>
      </c>
      <c r="D278" s="7">
        <f>VLOOKUP($C278,'mallin data'!$B$2:$CJ$295,9,FALSE)</f>
        <v>42.4</v>
      </c>
      <c r="E278" s="47">
        <f>VLOOKUP($C278,'mallin data'!$B$2:$CJ$295,66,FALSE)</f>
        <v>-1.6955538809344386E-2</v>
      </c>
      <c r="F278" s="7">
        <f>VLOOKUP($C278,'mallin data'!$B$2:$CJ$295,16,FALSE)</f>
        <v>53.6</v>
      </c>
      <c r="G278" s="16">
        <f>VLOOKUP($C278,'mallin data'!$B$2:$CJ$295,87,FALSE)</f>
        <v>2609</v>
      </c>
      <c r="H278" s="16">
        <f>VLOOKUP($C278,'mallin data'!$B$2:$CJ$295,67,FALSE)</f>
        <v>32973.616198273958</v>
      </c>
      <c r="I278" s="47">
        <f>VLOOKUP($C278,'mallin data'!$B$2:$CJ$295,71,FALSE)</f>
        <v>0.28100000000000003</v>
      </c>
      <c r="J278" s="28">
        <f>_xlfn.XLOOKUP($C278,'mallin data'!$B$3:$B$295,'mallin data'!CH$3:CH$295)</f>
        <v>0</v>
      </c>
      <c r="L278" s="39">
        <f>1-VLOOKUP(C278,'mallin data'!$B$3:$II$295,242,FALSE)/SUM($D$5:$J$5)</f>
        <v>-3.9612276360525378</v>
      </c>
      <c r="M278" s="42">
        <f t="shared" si="25"/>
        <v>10686.627778833365</v>
      </c>
      <c r="N278" s="42"/>
      <c r="O278" s="42">
        <f>VLOOKUP($C278,'mallin data'!$B$2:$CJ$295,65,FALSE)</f>
        <v>0</v>
      </c>
      <c r="P278" s="21"/>
      <c r="Q278" s="16"/>
      <c r="R278" s="16">
        <f>VLOOKUP($C278,'mallin data'!$B$2:$CJ$295,26,FALSE)</f>
        <v>0</v>
      </c>
      <c r="S278" s="16"/>
      <c r="T278" s="16">
        <f t="shared" si="26"/>
        <v>1492.1316542644533</v>
      </c>
      <c r="U278" s="16"/>
      <c r="V278" s="16"/>
      <c r="W278" s="11"/>
      <c r="X278" s="52"/>
      <c r="Y278" s="11"/>
      <c r="Z278" s="11"/>
      <c r="AA278" s="11"/>
      <c r="AB278" s="12"/>
      <c r="AC278" s="12"/>
    </row>
    <row r="279" spans="1:29" hidden="1" x14ac:dyDescent="0.2">
      <c r="A279" s="11">
        <v>269</v>
      </c>
      <c r="B279" s="19" t="str">
        <f t="shared" si="27"/>
        <v>*</v>
      </c>
      <c r="C279" t="str">
        <f>VLOOKUP(A279,'mallin data'!$IJ$3:$IL$295,3,FALSE)</f>
        <v>Porvoo</v>
      </c>
      <c r="D279" s="7">
        <f>VLOOKUP($C279,'mallin data'!$B$2:$CJ$295,9,FALSE)</f>
        <v>44.1</v>
      </c>
      <c r="E279" s="47">
        <f>VLOOKUP($C279,'mallin data'!$B$2:$CJ$295,66,FALSE)</f>
        <v>-1.237404984974368E-2</v>
      </c>
      <c r="F279" s="7">
        <f>VLOOKUP($C279,'mallin data'!$B$2:$CJ$295,16,FALSE)</f>
        <v>66</v>
      </c>
      <c r="G279" s="16">
        <f>VLOOKUP($C279,'mallin data'!$B$2:$CJ$295,87,FALSE)</f>
        <v>5587</v>
      </c>
      <c r="H279" s="16">
        <f>VLOOKUP($C279,'mallin data'!$B$2:$CJ$295,67,FALSE)</f>
        <v>31095.337206808479</v>
      </c>
      <c r="I279" s="47">
        <f>VLOOKUP($C279,'mallin data'!$B$2:$CJ$295,71,FALSE)</f>
        <v>0.27800000000000002</v>
      </c>
      <c r="J279" s="28">
        <f>_xlfn.XLOOKUP($C279,'mallin data'!$B$3:$B$295,'mallin data'!CH$3:CH$295)</f>
        <v>0</v>
      </c>
      <c r="L279" s="39">
        <f>1-VLOOKUP(C279,'mallin data'!$B$3:$II$295,242,FALSE)/SUM($D$5:$J$5)</f>
        <v>-4.0566080671540288</v>
      </c>
      <c r="M279" s="42">
        <f t="shared" si="25"/>
        <v>12135.665777303451</v>
      </c>
      <c r="N279" s="42"/>
      <c r="O279" s="42">
        <f>VLOOKUP($C279,'mallin data'!$B$2:$CJ$295,65,FALSE)</f>
        <v>0</v>
      </c>
      <c r="P279" s="21"/>
      <c r="Q279" s="16"/>
      <c r="R279" s="16">
        <f>VLOOKUP($C279,'mallin data'!$B$2:$CJ$295,26,FALSE)</f>
        <v>0</v>
      </c>
      <c r="S279" s="16"/>
      <c r="T279" s="16">
        <f t="shared" si="26"/>
        <v>751.86433969053621</v>
      </c>
      <c r="U279" s="16"/>
      <c r="V279" s="16"/>
      <c r="W279" s="11"/>
      <c r="X279" s="52"/>
      <c r="Y279" s="11"/>
      <c r="Z279" s="11"/>
      <c r="AA279" s="11"/>
      <c r="AB279" s="12"/>
      <c r="AC279" s="12"/>
    </row>
    <row r="280" spans="1:29" hidden="1" x14ac:dyDescent="0.2">
      <c r="A280" s="11">
        <v>270</v>
      </c>
      <c r="B280" s="19" t="str">
        <f t="shared" si="27"/>
        <v>*</v>
      </c>
      <c r="C280" t="str">
        <f>VLOOKUP(A280,'mallin data'!$IJ$3:$IL$295,3,FALSE)</f>
        <v>Espoo</v>
      </c>
      <c r="D280" s="7">
        <f>VLOOKUP($C280,'mallin data'!$B$2:$CJ$295,9,FALSE)</f>
        <v>39.1</v>
      </c>
      <c r="E280" s="47">
        <f>VLOOKUP($C280,'mallin data'!$B$2:$CJ$295,66,FALSE)</f>
        <v>7.7668182623589861E-3</v>
      </c>
      <c r="F280" s="7">
        <f>VLOOKUP($C280,'mallin data'!$B$2:$CJ$295,16,FALSE)</f>
        <v>99.5</v>
      </c>
      <c r="G280" s="16">
        <f>VLOOKUP($C280,'mallin data'!$B$2:$CJ$295,87,FALSE)</f>
        <v>34125</v>
      </c>
      <c r="H280" s="16">
        <f>VLOOKUP($C280,'mallin data'!$B$2:$CJ$295,67,FALSE)</f>
        <v>35265.022743484573</v>
      </c>
      <c r="I280" s="47">
        <f>VLOOKUP($C280,'mallin data'!$B$2:$CJ$295,71,FALSE)</f>
        <v>6.4000000000000001E-2</v>
      </c>
      <c r="J280" s="28">
        <f>_xlfn.XLOOKUP($C280,'mallin data'!$B$3:$B$295,'mallin data'!CH$3:CH$295)</f>
        <v>0</v>
      </c>
      <c r="L280" s="39">
        <f>1-VLOOKUP(C280,'mallin data'!$B$3:$II$295,242,FALSE)/SUM($D$5:$J$5)</f>
        <v>-4.2052199180851693</v>
      </c>
      <c r="M280" s="42">
        <f t="shared" si="25"/>
        <v>11505.692294115051</v>
      </c>
      <c r="N280" s="42"/>
      <c r="O280" s="42">
        <f>VLOOKUP($C280,'mallin data'!$B$2:$CJ$295,65,FALSE)</f>
        <v>0</v>
      </c>
      <c r="P280" s="21"/>
      <c r="Q280" s="16"/>
      <c r="R280" s="16">
        <f>VLOOKUP($C280,'mallin data'!$B$2:$CJ$295,26,FALSE)</f>
        <v>0</v>
      </c>
      <c r="S280" s="16"/>
      <c r="T280" s="16">
        <f t="shared" si="26"/>
        <v>1017.2557313962681</v>
      </c>
      <c r="U280" s="16"/>
      <c r="V280" s="16"/>
      <c r="W280" s="11"/>
      <c r="X280" s="52"/>
      <c r="Y280" s="11"/>
      <c r="Z280" s="11"/>
      <c r="AA280" s="11"/>
      <c r="AB280" s="12"/>
      <c r="AC280" s="12"/>
    </row>
    <row r="281" spans="1:29" hidden="1" x14ac:dyDescent="0.2">
      <c r="A281" s="11">
        <v>271</v>
      </c>
      <c r="B281" s="19" t="str">
        <f t="shared" si="27"/>
        <v>*</v>
      </c>
      <c r="C281" t="str">
        <f>VLOOKUP(A281,'mallin data'!$IJ$3:$IL$295,3,FALSE)</f>
        <v>Kaskinen</v>
      </c>
      <c r="D281" s="7">
        <f>VLOOKUP($C281,'mallin data'!$B$2:$CJ$295,9,FALSE)</f>
        <v>53.4</v>
      </c>
      <c r="E281" s="47">
        <f>VLOOKUP($C281,'mallin data'!$B$2:$CJ$295,66,FALSE)</f>
        <v>2.4691358024691357E-2</v>
      </c>
      <c r="F281" s="7">
        <f>VLOOKUP($C281,'mallin data'!$B$2:$CJ$295,16,FALSE)</f>
        <v>99.8</v>
      </c>
      <c r="G281" s="16">
        <f>VLOOKUP($C281,'mallin data'!$B$2:$CJ$295,87,FALSE)</f>
        <v>83</v>
      </c>
      <c r="H281" s="16">
        <f>VLOOKUP($C281,'mallin data'!$B$2:$CJ$295,67,FALSE)</f>
        <v>28060.557119205299</v>
      </c>
      <c r="I281" s="47">
        <f>VLOOKUP($C281,'mallin data'!$B$2:$CJ$295,71,FALSE)</f>
        <v>0.27500000000000002</v>
      </c>
      <c r="J281" s="28">
        <f>_xlfn.XLOOKUP($C281,'mallin data'!$B$3:$B$295,'mallin data'!CH$3:CH$295)</f>
        <v>0</v>
      </c>
      <c r="L281" s="39">
        <f>1-VLOOKUP(C281,'mallin data'!$B$3:$II$295,242,FALSE)/SUM($D$5:$J$5)</f>
        <v>-4.3171084564099438</v>
      </c>
      <c r="M281" s="42">
        <f t="shared" si="25"/>
        <v>16385.109756097561</v>
      </c>
      <c r="N281" s="42"/>
      <c r="O281" s="42">
        <f>VLOOKUP($C281,'mallin data'!$B$2:$CJ$295,65,FALSE)</f>
        <v>0</v>
      </c>
      <c r="P281" s="21"/>
      <c r="Q281" s="16"/>
      <c r="R281" s="16">
        <f>VLOOKUP($C281,'mallin data'!$B$2:$CJ$295,26,FALSE)</f>
        <v>0</v>
      </c>
      <c r="S281" s="16"/>
      <c r="T281" s="16">
        <f t="shared" si="26"/>
        <v>1017.4</v>
      </c>
      <c r="U281" s="16"/>
      <c r="V281" s="16"/>
      <c r="W281" s="11"/>
      <c r="X281" s="52"/>
      <c r="Y281" s="11"/>
      <c r="Z281" s="11"/>
      <c r="AA281" s="11"/>
      <c r="AB281" s="12"/>
      <c r="AC281" s="12"/>
    </row>
    <row r="282" spans="1:29" hidden="1" x14ac:dyDescent="0.2">
      <c r="A282" s="11">
        <v>272</v>
      </c>
      <c r="B282" s="19" t="str">
        <f t="shared" si="27"/>
        <v>*</v>
      </c>
      <c r="C282" t="str">
        <f>VLOOKUP(A282,'mallin data'!$IJ$3:$IL$295,3,FALSE)</f>
        <v>Kauniainen</v>
      </c>
      <c r="D282" s="7">
        <f>VLOOKUP($C282,'mallin data'!$B$2:$CJ$295,9,FALSE)</f>
        <v>43.9</v>
      </c>
      <c r="E282" s="47">
        <f>VLOOKUP($C282,'mallin data'!$B$2:$CJ$295,66,FALSE)</f>
        <v>-3.5522788203753354E-2</v>
      </c>
      <c r="F282" s="7">
        <f>VLOOKUP($C282,'mallin data'!$B$2:$CJ$295,16,FALSE)</f>
        <v>100</v>
      </c>
      <c r="G282" s="16">
        <f>VLOOKUP($C282,'mallin data'!$B$2:$CJ$295,87,FALSE)</f>
        <v>1439</v>
      </c>
      <c r="H282" s="16">
        <f>VLOOKUP($C282,'mallin data'!$B$2:$CJ$295,67,FALSE)</f>
        <v>49480.359591041866</v>
      </c>
      <c r="I282" s="47">
        <f>VLOOKUP($C282,'mallin data'!$B$2:$CJ$295,71,FALSE)</f>
        <v>0.30399999999999999</v>
      </c>
      <c r="J282" s="28">
        <f>_xlfn.XLOOKUP($C282,'mallin data'!$B$3:$B$295,'mallin data'!CH$3:CH$295)</f>
        <v>0</v>
      </c>
      <c r="L282" s="39">
        <f>1-VLOOKUP(C282,'mallin data'!$B$3:$II$295,242,FALSE)/SUM($D$5:$J$5)</f>
        <v>-4.4160225152517727</v>
      </c>
      <c r="M282" s="42">
        <f t="shared" si="25"/>
        <v>11346.915728420334</v>
      </c>
      <c r="N282" s="42"/>
      <c r="O282" s="42">
        <f>VLOOKUP($C282,'mallin data'!$B$2:$CJ$295,65,FALSE)</f>
        <v>0</v>
      </c>
      <c r="P282" s="21"/>
      <c r="Q282" s="16"/>
      <c r="R282" s="16">
        <f>VLOOKUP($C282,'mallin data'!$B$2:$CJ$295,26,FALSE)</f>
        <v>0</v>
      </c>
      <c r="S282" s="16"/>
      <c r="T282" s="16">
        <f t="shared" si="26"/>
        <v>990.876412187607</v>
      </c>
      <c r="U282" s="16"/>
      <c r="V282" s="16"/>
      <c r="W282" s="11"/>
      <c r="X282" s="52"/>
      <c r="Y282" s="11"/>
      <c r="Z282" s="11"/>
      <c r="AA282" s="11"/>
      <c r="AB282" s="12"/>
      <c r="AC282" s="12"/>
    </row>
    <row r="283" spans="1:29" hidden="1" x14ac:dyDescent="0.2">
      <c r="A283" s="11">
        <v>273</v>
      </c>
      <c r="B283" s="19" t="str">
        <f t="shared" si="27"/>
        <v>*</v>
      </c>
      <c r="C283" t="str">
        <f>VLOOKUP(A283,'mallin data'!$IJ$3:$IL$295,3,FALSE)</f>
        <v>Helsinki</v>
      </c>
      <c r="D283" s="7">
        <f>VLOOKUP($C283,'mallin data'!$B$2:$CJ$295,9,FALSE)</f>
        <v>41.2</v>
      </c>
      <c r="E283" s="47">
        <f>VLOOKUP($C283,'mallin data'!$B$2:$CJ$295,66,FALSE)</f>
        <v>1.8836342062886684E-2</v>
      </c>
      <c r="F283" s="7">
        <f>VLOOKUP($C283,'mallin data'!$B$2:$CJ$295,16,FALSE)</f>
        <v>100</v>
      </c>
      <c r="G283" s="16">
        <f>VLOOKUP($C283,'mallin data'!$B$2:$CJ$295,87,FALSE)</f>
        <v>48085</v>
      </c>
      <c r="H283" s="16">
        <f>VLOOKUP($C283,'mallin data'!$B$2:$CJ$295,67,FALSE)</f>
        <v>33625.429006671606</v>
      </c>
      <c r="I283" s="47">
        <f>VLOOKUP($C283,'mallin data'!$B$2:$CJ$295,71,FALSE)</f>
        <v>5.5E-2</v>
      </c>
      <c r="J283" s="28">
        <f>_xlfn.XLOOKUP($C283,'mallin data'!$B$3:$B$295,'mallin data'!CH$3:CH$295)</f>
        <v>0</v>
      </c>
      <c r="L283" s="39">
        <f>1-VLOOKUP(C283,'mallin data'!$B$3:$II$295,242,FALSE)/SUM($D$5:$J$5)</f>
        <v>-5.393908950785482</v>
      </c>
      <c r="M283" s="42">
        <f t="shared" si="25"/>
        <v>11412.514037426139</v>
      </c>
      <c r="N283" s="42"/>
      <c r="O283" s="42">
        <f>VLOOKUP($C283,'mallin data'!$B$2:$CJ$295,65,FALSE)</f>
        <v>0</v>
      </c>
      <c r="P283" s="21"/>
      <c r="Q283" s="16"/>
      <c r="R283" s="16">
        <f>VLOOKUP($C283,'mallin data'!$B$2:$CJ$295,26,FALSE)</f>
        <v>0</v>
      </c>
      <c r="S283" s="16"/>
      <c r="T283" s="16">
        <f t="shared" si="26"/>
        <v>456.08717805990278</v>
      </c>
      <c r="U283" s="16"/>
      <c r="V283" s="16"/>
      <c r="W283" s="11"/>
      <c r="X283" s="52"/>
      <c r="Y283" s="11"/>
      <c r="Z283" s="11"/>
      <c r="AA283" s="11"/>
      <c r="AB283" s="12"/>
      <c r="AC283" s="12"/>
    </row>
    <row r="284" spans="1:29" hidden="1" x14ac:dyDescent="0.2">
      <c r="A284" s="11">
        <v>274</v>
      </c>
      <c r="B284" s="19" t="str">
        <f t="shared" si="27"/>
        <v>*</v>
      </c>
      <c r="C284" t="str">
        <f>VLOOKUP(A284,'mallin data'!$IJ$3:$IL$295,3,FALSE)</f>
        <v>Loviisa</v>
      </c>
      <c r="D284" s="7">
        <f>VLOOKUP($C284,'mallin data'!$B$2:$CJ$295,9,FALSE)</f>
        <v>49</v>
      </c>
      <c r="E284" s="47">
        <f>VLOOKUP($C284,'mallin data'!$B$2:$CJ$295,66,FALSE)</f>
        <v>1.1259676284306826E-2</v>
      </c>
      <c r="F284" s="7">
        <f>VLOOKUP($C284,'mallin data'!$B$2:$CJ$295,16,FALSE)</f>
        <v>74.5</v>
      </c>
      <c r="G284" s="16">
        <f>VLOOKUP($C284,'mallin data'!$B$2:$CJ$295,87,FALSE)</f>
        <v>1437</v>
      </c>
      <c r="H284" s="16">
        <f>VLOOKUP($C284,'mallin data'!$B$2:$CJ$295,67,FALSE)</f>
        <v>27709.194701895143</v>
      </c>
      <c r="I284" s="47">
        <f>VLOOKUP($C284,'mallin data'!$B$2:$CJ$295,71,FALSE)</f>
        <v>0.39</v>
      </c>
      <c r="J284" s="28">
        <f>_xlfn.XLOOKUP($C284,'mallin data'!$B$3:$B$295,'mallin data'!CH$3:CH$295)</f>
        <v>0</v>
      </c>
      <c r="L284" s="39">
        <f>1-VLOOKUP(C284,'mallin data'!$B$3:$II$295,242,FALSE)/SUM($D$5:$J$5)</f>
        <v>-5.534030145041605</v>
      </c>
      <c r="M284" s="42">
        <f t="shared" si="25"/>
        <v>17455.765570328902</v>
      </c>
      <c r="N284" s="42"/>
      <c r="O284" s="42">
        <f>VLOOKUP($C284,'mallin data'!$B$2:$CJ$295,65,FALSE)</f>
        <v>0</v>
      </c>
      <c r="P284" s="21"/>
      <c r="Q284" s="16"/>
      <c r="R284" s="16">
        <f>VLOOKUP($C284,'mallin data'!$B$2:$CJ$295,26,FALSE)</f>
        <v>0</v>
      </c>
      <c r="S284" s="16"/>
      <c r="T284" s="16">
        <f t="shared" si="26"/>
        <v>1350.6279814880741</v>
      </c>
      <c r="U284" s="16"/>
      <c r="V284" s="16"/>
      <c r="W284" s="11"/>
      <c r="X284" s="52"/>
      <c r="Y284" s="11"/>
      <c r="Z284" s="11"/>
      <c r="AA284" s="11"/>
      <c r="AB284" s="12"/>
      <c r="AC284" s="12"/>
    </row>
    <row r="285" spans="1:29" hidden="1" x14ac:dyDescent="0.2">
      <c r="A285" s="11">
        <v>275</v>
      </c>
      <c r="B285" s="19" t="str">
        <f t="shared" si="27"/>
        <v>*</v>
      </c>
      <c r="C285" t="str">
        <f>VLOOKUP(A285,'mallin data'!$IJ$3:$IL$295,3,FALSE)</f>
        <v>Hanko</v>
      </c>
      <c r="D285" s="7">
        <f>VLOOKUP($C285,'mallin data'!$B$2:$CJ$295,9,FALSE)</f>
        <v>51.5</v>
      </c>
      <c r="E285" s="47">
        <f>VLOOKUP($C285,'mallin data'!$B$2:$CJ$295,66,FALSE)</f>
        <v>-3.308270676691729E-2</v>
      </c>
      <c r="F285" s="7">
        <f>VLOOKUP($C285,'mallin data'!$B$2:$CJ$295,16,FALSE)</f>
        <v>96.5</v>
      </c>
      <c r="G285" s="16">
        <f>VLOOKUP($C285,'mallin data'!$B$2:$CJ$295,87,FALSE)</f>
        <v>643</v>
      </c>
      <c r="H285" s="16">
        <f>VLOOKUP($C285,'mallin data'!$B$2:$CJ$295,67,FALSE)</f>
        <v>29684.331563269006</v>
      </c>
      <c r="I285" s="47">
        <f>VLOOKUP($C285,'mallin data'!$B$2:$CJ$295,71,FALSE)</f>
        <v>0.42299999999999999</v>
      </c>
      <c r="J285" s="28">
        <f>_xlfn.XLOOKUP($C285,'mallin data'!$B$3:$B$295,'mallin data'!CH$3:CH$295)</f>
        <v>0</v>
      </c>
      <c r="L285" s="39">
        <f>1-VLOOKUP(C285,'mallin data'!$B$3:$II$295,242,FALSE)/SUM($D$5:$J$5)</f>
        <v>-5.8109061924702585</v>
      </c>
      <c r="M285" s="42">
        <f t="shared" si="25"/>
        <v>13125.111620795107</v>
      </c>
      <c r="N285" s="42"/>
      <c r="O285" s="42">
        <f>VLOOKUP($C285,'mallin data'!$B$2:$CJ$295,65,FALSE)</f>
        <v>0</v>
      </c>
      <c r="P285" s="21"/>
      <c r="Q285" s="16"/>
      <c r="R285" s="16">
        <f>VLOOKUP($C285,'mallin data'!$B$2:$CJ$295,26,FALSE)</f>
        <v>0</v>
      </c>
      <c r="S285" s="16"/>
      <c r="T285" s="16">
        <f t="shared" si="26"/>
        <v>1467.2208398133748</v>
      </c>
      <c r="U285" s="16"/>
      <c r="V285" s="16"/>
      <c r="W285" s="11"/>
      <c r="X285" s="52"/>
      <c r="Y285" s="11"/>
      <c r="Z285" s="11"/>
      <c r="AA285" s="11"/>
      <c r="AB285" s="12"/>
      <c r="AC285" s="12"/>
    </row>
    <row r="286" spans="1:29" hidden="1" x14ac:dyDescent="0.2">
      <c r="A286" s="11">
        <v>276</v>
      </c>
      <c r="B286" s="19" t="str">
        <f t="shared" si="27"/>
        <v>*</v>
      </c>
      <c r="C286" t="str">
        <f>VLOOKUP(A286,'mallin data'!$IJ$3:$IL$295,3,FALSE)</f>
        <v>Oripää</v>
      </c>
      <c r="D286" s="7">
        <f>VLOOKUP($C286,'mallin data'!$B$2:$CJ$295,9,FALSE)</f>
        <v>46.1</v>
      </c>
      <c r="E286" s="47">
        <f>VLOOKUP($C286,'mallin data'!$B$2:$CJ$295,66,FALSE)</f>
        <v>-0.71</v>
      </c>
      <c r="F286" s="7">
        <f>VLOOKUP($C286,'mallin data'!$B$2:$CJ$295,16,FALSE)</f>
        <v>67.900000000000006</v>
      </c>
      <c r="G286" s="16">
        <f>VLOOKUP($C286,'mallin data'!$B$2:$CJ$295,87,FALSE)</f>
        <v>29</v>
      </c>
      <c r="H286" s="16">
        <f>VLOOKUP($C286,'mallin data'!$B$2:$CJ$295,67,FALSE)</f>
        <v>24029.223574144486</v>
      </c>
      <c r="I286" s="47">
        <f>VLOOKUP($C286,'mallin data'!$B$2:$CJ$295,71,FALSE)</f>
        <v>5.0000000000000001E-3</v>
      </c>
      <c r="J286" s="28">
        <f>_xlfn.XLOOKUP($C286,'mallin data'!$B$3:$B$295,'mallin data'!CH$3:CH$295)</f>
        <v>0</v>
      </c>
      <c r="L286" s="39">
        <f>1-VLOOKUP(C286,'mallin data'!$B$3:$II$295,242,FALSE)/SUM($D$5:$J$5)</f>
        <v>-5.9127697536560202</v>
      </c>
      <c r="M286" s="42">
        <f t="shared" si="25"/>
        <v>13220.631578947368</v>
      </c>
      <c r="N286" s="42"/>
      <c r="O286" s="42">
        <f>VLOOKUP($C286,'mallin data'!$B$2:$CJ$295,65,FALSE)</f>
        <v>0</v>
      </c>
      <c r="P286" s="21"/>
      <c r="Q286" s="16"/>
      <c r="R286" s="16">
        <f>VLOOKUP($C286,'mallin data'!$B$2:$CJ$295,26,FALSE)</f>
        <v>0</v>
      </c>
      <c r="S286" s="16"/>
      <c r="T286" s="16">
        <f t="shared" si="26"/>
        <v>809.13978494623655</v>
      </c>
      <c r="U286" s="16"/>
      <c r="V286" s="16"/>
      <c r="W286" s="11"/>
      <c r="X286" s="52"/>
      <c r="Y286" s="11"/>
      <c r="Z286" s="11"/>
      <c r="AA286" s="11"/>
      <c r="AB286" s="12"/>
      <c r="AC286" s="12"/>
    </row>
    <row r="287" spans="1:29" hidden="1" x14ac:dyDescent="0.2">
      <c r="A287" s="11">
        <v>277</v>
      </c>
      <c r="B287" s="19" t="str">
        <f t="shared" si="27"/>
        <v>*</v>
      </c>
      <c r="C287" t="str">
        <f>VLOOKUP(A287,'mallin data'!$IJ$3:$IL$295,3,FALSE)</f>
        <v>Lapinjärvi</v>
      </c>
      <c r="D287" s="7">
        <f>VLOOKUP($C287,'mallin data'!$B$2:$CJ$295,9,FALSE)</f>
        <v>49</v>
      </c>
      <c r="E287" s="47">
        <f>VLOOKUP($C287,'mallin data'!$B$2:$CJ$295,66,FALSE)</f>
        <v>-0.28333333333333333</v>
      </c>
      <c r="F287" s="7">
        <f>VLOOKUP($C287,'mallin data'!$B$2:$CJ$295,16,FALSE)</f>
        <v>28</v>
      </c>
      <c r="G287" s="16">
        <f>VLOOKUP($C287,'mallin data'!$B$2:$CJ$295,87,FALSE)</f>
        <v>172</v>
      </c>
      <c r="H287" s="16">
        <f>VLOOKUP($C287,'mallin data'!$B$2:$CJ$295,67,FALSE)</f>
        <v>25749.152307064109</v>
      </c>
      <c r="I287" s="47">
        <f>VLOOKUP($C287,'mallin data'!$B$2:$CJ$295,71,FALSE)</f>
        <v>0.3</v>
      </c>
      <c r="J287" s="28">
        <f>_xlfn.XLOOKUP($C287,'mallin data'!$B$3:$B$295,'mallin data'!CH$3:CH$295)</f>
        <v>0</v>
      </c>
      <c r="L287" s="39">
        <f>1-VLOOKUP(C287,'mallin data'!$B$3:$II$295,242,FALSE)/SUM($D$5:$J$5)</f>
        <v>-6.2965108329526513</v>
      </c>
      <c r="M287" s="42">
        <f t="shared" si="25"/>
        <v>11880.165048543689</v>
      </c>
      <c r="N287" s="42"/>
      <c r="O287" s="42">
        <f>VLOOKUP($C287,'mallin data'!$B$2:$CJ$295,65,FALSE)</f>
        <v>0</v>
      </c>
      <c r="P287" s="21"/>
      <c r="Q287" s="16"/>
      <c r="R287" s="16">
        <f>VLOOKUP($C287,'mallin data'!$B$2:$CJ$295,26,FALSE)</f>
        <v>0</v>
      </c>
      <c r="S287" s="16"/>
      <c r="T287" s="16">
        <f t="shared" si="26"/>
        <v>1400.7007299270074</v>
      </c>
      <c r="U287" s="16"/>
      <c r="V287" s="16"/>
      <c r="W287" s="11"/>
      <c r="X287" s="52"/>
      <c r="Y287" s="11"/>
      <c r="Z287" s="11"/>
      <c r="AA287" s="11"/>
      <c r="AB287" s="12"/>
      <c r="AC287" s="12"/>
    </row>
    <row r="288" spans="1:29" hidden="1" x14ac:dyDescent="0.2">
      <c r="A288" s="11">
        <v>278</v>
      </c>
      <c r="B288" s="19" t="str">
        <f t="shared" si="27"/>
        <v>*</v>
      </c>
      <c r="C288" t="str">
        <f>VLOOKUP(A288,'mallin data'!$IJ$3:$IL$295,3,FALSE)</f>
        <v>Inkoo</v>
      </c>
      <c r="D288" s="7">
        <f>VLOOKUP($C288,'mallin data'!$B$2:$CJ$295,9,FALSE)</f>
        <v>47.4</v>
      </c>
      <c r="E288" s="47">
        <f>VLOOKUP($C288,'mallin data'!$B$2:$CJ$295,66,FALSE)</f>
        <v>-7.0588235294117646E-2</v>
      </c>
      <c r="F288" s="7">
        <f>VLOOKUP($C288,'mallin data'!$B$2:$CJ$295,16,FALSE)</f>
        <v>41.8</v>
      </c>
      <c r="G288" s="16">
        <f>VLOOKUP($C288,'mallin data'!$B$2:$CJ$295,87,FALSE)</f>
        <v>316</v>
      </c>
      <c r="H288" s="16">
        <f>VLOOKUP($C288,'mallin data'!$B$2:$CJ$295,67,FALSE)</f>
        <v>31105.101134039785</v>
      </c>
      <c r="I288" s="47">
        <f>VLOOKUP($C288,'mallin data'!$B$2:$CJ$295,71,FALSE)</f>
        <v>0.51600000000000001</v>
      </c>
      <c r="J288" s="28">
        <f>_xlfn.XLOOKUP($C288,'mallin data'!$B$3:$B$295,'mallin data'!CH$3:CH$295)</f>
        <v>0</v>
      </c>
      <c r="L288" s="39">
        <f>1-VLOOKUP(C288,'mallin data'!$B$3:$II$295,242,FALSE)/SUM($D$5:$J$5)</f>
        <v>-7.327893021117692</v>
      </c>
      <c r="M288" s="42">
        <f t="shared" si="25"/>
        <v>17345.609756097561</v>
      </c>
      <c r="N288" s="42"/>
      <c r="O288" s="42">
        <f>VLOOKUP($C288,'mallin data'!$B$2:$CJ$295,65,FALSE)</f>
        <v>0</v>
      </c>
      <c r="P288" s="21"/>
      <c r="Q288" s="16"/>
      <c r="R288" s="16">
        <f>VLOOKUP($C288,'mallin data'!$B$2:$CJ$295,26,FALSE)</f>
        <v>0</v>
      </c>
      <c r="S288" s="16"/>
      <c r="T288" s="16">
        <f t="shared" si="26"/>
        <v>1266.579754601227</v>
      </c>
      <c r="U288" s="16"/>
      <c r="V288" s="16"/>
      <c r="W288" s="11"/>
      <c r="X288" s="52"/>
      <c r="Y288" s="11"/>
      <c r="Z288" s="11"/>
      <c r="AA288" s="11"/>
      <c r="AB288" s="12"/>
      <c r="AC288" s="12"/>
    </row>
    <row r="289" spans="1:29" hidden="1" x14ac:dyDescent="0.2">
      <c r="A289" s="11">
        <v>279</v>
      </c>
      <c r="B289" s="19" t="str">
        <f t="shared" si="27"/>
        <v>*</v>
      </c>
      <c r="C289" t="str">
        <f>VLOOKUP(A289,'mallin data'!$IJ$3:$IL$295,3,FALSE)</f>
        <v>Kristiinankaupunki</v>
      </c>
      <c r="D289" s="7">
        <f>VLOOKUP($C289,'mallin data'!$B$2:$CJ$295,9,FALSE)</f>
        <v>51.9</v>
      </c>
      <c r="E289" s="47">
        <f>VLOOKUP($C289,'mallin data'!$B$2:$CJ$295,66,FALSE)</f>
        <v>-7.3855243722304287E-2</v>
      </c>
      <c r="F289" s="7">
        <f>VLOOKUP($C289,'mallin data'!$B$2:$CJ$295,16,FALSE)</f>
        <v>68.599999999999994</v>
      </c>
      <c r="G289" s="16">
        <f>VLOOKUP($C289,'mallin data'!$B$2:$CJ$295,87,FALSE)</f>
        <v>627</v>
      </c>
      <c r="H289" s="16">
        <f>VLOOKUP($C289,'mallin data'!$B$2:$CJ$295,67,FALSE)</f>
        <v>26203.070495241169</v>
      </c>
      <c r="I289" s="47">
        <f>VLOOKUP($C289,'mallin data'!$B$2:$CJ$295,71,FALSE)</f>
        <v>0.52900000000000003</v>
      </c>
      <c r="J289" s="28">
        <f>_xlfn.XLOOKUP($C289,'mallin data'!$B$3:$B$295,'mallin data'!CH$3:CH$295)</f>
        <v>0</v>
      </c>
      <c r="L289" s="39">
        <f>1-VLOOKUP(C289,'mallin data'!$B$3:$II$295,242,FALSE)/SUM($D$5:$J$5)</f>
        <v>-7.4722522920233985</v>
      </c>
      <c r="M289" s="42">
        <f t="shared" si="25"/>
        <v>15314.003067484662</v>
      </c>
      <c r="N289" s="42"/>
      <c r="O289" s="42">
        <f>VLOOKUP($C289,'mallin data'!$B$2:$CJ$295,65,FALSE)</f>
        <v>0</v>
      </c>
      <c r="P289" s="21"/>
      <c r="Q289" s="16"/>
      <c r="R289" s="16">
        <f>VLOOKUP($C289,'mallin data'!$B$2:$CJ$295,26,FALSE)</f>
        <v>0</v>
      </c>
      <c r="S289" s="16"/>
      <c r="T289" s="16">
        <f t="shared" si="26"/>
        <v>1161.2087912087911</v>
      </c>
      <c r="U289" s="16"/>
      <c r="V289" s="16"/>
      <c r="W289" s="11"/>
      <c r="X289" s="52"/>
      <c r="Y289" s="11"/>
      <c r="Z289" s="11"/>
      <c r="AA289" s="11"/>
      <c r="AB289" s="12"/>
      <c r="AC289" s="12"/>
    </row>
    <row r="290" spans="1:29" hidden="1" x14ac:dyDescent="0.2">
      <c r="A290" s="11">
        <v>280</v>
      </c>
      <c r="B290" s="19" t="str">
        <f t="shared" si="27"/>
        <v>*</v>
      </c>
      <c r="C290" t="str">
        <f>VLOOKUP(A290,'mallin data'!$IJ$3:$IL$295,3,FALSE)</f>
        <v>Pietarsaari</v>
      </c>
      <c r="D290" s="7">
        <f>VLOOKUP($C290,'mallin data'!$B$2:$CJ$295,9,FALSE)</f>
        <v>45.1</v>
      </c>
      <c r="E290" s="47">
        <f>VLOOKUP($C290,'mallin data'!$B$2:$CJ$295,66,FALSE)</f>
        <v>-9.410599306587419E-3</v>
      </c>
      <c r="F290" s="7">
        <f>VLOOKUP($C290,'mallin data'!$B$2:$CJ$295,16,FALSE)</f>
        <v>42.8</v>
      </c>
      <c r="G290" s="16">
        <f>VLOOKUP($C290,'mallin data'!$B$2:$CJ$295,87,FALSE)</f>
        <v>2000</v>
      </c>
      <c r="H290" s="16">
        <f>VLOOKUP($C290,'mallin data'!$B$2:$CJ$295,67,FALSE)</f>
        <v>26411.002464698333</v>
      </c>
      <c r="I290" s="47">
        <f>VLOOKUP($C290,'mallin data'!$B$2:$CJ$295,71,FALSE)</f>
        <v>0.54100000000000004</v>
      </c>
      <c r="J290" s="28">
        <f>_xlfn.XLOOKUP($C290,'mallin data'!$B$3:$B$295,'mallin data'!CH$3:CH$295)</f>
        <v>0</v>
      </c>
      <c r="L290" s="39">
        <f>1-VLOOKUP(C290,'mallin data'!$B$3:$II$295,242,FALSE)/SUM($D$5:$J$5)</f>
        <v>-7.5177237442719207</v>
      </c>
      <c r="M290" s="42">
        <f t="shared" si="25"/>
        <v>11861.267479472506</v>
      </c>
      <c r="N290" s="42"/>
      <c r="O290" s="42">
        <f>VLOOKUP($C290,'mallin data'!$B$2:$CJ$295,65,FALSE)</f>
        <v>0</v>
      </c>
      <c r="P290" s="21"/>
      <c r="Q290" s="16"/>
      <c r="R290" s="16">
        <f>VLOOKUP($C290,'mallin data'!$B$2:$CJ$295,26,FALSE)</f>
        <v>0</v>
      </c>
      <c r="S290" s="16"/>
      <c r="T290" s="16">
        <f t="shared" si="26"/>
        <v>511.33879641485277</v>
      </c>
      <c r="U290" s="16"/>
      <c r="V290" s="16"/>
      <c r="W290" s="11"/>
      <c r="X290" s="52"/>
      <c r="Y290" s="11"/>
      <c r="Z290" s="11"/>
      <c r="AA290" s="11"/>
      <c r="AB290" s="12"/>
      <c r="AC290" s="12"/>
    </row>
    <row r="291" spans="1:29" hidden="1" x14ac:dyDescent="0.2">
      <c r="A291" s="11">
        <v>281</v>
      </c>
      <c r="B291" s="19" t="str">
        <f t="shared" si="27"/>
        <v>*</v>
      </c>
      <c r="C291" t="str">
        <f>VLOOKUP(A291,'mallin data'!$IJ$3:$IL$295,3,FALSE)</f>
        <v>Parainen</v>
      </c>
      <c r="D291" s="7">
        <f>VLOOKUP($C291,'mallin data'!$B$2:$CJ$295,9,FALSE)</f>
        <v>47.7</v>
      </c>
      <c r="E291" s="47">
        <f>VLOOKUP($C291,'mallin data'!$B$2:$CJ$295,66,FALSE)</f>
        <v>-1.1342155009451797E-2</v>
      </c>
      <c r="F291" s="7">
        <f>VLOOKUP($C291,'mallin data'!$B$2:$CJ$295,16,FALSE)</f>
        <v>58.4</v>
      </c>
      <c r="G291" s="16">
        <f>VLOOKUP($C291,'mallin data'!$B$2:$CJ$295,87,FALSE)</f>
        <v>1569</v>
      </c>
      <c r="H291" s="16">
        <f>VLOOKUP($C291,'mallin data'!$B$2:$CJ$295,67,FALSE)</f>
        <v>29506.528835255685</v>
      </c>
      <c r="I291" s="47">
        <f>VLOOKUP($C291,'mallin data'!$B$2:$CJ$295,71,FALSE)</f>
        <v>0.54100000000000004</v>
      </c>
      <c r="J291" s="28">
        <f>_xlfn.XLOOKUP($C291,'mallin data'!$B$3:$B$295,'mallin data'!CH$3:CH$295)</f>
        <v>0</v>
      </c>
      <c r="L291" s="39">
        <f>1-VLOOKUP(C291,'mallin data'!$B$3:$II$295,242,FALSE)/SUM($D$5:$J$5)</f>
        <v>-7.582323531913941</v>
      </c>
      <c r="M291" s="42">
        <f t="shared" si="25"/>
        <v>16798.278200253484</v>
      </c>
      <c r="N291" s="42"/>
      <c r="O291" s="42">
        <f>VLOOKUP($C291,'mallin data'!$B$2:$CJ$295,65,FALSE)</f>
        <v>0</v>
      </c>
      <c r="P291" s="21"/>
      <c r="Q291" s="16"/>
      <c r="R291" s="16">
        <f>VLOOKUP($C291,'mallin data'!$B$2:$CJ$295,26,FALSE)</f>
        <v>0</v>
      </c>
      <c r="S291" s="16"/>
      <c r="T291" s="16">
        <f t="shared" si="26"/>
        <v>747.2843617368593</v>
      </c>
      <c r="U291" s="16"/>
      <c r="V291" s="16"/>
      <c r="W291" s="11"/>
      <c r="X291" s="52"/>
      <c r="Y291" s="11"/>
      <c r="Z291" s="11"/>
      <c r="AA291" s="11"/>
      <c r="AB291" s="12"/>
      <c r="AC291" s="12"/>
    </row>
    <row r="292" spans="1:29" hidden="1" x14ac:dyDescent="0.2">
      <c r="A292" s="11">
        <v>282</v>
      </c>
      <c r="B292" s="19" t="str">
        <f t="shared" si="27"/>
        <v>*</v>
      </c>
      <c r="C292" t="str">
        <f>VLOOKUP(A292,'mallin data'!$IJ$3:$IL$295,3,FALSE)</f>
        <v>Raasepori</v>
      </c>
      <c r="D292" s="7">
        <f>VLOOKUP($C292,'mallin data'!$B$2:$CJ$295,9,FALSE)</f>
        <v>47.4</v>
      </c>
      <c r="E292" s="47">
        <f>VLOOKUP($C292,'mallin data'!$B$2:$CJ$295,66,FALSE)</f>
        <v>-2.1422797089733225E-2</v>
      </c>
      <c r="F292" s="7">
        <f>VLOOKUP($C292,'mallin data'!$B$2:$CJ$295,16,FALSE)</f>
        <v>87.5</v>
      </c>
      <c r="G292" s="16">
        <f>VLOOKUP($C292,'mallin data'!$B$2:$CJ$295,87,FALSE)</f>
        <v>2421</v>
      </c>
      <c r="H292" s="16">
        <f>VLOOKUP($C292,'mallin data'!$B$2:$CJ$295,67,FALSE)</f>
        <v>27255.919952956741</v>
      </c>
      <c r="I292" s="47">
        <f>VLOOKUP($C292,'mallin data'!$B$2:$CJ$295,71,FALSE)</f>
        <v>0.63600000000000001</v>
      </c>
      <c r="J292" s="28">
        <f>_xlfn.XLOOKUP($C292,'mallin data'!$B$3:$B$295,'mallin data'!CH$3:CH$295)</f>
        <v>0</v>
      </c>
      <c r="L292" s="39">
        <f>1-VLOOKUP(C292,'mallin data'!$B$3:$II$295,242,FALSE)/SUM($D$5:$J$5)</f>
        <v>-8.6940618602987474</v>
      </c>
      <c r="M292" s="42">
        <f t="shared" si="25"/>
        <v>13675.760980592442</v>
      </c>
      <c r="N292" s="42"/>
      <c r="O292" s="42">
        <f>VLOOKUP($C292,'mallin data'!$B$2:$CJ$295,65,FALSE)</f>
        <v>0</v>
      </c>
      <c r="P292" s="21"/>
      <c r="Q292" s="16"/>
      <c r="R292" s="16">
        <f>VLOOKUP($C292,'mallin data'!$B$2:$CJ$295,26,FALSE)</f>
        <v>0</v>
      </c>
      <c r="S292" s="16"/>
      <c r="T292" s="16">
        <f t="shared" si="26"/>
        <v>359.49035069516498</v>
      </c>
      <c r="U292" s="16"/>
      <c r="V292" s="16"/>
      <c r="W292" s="11"/>
      <c r="X292" s="52"/>
      <c r="Y292" s="11"/>
      <c r="Z292" s="11"/>
      <c r="AA292" s="11"/>
      <c r="AB292" s="12"/>
      <c r="AC292" s="12"/>
    </row>
    <row r="293" spans="1:29" hidden="1" x14ac:dyDescent="0.2">
      <c r="A293" s="11">
        <v>283</v>
      </c>
      <c r="B293" s="19" t="str">
        <f t="shared" si="27"/>
        <v>*</v>
      </c>
      <c r="C293" t="str">
        <f>VLOOKUP(A293,'mallin data'!$IJ$3:$IL$295,3,FALSE)</f>
        <v>Kemiönsaari</v>
      </c>
      <c r="D293" s="7">
        <f>VLOOKUP($C293,'mallin data'!$B$2:$CJ$295,9,FALSE)</f>
        <v>51.7</v>
      </c>
      <c r="E293" s="47">
        <f>VLOOKUP($C293,'mallin data'!$B$2:$CJ$295,66,FALSE)</f>
        <v>1.8315018315018315E-3</v>
      </c>
      <c r="F293" s="7">
        <f>VLOOKUP($C293,'mallin data'!$B$2:$CJ$295,16,FALSE)</f>
        <v>44.8</v>
      </c>
      <c r="G293" s="16">
        <f>VLOOKUP($C293,'mallin data'!$B$2:$CJ$295,87,FALSE)</f>
        <v>547</v>
      </c>
      <c r="H293" s="16">
        <f>VLOOKUP($C293,'mallin data'!$B$2:$CJ$295,67,FALSE)</f>
        <v>25902.74373259053</v>
      </c>
      <c r="I293" s="47">
        <f>VLOOKUP($C293,'mallin data'!$B$2:$CJ$295,71,FALSE)</f>
        <v>0.66200000000000003</v>
      </c>
      <c r="J293" s="28">
        <f>_xlfn.XLOOKUP($C293,'mallin data'!$B$3:$B$295,'mallin data'!CH$3:CH$295)</f>
        <v>0</v>
      </c>
      <c r="L293" s="39">
        <f>1-VLOOKUP(C293,'mallin data'!$B$3:$II$295,242,FALSE)/SUM($D$5:$J$5)</f>
        <v>-9.7614145434582387</v>
      </c>
      <c r="M293" s="42">
        <f t="shared" si="25"/>
        <v>16616.298261665142</v>
      </c>
      <c r="N293" s="42"/>
      <c r="O293" s="42">
        <f>VLOOKUP($C293,'mallin data'!$B$2:$CJ$295,65,FALSE)</f>
        <v>0</v>
      </c>
      <c r="P293" s="21"/>
      <c r="Q293" s="16"/>
      <c r="R293" s="16">
        <f>VLOOKUP($C293,'mallin data'!$B$2:$CJ$295,26,FALSE)</f>
        <v>0</v>
      </c>
      <c r="S293" s="16"/>
      <c r="T293" s="16">
        <f t="shared" si="26"/>
        <v>897.52676056338032</v>
      </c>
      <c r="U293" s="16"/>
      <c r="V293" s="16"/>
      <c r="W293" s="11"/>
      <c r="X293" s="52"/>
      <c r="Y293" s="11"/>
      <c r="Z293" s="11"/>
      <c r="AA293" s="11"/>
      <c r="AB293" s="12"/>
      <c r="AC293" s="12"/>
    </row>
    <row r="294" spans="1:29" hidden="1" x14ac:dyDescent="0.2">
      <c r="A294" s="11">
        <v>284</v>
      </c>
      <c r="B294" s="19" t="str">
        <f t="shared" si="27"/>
        <v>*</v>
      </c>
      <c r="C294" t="str">
        <f>VLOOKUP(A294,'mallin data'!$IJ$3:$IL$295,3,FALSE)</f>
        <v>Mustasaari</v>
      </c>
      <c r="D294" s="7">
        <f>VLOOKUP($C294,'mallin data'!$B$2:$CJ$295,9,FALSE)</f>
        <v>43.1</v>
      </c>
      <c r="E294" s="47">
        <f>VLOOKUP($C294,'mallin data'!$B$2:$CJ$295,66,FALSE)</f>
        <v>6.392329204954055E-3</v>
      </c>
      <c r="F294" s="7">
        <f>VLOOKUP($C294,'mallin data'!$B$2:$CJ$295,16,FALSE)</f>
        <v>52.3</v>
      </c>
      <c r="G294" s="16">
        <f>VLOOKUP($C294,'mallin data'!$B$2:$CJ$295,87,FALSE)</f>
        <v>2519</v>
      </c>
      <c r="H294" s="16">
        <f>VLOOKUP($C294,'mallin data'!$B$2:$CJ$295,67,FALSE)</f>
        <v>28236.234276172647</v>
      </c>
      <c r="I294" s="47">
        <f>VLOOKUP($C294,'mallin data'!$B$2:$CJ$295,71,FALSE)</f>
        <v>0.68200000000000005</v>
      </c>
      <c r="J294" s="28">
        <f>_xlfn.XLOOKUP($C294,'mallin data'!$B$3:$B$295,'mallin data'!CH$3:CH$295)</f>
        <v>0</v>
      </c>
      <c r="L294" s="39">
        <f>1-VLOOKUP(C294,'mallin data'!$B$3:$II$295,242,FALSE)/SUM($D$5:$J$5)</f>
        <v>-9.8690472132622045</v>
      </c>
      <c r="M294" s="42">
        <f t="shared" si="25"/>
        <v>12150.31381919554</v>
      </c>
      <c r="N294" s="42"/>
      <c r="O294" s="42">
        <f>VLOOKUP($C294,'mallin data'!$B$2:$CJ$295,65,FALSE)</f>
        <v>0</v>
      </c>
      <c r="P294" s="21"/>
      <c r="Q294" s="16"/>
      <c r="R294" s="16">
        <f>VLOOKUP($C294,'mallin data'!$B$2:$CJ$295,26,FALSE)</f>
        <v>0</v>
      </c>
      <c r="S294" s="16"/>
      <c r="T294" s="16">
        <f t="shared" si="26"/>
        <v>1121.3256658595642</v>
      </c>
      <c r="U294" s="16"/>
      <c r="V294" s="16"/>
      <c r="W294" s="11"/>
      <c r="X294" s="52"/>
      <c r="Y294" s="11"/>
      <c r="Z294" s="11"/>
      <c r="AA294" s="11"/>
      <c r="AB294" s="12"/>
      <c r="AC294" s="12"/>
    </row>
    <row r="295" spans="1:29" hidden="1" x14ac:dyDescent="0.2">
      <c r="A295" s="11">
        <v>285</v>
      </c>
      <c r="B295" s="19" t="str">
        <f t="shared" si="27"/>
        <v>*</v>
      </c>
      <c r="C295" t="str">
        <f>VLOOKUP(A295,'mallin data'!$IJ$3:$IL$295,3,FALSE)</f>
        <v>Kruunupyy</v>
      </c>
      <c r="D295" s="7">
        <f>VLOOKUP($C295,'mallin data'!$B$2:$CJ$295,9,FALSE)</f>
        <v>45.2</v>
      </c>
      <c r="E295" s="47">
        <f>VLOOKUP($C295,'mallin data'!$B$2:$CJ$295,66,FALSE)</f>
        <v>-4.2709867452135494E-2</v>
      </c>
      <c r="F295" s="7">
        <f>VLOOKUP($C295,'mallin data'!$B$2:$CJ$295,16,FALSE)</f>
        <v>57.3</v>
      </c>
      <c r="G295" s="16">
        <f>VLOOKUP($C295,'mallin data'!$B$2:$CJ$295,87,FALSE)</f>
        <v>650</v>
      </c>
      <c r="H295" s="16">
        <f>VLOOKUP($C295,'mallin data'!$B$2:$CJ$295,67,FALSE)</f>
        <v>24720.483197236183</v>
      </c>
      <c r="I295" s="47">
        <f>VLOOKUP($C295,'mallin data'!$B$2:$CJ$295,71,FALSE)</f>
        <v>0.76</v>
      </c>
      <c r="J295" s="28">
        <f>_xlfn.XLOOKUP($C295,'mallin data'!$B$3:$B$295,'mallin data'!CH$3:CH$295)</f>
        <v>0</v>
      </c>
      <c r="L295" s="39">
        <f>1-VLOOKUP(C295,'mallin data'!$B$3:$II$295,242,FALSE)/SUM($D$5:$J$5)</f>
        <v>-10.460261292764041</v>
      </c>
      <c r="M295" s="42">
        <f t="shared" si="25"/>
        <v>11279.79984951091</v>
      </c>
      <c r="N295" s="42"/>
      <c r="O295" s="42">
        <f>VLOOKUP($C295,'mallin data'!$B$2:$CJ$295,65,FALSE)</f>
        <v>0</v>
      </c>
      <c r="P295" s="21"/>
      <c r="Q295" s="16"/>
      <c r="R295" s="16">
        <f>VLOOKUP($C295,'mallin data'!$B$2:$CJ$295,26,FALSE)</f>
        <v>0</v>
      </c>
      <c r="S295" s="16"/>
      <c r="T295" s="16">
        <f t="shared" si="26"/>
        <v>729.15137614678895</v>
      </c>
      <c r="U295" s="16"/>
      <c r="V295" s="16"/>
      <c r="W295" s="11"/>
      <c r="X295" s="52"/>
      <c r="Y295" s="11"/>
      <c r="Z295" s="11"/>
      <c r="AA295" s="11"/>
      <c r="AB295" s="12"/>
      <c r="AC295" s="12"/>
    </row>
    <row r="296" spans="1:29" hidden="1" x14ac:dyDescent="0.2">
      <c r="A296" s="11">
        <v>286</v>
      </c>
      <c r="B296" s="19" t="str">
        <f t="shared" si="27"/>
        <v>*</v>
      </c>
      <c r="C296" t="str">
        <f>VLOOKUP(A296,'mallin data'!$IJ$3:$IL$295,3,FALSE)</f>
        <v>Närpiö</v>
      </c>
      <c r="D296" s="7">
        <f>VLOOKUP($C296,'mallin data'!$B$2:$CJ$295,9,FALSE)</f>
        <v>46.1</v>
      </c>
      <c r="E296" s="47">
        <f>VLOOKUP($C296,'mallin data'!$B$2:$CJ$295,66,FALSE)</f>
        <v>2.5746652935118436E-2</v>
      </c>
      <c r="F296" s="7">
        <f>VLOOKUP($C296,'mallin data'!$B$2:$CJ$295,16,FALSE)</f>
        <v>89.3</v>
      </c>
      <c r="G296" s="16">
        <f>VLOOKUP($C296,'mallin data'!$B$2:$CJ$295,87,FALSE)</f>
        <v>996</v>
      </c>
      <c r="H296" s="16">
        <f>VLOOKUP($C296,'mallin data'!$B$2:$CJ$295,67,FALSE)</f>
        <v>24135.144683504834</v>
      </c>
      <c r="I296" s="47">
        <f>VLOOKUP($C296,'mallin data'!$B$2:$CJ$295,71,FALSE)</f>
        <v>0.74</v>
      </c>
      <c r="J296" s="28">
        <f>_xlfn.XLOOKUP($C296,'mallin data'!$B$3:$B$295,'mallin data'!CH$3:CH$295)</f>
        <v>0</v>
      </c>
      <c r="L296" s="39">
        <f>1-VLOOKUP(C296,'mallin data'!$B$3:$II$295,242,FALSE)/SUM($D$5:$J$5)</f>
        <v>-10.697950373999282</v>
      </c>
      <c r="M296" s="42">
        <f t="shared" si="25"/>
        <v>14328.205388917133</v>
      </c>
      <c r="N296" s="42"/>
      <c r="O296" s="42">
        <f>VLOOKUP($C296,'mallin data'!$B$2:$CJ$295,65,FALSE)</f>
        <v>0</v>
      </c>
      <c r="P296" s="21"/>
      <c r="Q296" s="16"/>
      <c r="R296" s="16">
        <f>VLOOKUP($C296,'mallin data'!$B$2:$CJ$295,26,FALSE)</f>
        <v>0</v>
      </c>
      <c r="S296" s="16"/>
      <c r="T296" s="16">
        <f t="shared" si="26"/>
        <v>666.59121447028429</v>
      </c>
      <c r="U296" s="16"/>
      <c r="V296" s="16"/>
      <c r="W296" s="11"/>
      <c r="X296" s="52"/>
      <c r="Y296" s="11"/>
      <c r="Z296" s="11"/>
      <c r="AA296" s="11"/>
      <c r="AB296" s="12"/>
      <c r="AC296" s="12"/>
    </row>
    <row r="297" spans="1:29" hidden="1" x14ac:dyDescent="0.2">
      <c r="A297" s="11">
        <v>287</v>
      </c>
      <c r="B297" s="19" t="str">
        <f t="shared" si="27"/>
        <v>*</v>
      </c>
      <c r="C297" t="str">
        <f>VLOOKUP(A297,'mallin data'!$IJ$3:$IL$295,3,FALSE)</f>
        <v>Vöyri</v>
      </c>
      <c r="D297" s="7">
        <f>VLOOKUP($C297,'mallin data'!$B$2:$CJ$295,9,FALSE)</f>
        <v>45.6</v>
      </c>
      <c r="E297" s="47">
        <f>VLOOKUP($C297,'mallin data'!$B$2:$CJ$295,66,FALSE)</f>
        <v>-2.0576131687242798E-2</v>
      </c>
      <c r="F297" s="7">
        <f>VLOOKUP($C297,'mallin data'!$B$2:$CJ$295,16,FALSE)</f>
        <v>52.2</v>
      </c>
      <c r="G297" s="16">
        <f>VLOOKUP($C297,'mallin data'!$B$2:$CJ$295,87,FALSE)</f>
        <v>714</v>
      </c>
      <c r="H297" s="16">
        <f>VLOOKUP($C297,'mallin data'!$B$2:$CJ$295,67,FALSE)</f>
        <v>24920.395485614368</v>
      </c>
      <c r="I297" s="47">
        <f>VLOOKUP($C297,'mallin data'!$B$2:$CJ$295,71,FALSE)</f>
        <v>0.80900000000000005</v>
      </c>
      <c r="J297" s="28">
        <f>_xlfn.XLOOKUP($C297,'mallin data'!$B$3:$B$295,'mallin data'!CH$3:CH$295)</f>
        <v>0</v>
      </c>
      <c r="L297" s="39">
        <f>1-VLOOKUP(C297,'mallin data'!$B$3:$II$295,242,FALSE)/SUM($D$5:$J$5)</f>
        <v>-11.396205755147115</v>
      </c>
      <c r="M297" s="42">
        <f t="shared" si="25"/>
        <v>13733.72972972973</v>
      </c>
      <c r="N297" s="42"/>
      <c r="O297" s="42">
        <f>VLOOKUP($C297,'mallin data'!$B$2:$CJ$295,65,FALSE)</f>
        <v>0</v>
      </c>
      <c r="P297" s="21"/>
      <c r="Q297" s="16"/>
      <c r="R297" s="16">
        <f>VLOOKUP($C297,'mallin data'!$B$2:$CJ$295,26,FALSE)</f>
        <v>0</v>
      </c>
      <c r="S297" s="16"/>
      <c r="T297" s="16">
        <f t="shared" si="26"/>
        <v>1521.1549893842887</v>
      </c>
      <c r="U297" s="16"/>
      <c r="V297" s="16"/>
      <c r="W297" s="11"/>
      <c r="X297" s="52"/>
      <c r="Y297" s="11"/>
      <c r="Z297" s="11"/>
      <c r="AA297" s="11"/>
      <c r="AB297" s="12"/>
      <c r="AC297" s="12"/>
    </row>
    <row r="298" spans="1:29" hidden="1" x14ac:dyDescent="0.2">
      <c r="A298" s="11">
        <v>288</v>
      </c>
      <c r="B298" s="19" t="str">
        <f t="shared" si="27"/>
        <v>*</v>
      </c>
      <c r="C298" t="str">
        <f>VLOOKUP(A298,'mallin data'!$IJ$3:$IL$295,3,FALSE)</f>
        <v>Korsnäs</v>
      </c>
      <c r="D298" s="7">
        <f>VLOOKUP($C298,'mallin data'!$B$2:$CJ$295,9,FALSE)</f>
        <v>48</v>
      </c>
      <c r="E298" s="47">
        <f>VLOOKUP($C298,'mallin data'!$B$2:$CJ$295,66,FALSE)</f>
        <v>-2.1582733812949641E-2</v>
      </c>
      <c r="F298" s="7">
        <f>VLOOKUP($C298,'mallin data'!$B$2:$CJ$295,16,FALSE)</f>
        <v>55.7</v>
      </c>
      <c r="G298" s="16">
        <f>VLOOKUP($C298,'mallin data'!$B$2:$CJ$295,87,FALSE)</f>
        <v>136</v>
      </c>
      <c r="H298" s="16">
        <f>VLOOKUP($C298,'mallin data'!$B$2:$CJ$295,67,FALSE)</f>
        <v>24226.798511166253</v>
      </c>
      <c r="I298" s="47">
        <f>VLOOKUP($C298,'mallin data'!$B$2:$CJ$295,71,FALSE)</f>
        <v>0.83700000000000008</v>
      </c>
      <c r="J298" s="28">
        <f>_xlfn.XLOOKUP($C298,'mallin data'!$B$3:$B$295,'mallin data'!CH$3:CH$295)</f>
        <v>0</v>
      </c>
      <c r="L298" s="39">
        <f>1-VLOOKUP(C298,'mallin data'!$B$3:$II$295,242,FALSE)/SUM($D$5:$J$5)</f>
        <v>-11.965563900321031</v>
      </c>
      <c r="M298" s="42">
        <f t="shared" si="25"/>
        <v>16086.014545454545</v>
      </c>
      <c r="N298" s="42"/>
      <c r="O298" s="42">
        <f>VLOOKUP($C298,'mallin data'!$B$2:$CJ$295,65,FALSE)</f>
        <v>0</v>
      </c>
      <c r="P298" s="21"/>
      <c r="Q298" s="16"/>
      <c r="R298" s="16">
        <f>VLOOKUP($C298,'mallin data'!$B$2:$CJ$295,26,FALSE)</f>
        <v>0</v>
      </c>
      <c r="S298" s="16"/>
      <c r="T298" s="16">
        <f t="shared" si="26"/>
        <v>353.2734375</v>
      </c>
      <c r="U298" s="16"/>
      <c r="V298" s="16"/>
      <c r="W298" s="11"/>
      <c r="X298" s="52"/>
      <c r="Y298" s="11"/>
      <c r="Z298" s="11"/>
      <c r="AA298" s="11"/>
      <c r="AB298" s="12"/>
      <c r="AC298" s="12"/>
    </row>
    <row r="299" spans="1:29" hidden="1" x14ac:dyDescent="0.2">
      <c r="A299" s="11">
        <v>289</v>
      </c>
      <c r="B299" s="19" t="str">
        <f t="shared" si="27"/>
        <v>*</v>
      </c>
      <c r="C299" t="str">
        <f>VLOOKUP(A299,'mallin data'!$IJ$3:$IL$295,3,FALSE)</f>
        <v>Uusikaarlepyy</v>
      </c>
      <c r="D299" s="7">
        <f>VLOOKUP($C299,'mallin data'!$B$2:$CJ$295,9,FALSE)</f>
        <v>44.2</v>
      </c>
      <c r="E299" s="47">
        <f>VLOOKUP($C299,'mallin data'!$B$2:$CJ$295,66,FALSE)</f>
        <v>-6.5075921908893707E-3</v>
      </c>
      <c r="F299" s="7">
        <f>VLOOKUP($C299,'mallin data'!$B$2:$CJ$295,16,FALSE)</f>
        <v>45.9</v>
      </c>
      <c r="G299" s="16">
        <f>VLOOKUP($C299,'mallin data'!$B$2:$CJ$295,87,FALSE)</f>
        <v>916</v>
      </c>
      <c r="H299" s="16">
        <f>VLOOKUP($C299,'mallin data'!$B$2:$CJ$295,67,FALSE)</f>
        <v>24014.846133333333</v>
      </c>
      <c r="I299" s="47">
        <f>VLOOKUP($C299,'mallin data'!$B$2:$CJ$295,71,FALSE)</f>
        <v>0.83700000000000008</v>
      </c>
      <c r="J299" s="28">
        <f>_xlfn.XLOOKUP($C299,'mallin data'!$B$3:$B$295,'mallin data'!CH$3:CH$295)</f>
        <v>0</v>
      </c>
      <c r="L299" s="39">
        <f>1-VLOOKUP(C299,'mallin data'!$B$3:$II$295,242,FALSE)/SUM($D$5:$J$5)</f>
        <v>-12.036526496727619</v>
      </c>
      <c r="M299" s="42">
        <f t="shared" si="25"/>
        <v>10541.502720348204</v>
      </c>
      <c r="N299" s="42"/>
      <c r="O299" s="42">
        <f>VLOOKUP($C299,'mallin data'!$B$2:$CJ$295,65,FALSE)</f>
        <v>0</v>
      </c>
      <c r="P299" s="21"/>
      <c r="Q299" s="16"/>
      <c r="R299" s="16">
        <f>VLOOKUP($C299,'mallin data'!$B$2:$CJ$295,26,FALSE)</f>
        <v>0</v>
      </c>
      <c r="S299" s="16"/>
      <c r="T299" s="16">
        <f t="shared" si="26"/>
        <v>570.33681893230596</v>
      </c>
      <c r="U299" s="16"/>
      <c r="V299" s="16"/>
      <c r="W299" s="11"/>
      <c r="X299" s="52"/>
      <c r="Y299" s="11"/>
      <c r="Z299" s="11"/>
      <c r="AA299" s="11"/>
      <c r="AB299" s="12"/>
      <c r="AC299" s="12"/>
    </row>
    <row r="300" spans="1:29" hidden="1" x14ac:dyDescent="0.2">
      <c r="A300" s="11">
        <v>290</v>
      </c>
      <c r="B300" s="19" t="str">
        <f t="shared" si="27"/>
        <v>*</v>
      </c>
      <c r="C300" t="str">
        <f>VLOOKUP(A300,'mallin data'!$IJ$3:$IL$295,3,FALSE)</f>
        <v>Maalahti</v>
      </c>
      <c r="D300" s="7">
        <f>VLOOKUP($C300,'mallin data'!$B$2:$CJ$295,9,FALSE)</f>
        <v>46.8</v>
      </c>
      <c r="E300" s="47">
        <f>VLOOKUP($C300,'mallin data'!$B$2:$CJ$295,66,FALSE)</f>
        <v>1.4975041597337771E-2</v>
      </c>
      <c r="F300" s="7">
        <f>VLOOKUP($C300,'mallin data'!$B$2:$CJ$295,16,FALSE)</f>
        <v>72</v>
      </c>
      <c r="G300" s="16">
        <f>VLOOKUP($C300,'mallin data'!$B$2:$CJ$295,87,FALSE)</f>
        <v>610</v>
      </c>
      <c r="H300" s="16">
        <f>VLOOKUP($C300,'mallin data'!$B$2:$CJ$295,67,FALSE)</f>
        <v>26406.910923753665</v>
      </c>
      <c r="I300" s="47">
        <f>VLOOKUP($C300,'mallin data'!$B$2:$CJ$295,71,FALSE)</f>
        <v>0.84799999999999998</v>
      </c>
      <c r="J300" s="28">
        <f>_xlfn.XLOOKUP($C300,'mallin data'!$B$3:$B$295,'mallin data'!CH$3:CH$295)</f>
        <v>0</v>
      </c>
      <c r="L300" s="39">
        <f>1-VLOOKUP(C300,'mallin data'!$B$3:$II$295,242,FALSE)/SUM($D$5:$J$5)</f>
        <v>-12.238150159837533</v>
      </c>
      <c r="M300" s="42">
        <f t="shared" si="25"/>
        <v>13777.730800990917</v>
      </c>
      <c r="N300" s="42"/>
      <c r="O300" s="42">
        <f>VLOOKUP($C300,'mallin data'!$B$2:$CJ$295,65,FALSE)</f>
        <v>0</v>
      </c>
      <c r="P300" s="21"/>
      <c r="Q300" s="16"/>
      <c r="R300" s="16">
        <f>VLOOKUP($C300,'mallin data'!$B$2:$CJ$295,26,FALSE)</f>
        <v>0</v>
      </c>
      <c r="S300" s="16"/>
      <c r="T300" s="16">
        <f t="shared" si="26"/>
        <v>763.49916247906197</v>
      </c>
      <c r="U300" s="16"/>
      <c r="V300" s="16"/>
      <c r="W300" s="11"/>
      <c r="X300" s="52"/>
      <c r="Y300" s="11"/>
      <c r="Z300" s="11"/>
      <c r="AA300" s="11"/>
      <c r="AB300" s="12"/>
      <c r="AC300" s="12"/>
    </row>
    <row r="301" spans="1:29" hidden="1" x14ac:dyDescent="0.2">
      <c r="A301" s="11">
        <v>291</v>
      </c>
      <c r="B301" s="19" t="str">
        <f t="shared" si="27"/>
        <v>*</v>
      </c>
      <c r="C301" t="str">
        <f>VLOOKUP(A301,'mallin data'!$IJ$3:$IL$295,3,FALSE)</f>
        <v>Pedersören kunta</v>
      </c>
      <c r="D301" s="7">
        <f>VLOOKUP($C301,'mallin data'!$B$2:$CJ$295,9,FALSE)</f>
        <v>38.700000000000003</v>
      </c>
      <c r="E301" s="47">
        <f>VLOOKUP($C301,'mallin data'!$B$2:$CJ$295,66,FALSE)</f>
        <v>-1.5065913370998116E-2</v>
      </c>
      <c r="F301" s="7">
        <f>VLOOKUP($C301,'mallin data'!$B$2:$CJ$295,16,FALSE)</f>
        <v>69</v>
      </c>
      <c r="G301" s="16">
        <f>VLOOKUP($C301,'mallin data'!$B$2:$CJ$295,87,FALSE)</f>
        <v>1569</v>
      </c>
      <c r="H301" s="16">
        <f>VLOOKUP($C301,'mallin data'!$B$2:$CJ$295,67,FALSE)</f>
        <v>23663.473496659244</v>
      </c>
      <c r="I301" s="47">
        <f>VLOOKUP($C301,'mallin data'!$B$2:$CJ$295,71,FALSE)</f>
        <v>0.88400000000000001</v>
      </c>
      <c r="J301" s="28">
        <f>_xlfn.XLOOKUP($C301,'mallin data'!$B$3:$B$295,'mallin data'!CH$3:CH$295)</f>
        <v>0</v>
      </c>
      <c r="L301" s="39">
        <f>1-VLOOKUP(C301,'mallin data'!$B$3:$II$295,242,FALSE)/SUM($D$5:$J$5)</f>
        <v>-12.726245507360332</v>
      </c>
      <c r="M301" s="42">
        <f t="shared" si="25"/>
        <v>11584.674256799493</v>
      </c>
      <c r="N301" s="42"/>
      <c r="O301" s="42">
        <f>VLOOKUP($C301,'mallin data'!$B$2:$CJ$295,65,FALSE)</f>
        <v>0</v>
      </c>
      <c r="P301" s="21"/>
      <c r="Q301" s="16"/>
      <c r="R301" s="16">
        <f>VLOOKUP($C301,'mallin data'!$B$2:$CJ$295,26,FALSE)</f>
        <v>0</v>
      </c>
      <c r="S301" s="16"/>
      <c r="T301" s="16">
        <f t="shared" si="26"/>
        <v>444.23690932311621</v>
      </c>
      <c r="U301" s="16"/>
      <c r="V301" s="16"/>
      <c r="W301" s="11"/>
      <c r="X301" s="52"/>
      <c r="Y301" s="11"/>
      <c r="Z301" s="11"/>
      <c r="AA301" s="11"/>
      <c r="AB301" s="12"/>
      <c r="AC301" s="12"/>
    </row>
    <row r="302" spans="1:29" hidden="1" x14ac:dyDescent="0.2">
      <c r="A302" s="11">
        <v>292</v>
      </c>
      <c r="B302" s="19" t="str">
        <f t="shared" si="27"/>
        <v>*</v>
      </c>
      <c r="C302" t="str">
        <f>VLOOKUP(A302,'mallin data'!$IJ$3:$IL$295,3,FALSE)</f>
        <v>Luoto</v>
      </c>
      <c r="D302" s="7">
        <f>VLOOKUP($C302,'mallin data'!$B$2:$CJ$295,9,FALSE)</f>
        <v>34</v>
      </c>
      <c r="E302" s="47">
        <f>VLOOKUP($C302,'mallin data'!$B$2:$CJ$295,66,FALSE)</f>
        <v>4.1279669762641896E-3</v>
      </c>
      <c r="F302" s="7">
        <f>VLOOKUP($C302,'mallin data'!$B$2:$CJ$295,16,FALSE)</f>
        <v>90.2</v>
      </c>
      <c r="G302" s="16">
        <f>VLOOKUP($C302,'mallin data'!$B$2:$CJ$295,87,FALSE)</f>
        <v>973</v>
      </c>
      <c r="H302" s="16">
        <f>VLOOKUP($C302,'mallin data'!$B$2:$CJ$295,67,FALSE)</f>
        <v>22908.100975526271</v>
      </c>
      <c r="I302" s="47">
        <f>VLOOKUP($C302,'mallin data'!$B$2:$CJ$295,71,FALSE)</f>
        <v>0.91500000000000004</v>
      </c>
      <c r="J302" s="28">
        <f>_xlfn.XLOOKUP($C302,'mallin data'!$B$3:$B$295,'mallin data'!CH$3:CH$295)</f>
        <v>0</v>
      </c>
      <c r="L302" s="39">
        <f>1-VLOOKUP(C302,'mallin data'!$B$3:$II$295,242,FALSE)/SUM($D$5:$J$5)</f>
        <v>-13.581866381742385</v>
      </c>
      <c r="M302" s="42">
        <f t="shared" si="25"/>
        <v>10340.480947476828</v>
      </c>
      <c r="N302" s="42"/>
      <c r="O302" s="42">
        <f>VLOOKUP($C302,'mallin data'!$B$2:$CJ$295,65,FALSE)</f>
        <v>0</v>
      </c>
      <c r="P302" s="21"/>
      <c r="Q302" s="16"/>
      <c r="R302" s="16">
        <f>VLOOKUP($C302,'mallin data'!$B$2:$CJ$295,26,FALSE)</f>
        <v>0</v>
      </c>
      <c r="S302" s="16"/>
      <c r="T302" s="16">
        <f t="shared" si="26"/>
        <v>371.13209494324047</v>
      </c>
      <c r="U302" s="16"/>
      <c r="V302" s="16"/>
      <c r="W302" s="11"/>
      <c r="X302" s="52"/>
      <c r="Y302" s="11"/>
      <c r="Z302" s="11"/>
      <c r="AA302" s="11"/>
      <c r="AB302" s="12"/>
      <c r="AC302" s="12"/>
    </row>
    <row r="303" spans="1:29" x14ac:dyDescent="0.2">
      <c r="D303" s="7"/>
      <c r="E303" s="20"/>
      <c r="F303" s="7"/>
      <c r="G303" s="7"/>
      <c r="H303" s="20"/>
      <c r="I303" s="20"/>
      <c r="J303" s="7"/>
      <c r="L303" s="7"/>
      <c r="M303" s="42"/>
      <c r="N303" s="42"/>
      <c r="O303" s="12"/>
      <c r="P303" s="21"/>
      <c r="Q303" s="16"/>
      <c r="R303" s="16"/>
      <c r="S303" s="16"/>
      <c r="T303" s="16"/>
      <c r="U303" s="16"/>
      <c r="V303" s="16"/>
      <c r="W303" s="11"/>
      <c r="X303" s="52"/>
      <c r="Y303" s="11"/>
      <c r="Z303" s="11"/>
      <c r="AA303" s="11"/>
      <c r="AB303" s="12"/>
      <c r="AC303" s="12"/>
    </row>
    <row r="304" spans="1:29" x14ac:dyDescent="0.2">
      <c r="C304" s="57" t="s">
        <v>451</v>
      </c>
      <c r="D304" s="42">
        <f>_xlfn.QUARTILE.INC(D11:D302,1)</f>
        <v>44.8</v>
      </c>
      <c r="E304" s="47">
        <f>_xlfn.QUARTILE.INC(E11:E302,1)</f>
        <v>-3.7296348514625877E-2</v>
      </c>
      <c r="F304" s="42">
        <f t="shared" ref="F304" si="28">_xlfn.QUARTILE.INC(F11:F302,1)</f>
        <v>49.25</v>
      </c>
      <c r="G304" s="42">
        <f>_xlfn.QUARTILE.INC(G11:G302,1)</f>
        <v>270.5</v>
      </c>
      <c r="H304" s="42">
        <f t="shared" ref="H304:J304" si="29">_xlfn.QUARTILE.INC(H11:H302,1)</f>
        <v>23618.103506473704</v>
      </c>
      <c r="I304" s="47">
        <f t="shared" si="29"/>
        <v>1E-3</v>
      </c>
      <c r="J304" s="42">
        <f t="shared" si="29"/>
        <v>0</v>
      </c>
      <c r="L304" s="30" t="s">
        <v>430</v>
      </c>
      <c r="M304" s="42">
        <f>_xlfn.QUARTILE.INC(vertailutiedot!L3:L292,1)</f>
        <v>11160.824619963498</v>
      </c>
      <c r="N304" s="45">
        <f>_xlfn.QUARTILE.INC(vertailutiedot!O3:O295,1)</f>
        <v>14.222222328186035</v>
      </c>
      <c r="O304" s="42">
        <f>_xlfn.QUARTILE.INC(vertailutiedot!R3:R295,1)</f>
        <v>133.53125</v>
      </c>
      <c r="P304" s="21">
        <f>_xlfn.QUARTILE.INC(opetus,1)</f>
        <v>5937.0577987466377</v>
      </c>
      <c r="Q304" s="21">
        <f>_xlfn.QUARTILE.INC(kuljetus,1)</f>
        <v>485.15529053101176</v>
      </c>
      <c r="R304" s="21">
        <f>_xlfn.QUARTILE.INC(ruokailu,1)</f>
        <v>640.39944325438898</v>
      </c>
      <c r="S304" s="21">
        <f>_xlfn.QUARTILE.INC(oppilashuolto,1)</f>
        <v>514.58658026868159</v>
      </c>
      <c r="T304" s="21">
        <f>_xlfn.QUARTILE.INC(hallinto,1)</f>
        <v>527.01684074316699</v>
      </c>
      <c r="U304" s="21">
        <f>_xlfn.QUARTILE.INC(kiinteistöt,1)</f>
        <v>1162.873556205845</v>
      </c>
      <c r="V304" s="56">
        <f>_xlfn.QUARTILE.INC(vertailutiedot!V3:V295,1)</f>
        <v>0.18327029908983078</v>
      </c>
      <c r="W304" s="12"/>
      <c r="X304" s="43"/>
      <c r="Y304" s="12"/>
      <c r="Z304" s="12"/>
      <c r="AA304" s="12"/>
      <c r="AB304" s="12"/>
      <c r="AC304" s="12"/>
    </row>
    <row r="305" spans="2:29" x14ac:dyDescent="0.2">
      <c r="C305" s="57" t="s">
        <v>452</v>
      </c>
      <c r="D305" s="42">
        <f>MEDIAN(D11:D302)</f>
        <v>48.150000000000006</v>
      </c>
      <c r="E305" s="47">
        <f>MEDIAN(E11:E302)</f>
        <v>-1.7071945127236639E-2</v>
      </c>
      <c r="F305" s="42">
        <f t="shared" ref="F305" si="30">MEDIAN(F11:F302)</f>
        <v>62</v>
      </c>
      <c r="G305" s="42">
        <f>MEDIAN(G11:G302)</f>
        <v>614.5</v>
      </c>
      <c r="H305" s="42">
        <f t="shared" ref="H305:J305" si="31">MEDIAN(H11:H302)</f>
        <v>25149.789059801857</v>
      </c>
      <c r="I305" s="47">
        <f t="shared" si="31"/>
        <v>2E-3</v>
      </c>
      <c r="J305" s="42">
        <f t="shared" si="31"/>
        <v>0</v>
      </c>
      <c r="L305" s="30" t="s">
        <v>428</v>
      </c>
      <c r="M305" s="42">
        <f>MEDIAN(vertailutiedot!L3:L292)</f>
        <v>12353.278621097565</v>
      </c>
      <c r="N305" s="45">
        <f>MEDIAN(vertailutiedot!O3:O295)</f>
        <v>16</v>
      </c>
      <c r="O305" s="42">
        <f>MEDIAN(vertailutiedot!R3:R295)</f>
        <v>177.10714285714286</v>
      </c>
      <c r="P305" s="21">
        <f>MEDIAN(opetus)</f>
        <v>6553.54854442344</v>
      </c>
      <c r="Q305" s="21">
        <f>MEDIAN(kuljetus)</f>
        <v>875.16834503690211</v>
      </c>
      <c r="R305" s="21">
        <f>MEDIAN(ruokailu)</f>
        <v>756.06600399740637</v>
      </c>
      <c r="S305" s="21">
        <f>MEDIAN(oppilashuolto)</f>
        <v>691.4885714285715</v>
      </c>
      <c r="T305" s="21">
        <f>MEDIAN(hallinto)</f>
        <v>800.45109885117404</v>
      </c>
      <c r="U305" s="21">
        <f>MEDIAN(kiinteistöt)</f>
        <v>1489.4084910153315</v>
      </c>
      <c r="V305" s="56">
        <f>MEDIAN(vertailutiedot!V3:V295)</f>
        <v>0.34015525758645027</v>
      </c>
      <c r="W305" s="12"/>
      <c r="X305" s="12"/>
      <c r="Y305" s="12"/>
      <c r="Z305" s="12"/>
      <c r="AA305" s="12"/>
      <c r="AB305" s="12"/>
      <c r="AC305" s="12"/>
    </row>
    <row r="306" spans="2:29" x14ac:dyDescent="0.2">
      <c r="B306" s="6"/>
      <c r="C306" s="57" t="s">
        <v>453</v>
      </c>
      <c r="D306" s="42">
        <f>_xlfn.QUARTILE.INC(D11:D302,3)</f>
        <v>51.524999999999999</v>
      </c>
      <c r="E306" s="47">
        <f>_xlfn.QUARTILE.INC(E11:E302,3)</f>
        <v>2.9634507400059591E-3</v>
      </c>
      <c r="F306" s="42">
        <f t="shared" ref="F306" si="32">_xlfn.QUARTILE.INC(F11:F302,3)</f>
        <v>78.050000000000011</v>
      </c>
      <c r="G306" s="42">
        <f>_xlfn.QUARTILE.INC(G11:G302,3)</f>
        <v>1556.5</v>
      </c>
      <c r="H306" s="42">
        <f t="shared" ref="H306:J306" si="33">_xlfn.QUARTILE.INC(H11:H302,3)</f>
        <v>27256.570016531026</v>
      </c>
      <c r="I306" s="47">
        <f t="shared" si="33"/>
        <v>6.0000000000000001E-3</v>
      </c>
      <c r="J306" s="42">
        <f t="shared" si="33"/>
        <v>0</v>
      </c>
      <c r="L306" s="30" t="s">
        <v>431</v>
      </c>
      <c r="M306" s="42">
        <f>_xlfn.QUARTILE.INC(vertailutiedot!L3:L292,3)</f>
        <v>14255.285683661745</v>
      </c>
      <c r="N306" s="45">
        <f>_xlfn.QUARTILE.INC(vertailutiedot!O3:O295,3)</f>
        <v>17.441860198974609</v>
      </c>
      <c r="O306" s="42">
        <f>_xlfn.QUARTILE.INC(vertailutiedot!R3:R295,3)</f>
        <v>253.875</v>
      </c>
      <c r="P306" s="21">
        <f>_xlfn.QUARTILE.INC(opetus,3)</f>
        <v>7574.5842014307527</v>
      </c>
      <c r="Q306" s="21">
        <f>_xlfn.QUARTILE.INC(kuljetus,3)</f>
        <v>1498.8227268637243</v>
      </c>
      <c r="R306" s="21">
        <f>_xlfn.QUARTILE.INC(ruokailu,3)</f>
        <v>900.96931725834395</v>
      </c>
      <c r="S306" s="21">
        <f>_xlfn.QUARTILE.INC(oppilashuolto,3)</f>
        <v>963.00126343497072</v>
      </c>
      <c r="T306" s="21">
        <f>_xlfn.QUARTILE.INC(hallinto,3)</f>
        <v>1120.33150648011</v>
      </c>
      <c r="U306" s="21">
        <f>_xlfn.QUARTILE.INC(kiinteistöt,3)</f>
        <v>1965.9467560370392</v>
      </c>
      <c r="V306" s="56">
        <f>_xlfn.QUARTILE.INC(vertailutiedot!V3:V295,3)</f>
        <v>0.45439718303773952</v>
      </c>
      <c r="W306" s="12"/>
      <c r="X306" s="12"/>
      <c r="Y306" s="12"/>
      <c r="Z306" s="12"/>
      <c r="AA306" s="12"/>
      <c r="AB306" s="12"/>
      <c r="AC306" s="12"/>
    </row>
    <row r="307" spans="2:29" x14ac:dyDescent="0.2">
      <c r="B307" s="6"/>
      <c r="C307" s="58" t="s">
        <v>429</v>
      </c>
      <c r="D307" s="6"/>
      <c r="E307" s="20"/>
      <c r="F307" s="6"/>
      <c r="G307" s="6"/>
      <c r="H307" s="20"/>
      <c r="I307" s="20"/>
      <c r="J307" s="6"/>
      <c r="L307" s="31" t="s">
        <v>429</v>
      </c>
      <c r="Q307" s="16"/>
      <c r="R307" s="16"/>
      <c r="S307" s="16"/>
      <c r="T307" s="16"/>
      <c r="U307" s="16"/>
      <c r="V307" s="16"/>
      <c r="W307" s="12"/>
      <c r="X307" s="12"/>
      <c r="Y307" s="12"/>
      <c r="Z307" s="12"/>
      <c r="AA307" s="12"/>
      <c r="AB307" s="12"/>
      <c r="AC307" s="12"/>
    </row>
    <row r="308" spans="2:29" x14ac:dyDescent="0.2">
      <c r="B308" s="6"/>
      <c r="D308" s="6"/>
      <c r="E308" s="20"/>
      <c r="F308" s="6"/>
      <c r="G308" s="6"/>
      <c r="H308" s="20"/>
      <c r="I308" s="20"/>
      <c r="J308" s="6"/>
      <c r="N308" s="21"/>
      <c r="O308" s="21"/>
      <c r="P308" s="21"/>
      <c r="Q308" s="16"/>
      <c r="R308" s="16"/>
      <c r="S308" s="16"/>
      <c r="T308" s="16"/>
      <c r="U308" s="16"/>
      <c r="V308" s="16"/>
      <c r="W308" s="12"/>
      <c r="X308" s="12"/>
      <c r="Y308" s="12"/>
      <c r="Z308" s="12"/>
      <c r="AA308" s="12"/>
      <c r="AB308" s="12"/>
    </row>
    <row r="309" spans="2:29" x14ac:dyDescent="0.2">
      <c r="B309" s="6"/>
      <c r="D309" s="6"/>
      <c r="E309" s="20"/>
      <c r="F309" s="6"/>
      <c r="G309" s="6"/>
      <c r="H309" s="20"/>
      <c r="I309" s="20"/>
      <c r="J309" s="6"/>
      <c r="L309" s="6"/>
      <c r="M309" s="21"/>
      <c r="N309" s="21"/>
      <c r="O309" s="21"/>
      <c r="P309" s="21"/>
      <c r="Q309" s="16"/>
      <c r="R309" s="16"/>
      <c r="S309" s="16"/>
      <c r="T309" s="16"/>
      <c r="U309" s="16"/>
      <c r="V309" s="16"/>
      <c r="W309" s="49"/>
      <c r="X309" s="49"/>
      <c r="Y309" s="49"/>
      <c r="Z309" s="49"/>
    </row>
    <row r="310" spans="2:29" x14ac:dyDescent="0.2">
      <c r="B310" s="6"/>
      <c r="D310" s="6"/>
      <c r="E310" s="20"/>
      <c r="F310" s="6"/>
      <c r="G310" s="6"/>
      <c r="H310" s="20"/>
      <c r="I310" s="20"/>
      <c r="J310" s="6"/>
      <c r="L310" s="6"/>
      <c r="M310" s="21"/>
      <c r="Q310" s="16"/>
      <c r="R310" s="16"/>
      <c r="S310" s="16"/>
      <c r="T310" s="16"/>
      <c r="U310" s="16"/>
      <c r="V310" s="16"/>
      <c r="W310" s="49"/>
      <c r="X310" s="49"/>
      <c r="Y310" s="49"/>
      <c r="Z310" s="49"/>
    </row>
    <row r="311" spans="2:29" x14ac:dyDescent="0.2">
      <c r="B311" s="6"/>
      <c r="D311" s="6"/>
      <c r="E311" s="20"/>
      <c r="F311" s="6"/>
      <c r="G311" s="6"/>
      <c r="H311" s="20"/>
      <c r="I311" s="20"/>
      <c r="J311" s="6"/>
      <c r="L311" s="6"/>
      <c r="M311" s="21"/>
      <c r="N311" s="21"/>
      <c r="O311" s="21"/>
      <c r="P311" s="21"/>
      <c r="Q311" s="16"/>
      <c r="R311" s="16"/>
      <c r="S311" s="16"/>
      <c r="T311" s="16"/>
      <c r="U311" s="16"/>
      <c r="V311" s="16"/>
      <c r="W311" s="49"/>
      <c r="X311" s="49"/>
      <c r="Y311" s="49"/>
      <c r="Z311" s="49"/>
    </row>
    <row r="312" spans="2:29" x14ac:dyDescent="0.2">
      <c r="B312" s="6"/>
      <c r="D312" s="6"/>
      <c r="E312" s="20"/>
      <c r="F312" s="6"/>
      <c r="G312" s="6"/>
      <c r="H312" s="20"/>
      <c r="I312" s="20"/>
      <c r="J312" s="6"/>
      <c r="L312" s="6"/>
      <c r="M312" s="21"/>
      <c r="N312" s="21"/>
      <c r="O312" s="21"/>
      <c r="P312" s="21"/>
      <c r="Q312" s="16"/>
      <c r="R312" s="16"/>
      <c r="S312" s="16"/>
      <c r="T312" s="16"/>
      <c r="U312" s="16"/>
      <c r="V312" s="16"/>
      <c r="W312" s="49"/>
      <c r="X312" s="49"/>
      <c r="Y312" s="49"/>
      <c r="Z312" s="49"/>
    </row>
    <row r="313" spans="2:29" x14ac:dyDescent="0.2">
      <c r="B313" s="6"/>
      <c r="D313" s="6"/>
      <c r="E313" s="20"/>
      <c r="F313" s="6"/>
      <c r="G313" s="6"/>
      <c r="H313" s="20"/>
      <c r="I313" s="20"/>
      <c r="J313" s="6"/>
      <c r="L313" s="6"/>
      <c r="M313" s="21"/>
      <c r="N313" s="21"/>
      <c r="O313" s="21"/>
      <c r="P313" s="21"/>
      <c r="Q313" s="16"/>
      <c r="R313" s="16"/>
      <c r="S313" s="16"/>
      <c r="T313" s="16"/>
      <c r="U313" s="16"/>
      <c r="V313" s="16"/>
      <c r="W313" s="49"/>
      <c r="X313" s="49"/>
      <c r="Y313" s="49"/>
      <c r="Z313" s="49"/>
    </row>
    <row r="314" spans="2:29" x14ac:dyDescent="0.2">
      <c r="B314" s="6"/>
      <c r="D314" s="6"/>
      <c r="E314" s="20"/>
      <c r="F314" s="6"/>
      <c r="G314" s="6"/>
      <c r="H314" s="20"/>
      <c r="I314" s="20"/>
      <c r="J314" s="6"/>
      <c r="L314" s="6"/>
      <c r="M314" s="21"/>
      <c r="N314" s="21"/>
      <c r="O314" s="21"/>
      <c r="P314" s="21"/>
      <c r="Q314" s="16"/>
      <c r="R314" s="16"/>
      <c r="S314" s="16"/>
      <c r="T314" s="16"/>
      <c r="U314" s="16"/>
      <c r="V314" s="16"/>
      <c r="W314" s="49"/>
      <c r="X314" s="49"/>
      <c r="Y314" s="49"/>
      <c r="Z314" s="49"/>
    </row>
    <row r="315" spans="2:29" x14ac:dyDescent="0.2">
      <c r="B315" s="6"/>
      <c r="D315" s="6"/>
      <c r="E315" s="20"/>
      <c r="F315" s="6"/>
      <c r="G315" s="6"/>
      <c r="H315" s="20"/>
      <c r="I315" s="20"/>
      <c r="J315" s="6"/>
      <c r="L315" s="6"/>
      <c r="M315" s="21"/>
      <c r="N315" s="21"/>
      <c r="O315" s="21"/>
      <c r="P315" s="21"/>
      <c r="Q315" s="16"/>
      <c r="R315" s="16"/>
      <c r="S315" s="16"/>
      <c r="T315" s="16"/>
      <c r="U315" s="16"/>
      <c r="V315" s="16"/>
      <c r="W315" s="49"/>
      <c r="X315" s="49"/>
      <c r="Y315" s="49"/>
      <c r="Z315" s="49"/>
    </row>
    <row r="316" spans="2:29" x14ac:dyDescent="0.2">
      <c r="B316" s="6"/>
      <c r="D316" s="6"/>
      <c r="E316" s="20"/>
      <c r="F316" s="6"/>
      <c r="G316" s="6"/>
      <c r="H316" s="20"/>
      <c r="I316" s="20"/>
      <c r="J316" s="6"/>
      <c r="L316" s="6"/>
      <c r="M316" s="21"/>
      <c r="N316" s="21"/>
      <c r="O316" s="21"/>
      <c r="P316" s="21"/>
      <c r="Q316" s="16"/>
      <c r="R316" s="16"/>
      <c r="S316" s="16"/>
      <c r="T316" s="16"/>
      <c r="U316" s="16"/>
      <c r="V316" s="16"/>
    </row>
    <row r="317" spans="2:29" x14ac:dyDescent="0.2">
      <c r="B317" s="6"/>
      <c r="D317" s="6"/>
      <c r="E317" s="20"/>
      <c r="F317" s="6"/>
      <c r="G317" s="6"/>
      <c r="H317" s="20"/>
      <c r="I317" s="20"/>
      <c r="J317" s="6"/>
      <c r="L317" s="6"/>
      <c r="M317" s="16"/>
      <c r="N317" s="16"/>
      <c r="O317" s="16"/>
      <c r="P317" s="16"/>
      <c r="Q317" s="16"/>
      <c r="R317" s="16"/>
      <c r="S317" s="16"/>
      <c r="T317" s="16"/>
      <c r="U317" s="16"/>
      <c r="V317" s="16"/>
    </row>
    <row r="318" spans="2:29" x14ac:dyDescent="0.2">
      <c r="B318" s="6"/>
      <c r="D318" s="6"/>
      <c r="E318" s="20"/>
      <c r="F318" s="6"/>
      <c r="G318" s="6"/>
      <c r="H318" s="20"/>
      <c r="I318" s="20"/>
      <c r="J318" s="6"/>
      <c r="L318" s="6"/>
      <c r="M318" s="16"/>
      <c r="N318" s="16"/>
      <c r="O318" s="16"/>
      <c r="P318" s="16"/>
      <c r="Q318" s="16"/>
      <c r="R318" s="16"/>
      <c r="S318" s="16"/>
      <c r="T318" s="16"/>
      <c r="U318" s="16"/>
      <c r="V318" s="16"/>
    </row>
    <row r="319" spans="2:29" x14ac:dyDescent="0.2">
      <c r="B319" s="6"/>
      <c r="D319" s="6"/>
      <c r="E319" s="20"/>
      <c r="F319" s="6"/>
      <c r="G319" s="6"/>
      <c r="H319" s="20"/>
      <c r="I319" s="20"/>
      <c r="J319" s="6"/>
      <c r="L319" s="6"/>
      <c r="M319" s="16"/>
      <c r="N319" s="16"/>
      <c r="O319" s="16"/>
      <c r="P319" s="16"/>
      <c r="Q319" s="16"/>
      <c r="R319" s="16"/>
      <c r="S319" s="16"/>
      <c r="T319" s="16"/>
      <c r="U319" s="16"/>
      <c r="V319" s="16"/>
    </row>
    <row r="320" spans="2:29" x14ac:dyDescent="0.2">
      <c r="B320" s="6"/>
      <c r="D320" s="6"/>
      <c r="E320" s="20"/>
      <c r="F320" s="6"/>
      <c r="G320" s="6"/>
      <c r="H320" s="20"/>
      <c r="I320" s="20"/>
      <c r="J320" s="6"/>
      <c r="L320" s="6"/>
      <c r="M320" s="16"/>
      <c r="N320" s="16"/>
      <c r="O320" s="16"/>
      <c r="P320" s="16"/>
      <c r="Q320" s="16"/>
      <c r="R320" s="16"/>
      <c r="S320" s="16"/>
      <c r="T320" s="16"/>
      <c r="U320" s="16"/>
      <c r="V320" s="16"/>
    </row>
    <row r="321" spans="2:22" x14ac:dyDescent="0.2">
      <c r="B321" s="6"/>
      <c r="D321" s="6"/>
      <c r="E321" s="20"/>
      <c r="F321" s="6"/>
      <c r="G321" s="6"/>
      <c r="H321" s="20"/>
      <c r="I321" s="20"/>
      <c r="J321" s="6"/>
      <c r="L321" s="6"/>
      <c r="M321" s="16"/>
      <c r="N321" s="16"/>
      <c r="O321" s="16"/>
      <c r="P321" s="16"/>
      <c r="Q321" s="16"/>
      <c r="R321" s="16"/>
      <c r="S321" s="16"/>
      <c r="T321" s="16"/>
      <c r="U321" s="16"/>
      <c r="V321" s="16"/>
    </row>
    <row r="322" spans="2:22" x14ac:dyDescent="0.2">
      <c r="B322" s="6"/>
      <c r="D322" s="6"/>
      <c r="E322" s="20"/>
      <c r="F322" s="6"/>
      <c r="G322" s="6"/>
      <c r="H322" s="20"/>
      <c r="I322" s="20"/>
      <c r="J322" s="6"/>
      <c r="L322" s="6"/>
      <c r="M322" s="16"/>
      <c r="N322" s="16"/>
      <c r="O322" s="16"/>
      <c r="P322" s="16"/>
      <c r="Q322" s="16"/>
      <c r="R322" s="16"/>
      <c r="S322" s="16"/>
      <c r="T322" s="16"/>
      <c r="U322" s="16"/>
      <c r="V322" s="16"/>
    </row>
    <row r="323" spans="2:22" x14ac:dyDescent="0.2">
      <c r="B323" s="6"/>
      <c r="D323" s="6"/>
      <c r="E323" s="20"/>
      <c r="F323" s="6"/>
      <c r="G323" s="6"/>
      <c r="H323" s="20"/>
      <c r="I323" s="20"/>
      <c r="J323" s="6"/>
      <c r="L323" s="6"/>
      <c r="M323" s="16"/>
      <c r="N323" s="16"/>
      <c r="O323" s="16"/>
      <c r="P323" s="16"/>
      <c r="Q323" s="16"/>
      <c r="R323" s="16"/>
      <c r="S323" s="16"/>
      <c r="T323" s="16"/>
      <c r="U323" s="16"/>
      <c r="V323" s="16"/>
    </row>
    <row r="324" spans="2:22" x14ac:dyDescent="0.2">
      <c r="B324" s="6"/>
      <c r="D324" s="6"/>
      <c r="E324" s="20"/>
      <c r="F324" s="6"/>
      <c r="G324" s="6"/>
      <c r="H324" s="20"/>
      <c r="I324" s="20"/>
      <c r="J324" s="6"/>
      <c r="L324" s="6"/>
      <c r="M324" s="16"/>
      <c r="N324" s="16"/>
      <c r="O324" s="16"/>
      <c r="P324" s="16"/>
      <c r="Q324" s="16"/>
      <c r="R324" s="16"/>
      <c r="S324" s="16"/>
      <c r="T324" s="16"/>
      <c r="U324" s="16"/>
      <c r="V324" s="16"/>
    </row>
    <row r="325" spans="2:22" x14ac:dyDescent="0.2">
      <c r="B325" s="6"/>
      <c r="D325" s="6"/>
      <c r="E325" s="20"/>
      <c r="F325" s="6"/>
      <c r="G325" s="6"/>
      <c r="H325" s="20"/>
      <c r="I325" s="20"/>
      <c r="J325" s="6"/>
      <c r="L325" s="6"/>
      <c r="M325" s="16"/>
      <c r="N325" s="16"/>
      <c r="O325" s="16"/>
      <c r="P325" s="16"/>
      <c r="Q325" s="16"/>
      <c r="R325" s="16"/>
      <c r="S325" s="16"/>
      <c r="T325" s="16"/>
      <c r="U325" s="16"/>
      <c r="V325" s="16"/>
    </row>
    <row r="326" spans="2:22" x14ac:dyDescent="0.2">
      <c r="B326" s="6"/>
      <c r="D326" s="6"/>
      <c r="E326" s="20"/>
      <c r="F326" s="6"/>
      <c r="G326" s="6"/>
      <c r="H326" s="20"/>
      <c r="I326" s="20"/>
      <c r="J326" s="6"/>
      <c r="L326" s="6"/>
      <c r="M326" s="16"/>
      <c r="N326" s="16"/>
      <c r="O326" s="16"/>
      <c r="P326" s="16"/>
      <c r="Q326" s="16"/>
      <c r="R326" s="16"/>
      <c r="S326" s="16"/>
      <c r="T326" s="16"/>
      <c r="U326" s="16"/>
      <c r="V326" s="16"/>
    </row>
    <row r="327" spans="2:22" x14ac:dyDescent="0.2">
      <c r="B327" s="6"/>
      <c r="D327" s="6"/>
      <c r="E327" s="20"/>
      <c r="F327" s="6"/>
      <c r="G327" s="6"/>
      <c r="H327" s="20"/>
      <c r="I327" s="20"/>
      <c r="J327" s="6"/>
      <c r="L327" s="6"/>
      <c r="M327" s="16"/>
      <c r="N327" s="16"/>
      <c r="O327" s="16"/>
      <c r="P327" s="16"/>
      <c r="Q327" s="16"/>
      <c r="R327" s="16"/>
      <c r="S327" s="16"/>
      <c r="T327" s="16"/>
      <c r="U327" s="16"/>
      <c r="V327" s="16"/>
    </row>
    <row r="328" spans="2:22" x14ac:dyDescent="0.2">
      <c r="B328" s="6"/>
      <c r="D328" s="6"/>
      <c r="E328" s="20"/>
      <c r="F328" s="6"/>
      <c r="G328" s="6"/>
      <c r="H328" s="20"/>
      <c r="I328" s="20"/>
      <c r="J328" s="6"/>
      <c r="L328" s="6"/>
      <c r="M328" s="16"/>
      <c r="N328" s="16"/>
      <c r="O328" s="16"/>
      <c r="P328" s="16"/>
      <c r="Q328" s="16"/>
      <c r="R328" s="16"/>
      <c r="S328" s="16"/>
      <c r="T328" s="16"/>
      <c r="U328" s="16"/>
      <c r="V328" s="16"/>
    </row>
    <row r="329" spans="2:22" x14ac:dyDescent="0.2">
      <c r="B329" s="6"/>
      <c r="D329" s="6"/>
      <c r="E329" s="20"/>
      <c r="F329" s="6"/>
      <c r="G329" s="6"/>
      <c r="H329" s="20"/>
      <c r="I329" s="20"/>
      <c r="J329" s="6"/>
      <c r="L329" s="6"/>
      <c r="M329" s="16"/>
      <c r="N329" s="16"/>
      <c r="O329" s="16"/>
      <c r="P329" s="16"/>
      <c r="Q329" s="16"/>
      <c r="R329" s="16"/>
      <c r="S329" s="16"/>
      <c r="T329" s="16"/>
      <c r="U329" s="16"/>
      <c r="V329" s="16"/>
    </row>
    <row r="330" spans="2:22" x14ac:dyDescent="0.2">
      <c r="B330" s="6"/>
      <c r="D330" s="6"/>
      <c r="E330" s="20"/>
      <c r="F330" s="6"/>
      <c r="G330" s="6"/>
      <c r="H330" s="20"/>
      <c r="I330" s="20"/>
      <c r="J330" s="6"/>
      <c r="L330" s="6"/>
      <c r="M330" s="16"/>
      <c r="N330" s="16"/>
      <c r="O330" s="16"/>
      <c r="P330" s="16"/>
      <c r="Q330" s="16"/>
      <c r="R330" s="16"/>
      <c r="S330" s="16"/>
      <c r="T330" s="16"/>
      <c r="U330" s="16"/>
      <c r="V330" s="16"/>
    </row>
    <row r="331" spans="2:22" x14ac:dyDescent="0.2">
      <c r="B331" s="6"/>
      <c r="D331" s="6"/>
      <c r="E331" s="20"/>
      <c r="F331" s="6"/>
      <c r="G331" s="6"/>
      <c r="H331" s="20"/>
      <c r="I331" s="20"/>
      <c r="J331" s="6"/>
      <c r="L331" s="6"/>
      <c r="M331" s="16"/>
      <c r="N331" s="16"/>
      <c r="O331" s="16"/>
      <c r="P331" s="16"/>
      <c r="Q331" s="16"/>
      <c r="R331" s="16"/>
      <c r="S331" s="16"/>
      <c r="T331" s="16"/>
      <c r="U331" s="16"/>
      <c r="V331" s="16"/>
    </row>
    <row r="332" spans="2:22" x14ac:dyDescent="0.2">
      <c r="B332" s="6"/>
      <c r="D332" s="6"/>
      <c r="E332" s="20"/>
      <c r="F332" s="6"/>
      <c r="G332" s="6"/>
      <c r="H332" s="20"/>
      <c r="I332" s="20"/>
      <c r="J332" s="6"/>
      <c r="L332" s="6"/>
      <c r="M332" s="16"/>
      <c r="N332" s="16"/>
      <c r="O332" s="16"/>
      <c r="P332" s="16"/>
      <c r="Q332" s="16"/>
      <c r="R332" s="16"/>
      <c r="S332" s="16"/>
      <c r="T332" s="16"/>
      <c r="U332" s="16"/>
      <c r="V332" s="16"/>
    </row>
    <row r="333" spans="2:22" x14ac:dyDescent="0.2">
      <c r="B333" s="6"/>
      <c r="D333" s="6"/>
      <c r="E333" s="20"/>
      <c r="F333" s="6"/>
      <c r="G333" s="6"/>
      <c r="H333" s="20"/>
      <c r="I333" s="20"/>
      <c r="J333" s="6"/>
      <c r="L333" s="6"/>
      <c r="M333" s="16"/>
      <c r="N333" s="16"/>
      <c r="O333" s="16"/>
      <c r="P333" s="16"/>
      <c r="Q333" s="16"/>
      <c r="R333" s="16"/>
      <c r="S333" s="16"/>
      <c r="T333" s="16"/>
      <c r="U333" s="16"/>
      <c r="V333" s="16"/>
    </row>
    <row r="334" spans="2:22" x14ac:dyDescent="0.2">
      <c r="B334" s="6"/>
      <c r="D334" s="6"/>
      <c r="E334" s="20"/>
      <c r="F334" s="6"/>
      <c r="G334" s="6"/>
      <c r="H334" s="20"/>
      <c r="I334" s="20"/>
      <c r="J334" s="6"/>
      <c r="L334" s="6"/>
      <c r="M334" s="16"/>
      <c r="N334" s="16"/>
      <c r="O334" s="16"/>
      <c r="P334" s="16"/>
      <c r="Q334" s="16"/>
      <c r="R334" s="16"/>
      <c r="S334" s="16"/>
      <c r="T334" s="16"/>
      <c r="U334" s="16"/>
      <c r="V334" s="16"/>
    </row>
    <row r="335" spans="2:22" x14ac:dyDescent="0.2">
      <c r="B335" s="6"/>
      <c r="D335" s="6"/>
      <c r="E335" s="20"/>
      <c r="F335" s="6"/>
      <c r="G335" s="6"/>
      <c r="H335" s="20"/>
      <c r="I335" s="20"/>
      <c r="J335" s="6"/>
      <c r="L335" s="6"/>
      <c r="M335" s="16"/>
      <c r="N335" s="16"/>
      <c r="O335" s="16"/>
      <c r="P335" s="16"/>
      <c r="Q335" s="16"/>
      <c r="R335" s="16"/>
      <c r="S335" s="16"/>
      <c r="T335" s="16"/>
      <c r="U335" s="16"/>
      <c r="V335" s="16"/>
    </row>
    <row r="336" spans="2:22" x14ac:dyDescent="0.2">
      <c r="B336" s="6"/>
      <c r="D336" s="6"/>
      <c r="E336" s="20"/>
      <c r="F336" s="6"/>
      <c r="G336" s="6"/>
      <c r="H336" s="20"/>
      <c r="I336" s="20"/>
      <c r="J336" s="6"/>
      <c r="L336" s="6"/>
      <c r="M336" s="16"/>
      <c r="N336" s="16"/>
      <c r="O336" s="16"/>
      <c r="P336" s="16"/>
      <c r="Q336" s="16"/>
      <c r="R336" s="16"/>
      <c r="S336" s="16"/>
      <c r="T336" s="16"/>
      <c r="U336" s="16"/>
      <c r="V336" s="16"/>
    </row>
    <row r="337" spans="2:22" x14ac:dyDescent="0.2">
      <c r="B337" s="6"/>
      <c r="D337" s="6"/>
      <c r="E337" s="20"/>
      <c r="F337" s="6"/>
      <c r="G337" s="6"/>
      <c r="H337" s="20"/>
      <c r="I337" s="20"/>
      <c r="J337" s="6"/>
      <c r="L337" s="6"/>
      <c r="M337" s="16"/>
      <c r="N337" s="16"/>
      <c r="O337" s="16"/>
      <c r="P337" s="16"/>
      <c r="Q337" s="16"/>
      <c r="R337" s="16"/>
      <c r="S337" s="16"/>
      <c r="T337" s="16"/>
      <c r="U337" s="16"/>
      <c r="V337" s="16"/>
    </row>
    <row r="338" spans="2:22" x14ac:dyDescent="0.2">
      <c r="B338" s="6"/>
      <c r="D338" s="6"/>
      <c r="E338" s="20"/>
      <c r="F338" s="6"/>
      <c r="G338" s="6"/>
      <c r="H338" s="20"/>
      <c r="I338" s="20"/>
      <c r="J338" s="6"/>
      <c r="L338" s="6"/>
      <c r="M338" s="16"/>
      <c r="N338" s="16"/>
      <c r="O338" s="16"/>
      <c r="P338" s="16"/>
      <c r="Q338" s="16"/>
      <c r="R338" s="16"/>
      <c r="S338" s="16"/>
      <c r="T338" s="16"/>
      <c r="U338" s="16"/>
      <c r="V338" s="16"/>
    </row>
    <row r="339" spans="2:22" x14ac:dyDescent="0.2">
      <c r="B339" s="6"/>
      <c r="D339" s="6"/>
      <c r="E339" s="20"/>
      <c r="F339" s="6"/>
      <c r="G339" s="6"/>
      <c r="H339" s="20"/>
      <c r="I339" s="20"/>
      <c r="J339" s="6"/>
      <c r="L339" s="6"/>
      <c r="M339" s="16"/>
      <c r="N339" s="16"/>
      <c r="O339" s="16"/>
      <c r="P339" s="16"/>
      <c r="Q339" s="16"/>
      <c r="R339" s="16"/>
      <c r="S339" s="16"/>
      <c r="T339" s="16"/>
      <c r="U339" s="16"/>
      <c r="V339" s="16"/>
    </row>
    <row r="340" spans="2:22" x14ac:dyDescent="0.2">
      <c r="B340" s="6"/>
      <c r="D340" s="6"/>
      <c r="E340" s="20"/>
      <c r="F340" s="6"/>
      <c r="G340" s="6"/>
      <c r="H340" s="20"/>
      <c r="I340" s="20"/>
      <c r="J340" s="6"/>
      <c r="L340" s="6"/>
      <c r="M340" s="16"/>
      <c r="N340" s="16"/>
      <c r="O340" s="16"/>
      <c r="P340" s="16"/>
      <c r="Q340" s="16"/>
      <c r="R340" s="16"/>
      <c r="S340" s="16"/>
      <c r="T340" s="16"/>
      <c r="U340" s="16"/>
      <c r="V340" s="16"/>
    </row>
    <row r="341" spans="2:22" x14ac:dyDescent="0.2">
      <c r="B341" s="6"/>
      <c r="D341" s="6"/>
      <c r="E341" s="20"/>
      <c r="F341" s="6"/>
      <c r="G341" s="6"/>
      <c r="H341" s="20"/>
      <c r="I341" s="20"/>
      <c r="J341" s="6"/>
      <c r="L341" s="6"/>
      <c r="M341" s="16"/>
      <c r="N341" s="16"/>
      <c r="O341" s="16"/>
      <c r="P341" s="16"/>
      <c r="Q341" s="16"/>
      <c r="R341" s="16"/>
      <c r="S341" s="16"/>
      <c r="T341" s="16"/>
      <c r="U341" s="16"/>
      <c r="V341" s="16"/>
    </row>
    <row r="342" spans="2:22" x14ac:dyDescent="0.2">
      <c r="B342" s="6"/>
      <c r="D342" s="6"/>
      <c r="E342" s="20"/>
      <c r="F342" s="6"/>
      <c r="G342" s="6"/>
      <c r="H342" s="20"/>
      <c r="I342" s="20"/>
      <c r="J342" s="6"/>
      <c r="L342" s="6"/>
      <c r="M342" s="16"/>
      <c r="N342" s="16"/>
      <c r="O342" s="16"/>
      <c r="P342" s="16"/>
      <c r="Q342" s="16"/>
      <c r="R342" s="16"/>
      <c r="S342" s="16"/>
      <c r="T342" s="16"/>
      <c r="U342" s="16"/>
      <c r="V342" s="16"/>
    </row>
    <row r="343" spans="2:22" x14ac:dyDescent="0.2">
      <c r="B343" s="6"/>
      <c r="D343" s="6"/>
      <c r="E343" s="20"/>
      <c r="F343" s="6"/>
      <c r="G343" s="6"/>
      <c r="H343" s="20"/>
      <c r="I343" s="20"/>
      <c r="J343" s="6"/>
      <c r="L343" s="6"/>
      <c r="M343" s="16"/>
      <c r="N343" s="16"/>
      <c r="O343" s="16"/>
      <c r="P343" s="16"/>
      <c r="Q343" s="16"/>
      <c r="R343" s="16"/>
      <c r="S343" s="16"/>
      <c r="T343" s="16"/>
      <c r="U343" s="16"/>
      <c r="V343" s="16"/>
    </row>
    <row r="344" spans="2:22" x14ac:dyDescent="0.2">
      <c r="B344" s="6"/>
      <c r="D344" s="6"/>
      <c r="E344" s="20"/>
      <c r="F344" s="6"/>
      <c r="G344" s="6"/>
      <c r="H344" s="20"/>
      <c r="I344" s="20"/>
      <c r="J344" s="6"/>
      <c r="L344" s="6"/>
      <c r="M344" s="16"/>
      <c r="N344" s="16"/>
      <c r="O344" s="16"/>
      <c r="P344" s="16"/>
      <c r="Q344" s="16"/>
      <c r="R344" s="16"/>
      <c r="S344" s="16"/>
      <c r="T344" s="16"/>
      <c r="U344" s="16"/>
      <c r="V344" s="16"/>
    </row>
    <row r="345" spans="2:22" x14ac:dyDescent="0.2">
      <c r="B345" s="6"/>
      <c r="D345" s="6"/>
      <c r="E345" s="20"/>
      <c r="F345" s="6"/>
      <c r="G345" s="6"/>
      <c r="H345" s="20"/>
      <c r="I345" s="20"/>
      <c r="J345" s="6"/>
      <c r="L345" s="6"/>
      <c r="M345" s="16"/>
      <c r="N345" s="16"/>
      <c r="O345" s="16"/>
      <c r="P345" s="16"/>
      <c r="Q345" s="16"/>
      <c r="R345" s="16"/>
      <c r="S345" s="16"/>
      <c r="T345" s="16"/>
      <c r="U345" s="16"/>
      <c r="V345" s="16"/>
    </row>
    <row r="346" spans="2:22" x14ac:dyDescent="0.2">
      <c r="B346" s="6"/>
      <c r="D346" s="6"/>
      <c r="E346" s="20"/>
      <c r="F346" s="6"/>
      <c r="G346" s="6"/>
      <c r="H346" s="20"/>
      <c r="I346" s="20"/>
      <c r="J346" s="6"/>
      <c r="L346" s="6"/>
      <c r="M346" s="16"/>
      <c r="N346" s="16"/>
      <c r="O346" s="16"/>
      <c r="P346" s="16"/>
      <c r="Q346" s="16"/>
      <c r="R346" s="16"/>
      <c r="S346" s="16"/>
      <c r="T346" s="16"/>
      <c r="U346" s="16"/>
      <c r="V346" s="16"/>
    </row>
    <row r="347" spans="2:22" x14ac:dyDescent="0.2">
      <c r="B347" s="6"/>
      <c r="D347" s="6"/>
      <c r="E347" s="20"/>
      <c r="F347" s="6"/>
      <c r="G347" s="6"/>
      <c r="H347" s="20"/>
      <c r="I347" s="20"/>
      <c r="J347" s="6"/>
      <c r="L347" s="6"/>
      <c r="M347" s="16"/>
      <c r="N347" s="16"/>
      <c r="O347" s="16"/>
      <c r="P347" s="16"/>
      <c r="Q347" s="16"/>
      <c r="R347" s="16"/>
      <c r="S347" s="16"/>
      <c r="T347" s="16"/>
      <c r="U347" s="16"/>
      <c r="V347" s="16"/>
    </row>
    <row r="348" spans="2:22" x14ac:dyDescent="0.2">
      <c r="B348" s="6"/>
      <c r="D348" s="6"/>
      <c r="E348" s="20"/>
      <c r="F348" s="6"/>
      <c r="G348" s="6"/>
      <c r="H348" s="20"/>
      <c r="I348" s="20"/>
      <c r="J348" s="6"/>
      <c r="L348" s="6"/>
      <c r="M348" s="16"/>
      <c r="N348" s="16"/>
      <c r="O348" s="16"/>
      <c r="P348" s="16"/>
      <c r="Q348" s="16"/>
      <c r="R348" s="16"/>
      <c r="S348" s="16"/>
      <c r="T348" s="16"/>
      <c r="U348" s="16"/>
      <c r="V348" s="16"/>
    </row>
    <row r="349" spans="2:22" x14ac:dyDescent="0.2">
      <c r="B349" s="6"/>
      <c r="D349" s="6"/>
      <c r="E349" s="20"/>
      <c r="F349" s="6"/>
      <c r="G349" s="6"/>
      <c r="H349" s="20"/>
      <c r="I349" s="20"/>
      <c r="J349" s="6"/>
      <c r="L349" s="6"/>
      <c r="M349" s="16"/>
      <c r="N349" s="16"/>
      <c r="O349" s="16"/>
      <c r="P349" s="16"/>
      <c r="Q349" s="16"/>
      <c r="R349" s="16"/>
      <c r="S349" s="16"/>
      <c r="T349" s="16"/>
      <c r="U349" s="16"/>
      <c r="V349" s="16"/>
    </row>
    <row r="350" spans="2:22" x14ac:dyDescent="0.2">
      <c r="B350" s="6"/>
      <c r="D350" s="6"/>
      <c r="E350" s="20"/>
      <c r="F350" s="6"/>
      <c r="G350" s="6"/>
      <c r="H350" s="20"/>
      <c r="I350" s="20"/>
      <c r="J350" s="6"/>
      <c r="L350" s="6"/>
      <c r="M350" s="16"/>
      <c r="N350" s="16"/>
      <c r="O350" s="16"/>
      <c r="P350" s="16"/>
      <c r="Q350" s="16"/>
      <c r="R350" s="16"/>
      <c r="S350" s="16"/>
      <c r="T350" s="16"/>
      <c r="U350" s="16"/>
      <c r="V350" s="16"/>
    </row>
    <row r="351" spans="2:22" x14ac:dyDescent="0.2">
      <c r="B351" s="6"/>
      <c r="D351" s="6"/>
      <c r="E351" s="20"/>
      <c r="F351" s="6"/>
      <c r="G351" s="6"/>
      <c r="H351" s="20"/>
      <c r="I351" s="20"/>
      <c r="J351" s="6"/>
      <c r="L351" s="6"/>
      <c r="M351" s="16"/>
      <c r="N351" s="16"/>
      <c r="O351" s="16"/>
      <c r="P351" s="16"/>
      <c r="Q351" s="16"/>
      <c r="R351" s="16"/>
      <c r="S351" s="16"/>
      <c r="T351" s="16"/>
      <c r="U351" s="16"/>
      <c r="V351" s="16"/>
    </row>
    <row r="352" spans="2:22" x14ac:dyDescent="0.2">
      <c r="B352" s="6"/>
      <c r="D352" s="6"/>
      <c r="E352" s="20"/>
      <c r="F352" s="6"/>
      <c r="G352" s="6"/>
      <c r="H352" s="20"/>
      <c r="I352" s="20"/>
      <c r="J352" s="6"/>
      <c r="L352" s="6"/>
      <c r="M352" s="16"/>
      <c r="N352" s="16"/>
      <c r="O352" s="16"/>
      <c r="P352" s="16"/>
      <c r="Q352" s="16"/>
      <c r="R352" s="16"/>
      <c r="S352" s="16"/>
      <c r="T352" s="16"/>
      <c r="U352" s="16"/>
      <c r="V352" s="16"/>
    </row>
    <row r="353" spans="2:22" x14ac:dyDescent="0.2">
      <c r="B353" s="6"/>
      <c r="D353" s="6"/>
      <c r="E353" s="20"/>
      <c r="F353" s="6"/>
      <c r="G353" s="6"/>
      <c r="H353" s="20"/>
      <c r="I353" s="20"/>
      <c r="J353" s="6"/>
      <c r="L353" s="6"/>
      <c r="M353" s="16"/>
      <c r="N353" s="16"/>
      <c r="O353" s="16"/>
      <c r="P353" s="16"/>
      <c r="Q353" s="16"/>
      <c r="R353" s="16"/>
      <c r="S353" s="16"/>
      <c r="T353" s="16"/>
      <c r="U353" s="16"/>
      <c r="V353" s="16"/>
    </row>
    <row r="354" spans="2:22" x14ac:dyDescent="0.2">
      <c r="B354" s="6"/>
      <c r="D354" s="6"/>
      <c r="E354" s="20"/>
      <c r="F354" s="6"/>
      <c r="G354" s="6"/>
      <c r="H354" s="20"/>
      <c r="I354" s="20"/>
      <c r="J354" s="6"/>
      <c r="L354" s="6"/>
      <c r="M354" s="16"/>
      <c r="N354" s="16"/>
      <c r="O354" s="16"/>
      <c r="P354" s="16"/>
      <c r="Q354" s="16"/>
      <c r="R354" s="16"/>
      <c r="S354" s="16"/>
      <c r="T354" s="16"/>
      <c r="U354" s="16"/>
      <c r="V354" s="16"/>
    </row>
    <row r="355" spans="2:22" x14ac:dyDescent="0.2">
      <c r="B355" s="6"/>
      <c r="D355" s="6"/>
      <c r="E355" s="20"/>
      <c r="F355" s="6"/>
      <c r="G355" s="6"/>
      <c r="H355" s="20"/>
      <c r="I355" s="20"/>
      <c r="J355" s="6"/>
      <c r="L355" s="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2:22" x14ac:dyDescent="0.2">
      <c r="B356" s="6"/>
      <c r="D356" s="6"/>
      <c r="E356" s="20"/>
      <c r="F356" s="6"/>
      <c r="G356" s="6"/>
      <c r="H356" s="20"/>
      <c r="I356" s="20"/>
      <c r="J356" s="6"/>
      <c r="L356" s="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2:22" x14ac:dyDescent="0.2">
      <c r="B357" s="6"/>
      <c r="D357" s="6"/>
      <c r="E357" s="20"/>
      <c r="F357" s="6"/>
      <c r="G357" s="6"/>
      <c r="H357" s="20"/>
      <c r="I357" s="20"/>
      <c r="J357" s="6"/>
      <c r="L357" s="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2:22" x14ac:dyDescent="0.2">
      <c r="B358" s="6"/>
      <c r="D358" s="6"/>
      <c r="E358" s="20"/>
      <c r="F358" s="6"/>
      <c r="G358" s="6"/>
      <c r="H358" s="20"/>
      <c r="I358" s="20"/>
      <c r="J358" s="6"/>
      <c r="L358" s="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2:22" x14ac:dyDescent="0.2">
      <c r="B359" s="6"/>
      <c r="D359" s="6"/>
      <c r="E359" s="20"/>
      <c r="F359" s="6"/>
      <c r="G359" s="6"/>
      <c r="H359" s="20"/>
      <c r="I359" s="20"/>
      <c r="J359" s="6"/>
      <c r="L359" s="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2:22" x14ac:dyDescent="0.2">
      <c r="B360" s="6"/>
      <c r="D360" s="6"/>
      <c r="E360" s="20"/>
      <c r="F360" s="6"/>
      <c r="G360" s="6"/>
      <c r="H360" s="20"/>
      <c r="I360" s="20"/>
      <c r="J360" s="6"/>
      <c r="L360" s="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2:22" x14ac:dyDescent="0.2">
      <c r="B361" s="6"/>
      <c r="D361" s="6"/>
      <c r="E361" s="20"/>
      <c r="F361" s="6"/>
      <c r="G361" s="6"/>
      <c r="H361" s="20"/>
      <c r="I361" s="20"/>
      <c r="J361" s="6"/>
      <c r="L361" s="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2:22" x14ac:dyDescent="0.2">
      <c r="B362" s="6"/>
      <c r="D362" s="6"/>
      <c r="E362" s="20"/>
      <c r="F362" s="6"/>
      <c r="G362" s="6"/>
      <c r="H362" s="20"/>
      <c r="I362" s="20"/>
      <c r="J362" s="6"/>
      <c r="L362" s="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2:22" x14ac:dyDescent="0.2">
      <c r="B363" s="6"/>
      <c r="D363" s="6"/>
      <c r="E363" s="20"/>
      <c r="F363" s="6"/>
      <c r="G363" s="6"/>
      <c r="H363" s="20"/>
      <c r="I363" s="20"/>
      <c r="J363" s="6"/>
      <c r="L363" s="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2:22" x14ac:dyDescent="0.2">
      <c r="B364" s="6"/>
      <c r="D364" s="6"/>
      <c r="E364" s="20"/>
      <c r="F364" s="6"/>
      <c r="G364" s="6"/>
      <c r="H364" s="20"/>
      <c r="I364" s="20"/>
      <c r="J364" s="6"/>
      <c r="L364" s="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2:22" x14ac:dyDescent="0.2">
      <c r="B365" s="6"/>
      <c r="D365" s="6"/>
      <c r="E365" s="20"/>
      <c r="F365" s="6"/>
      <c r="G365" s="6"/>
      <c r="H365" s="20"/>
      <c r="I365" s="20"/>
      <c r="J365" s="6"/>
      <c r="L365" s="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2:22" x14ac:dyDescent="0.2">
      <c r="B366" s="6"/>
      <c r="D366" s="6"/>
      <c r="E366" s="20"/>
      <c r="F366" s="6"/>
      <c r="G366" s="6"/>
      <c r="H366" s="20"/>
      <c r="I366" s="20"/>
      <c r="J366" s="6"/>
      <c r="L366" s="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2:22" x14ac:dyDescent="0.2">
      <c r="B367" s="6"/>
      <c r="D367" s="6"/>
      <c r="E367" s="20"/>
      <c r="F367" s="6"/>
      <c r="G367" s="6"/>
      <c r="H367" s="20"/>
      <c r="I367" s="20"/>
      <c r="J367" s="6"/>
      <c r="L367" s="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2:22" x14ac:dyDescent="0.2">
      <c r="B368" s="6"/>
      <c r="D368" s="6"/>
      <c r="E368" s="20"/>
      <c r="F368" s="6"/>
      <c r="G368" s="6"/>
      <c r="H368" s="20"/>
      <c r="I368" s="20"/>
      <c r="J368" s="6"/>
      <c r="L368" s="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2:22" x14ac:dyDescent="0.2">
      <c r="B369" s="6"/>
      <c r="D369" s="6"/>
      <c r="E369" s="20"/>
      <c r="F369" s="6"/>
      <c r="G369" s="6"/>
      <c r="H369" s="20"/>
      <c r="I369" s="20"/>
      <c r="J369" s="6"/>
      <c r="L369" s="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2:22" x14ac:dyDescent="0.2">
      <c r="B370" s="6"/>
      <c r="D370" s="6"/>
      <c r="E370" s="20"/>
      <c r="F370" s="6"/>
      <c r="G370" s="6"/>
      <c r="H370" s="20"/>
      <c r="I370" s="20"/>
      <c r="J370" s="6"/>
      <c r="L370" s="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2:22" x14ac:dyDescent="0.2">
      <c r="B371" s="6"/>
      <c r="D371" s="6"/>
      <c r="E371" s="20"/>
      <c r="F371" s="6"/>
      <c r="G371" s="6"/>
      <c r="H371" s="20"/>
      <c r="I371" s="20"/>
      <c r="J371" s="6"/>
      <c r="L371" s="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2:22" x14ac:dyDescent="0.2">
      <c r="B372" s="6"/>
      <c r="D372" s="6"/>
      <c r="E372" s="20"/>
      <c r="F372" s="6"/>
      <c r="G372" s="6"/>
      <c r="H372" s="20"/>
      <c r="I372" s="20"/>
      <c r="J372" s="6"/>
      <c r="L372" s="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2:22" x14ac:dyDescent="0.2">
      <c r="B373" s="6"/>
      <c r="D373" s="6"/>
      <c r="E373" s="20"/>
      <c r="F373" s="6"/>
      <c r="G373" s="6"/>
      <c r="H373" s="20"/>
      <c r="I373" s="20"/>
      <c r="J373" s="6"/>
      <c r="L373" s="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2:22" x14ac:dyDescent="0.2">
      <c r="B374" s="6"/>
      <c r="D374" s="6"/>
      <c r="E374" s="20"/>
      <c r="F374" s="6"/>
      <c r="G374" s="6"/>
      <c r="H374" s="20"/>
      <c r="I374" s="20"/>
      <c r="J374" s="6"/>
      <c r="L374" s="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2:22" x14ac:dyDescent="0.2">
      <c r="B375" s="6"/>
      <c r="D375" s="6"/>
      <c r="E375" s="20"/>
      <c r="F375" s="6"/>
      <c r="G375" s="6"/>
      <c r="H375" s="20"/>
      <c r="I375" s="20"/>
      <c r="J375" s="6"/>
      <c r="L375" s="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2:22" x14ac:dyDescent="0.2">
      <c r="B376" s="6"/>
      <c r="D376" s="6"/>
      <c r="E376" s="20"/>
      <c r="F376" s="6"/>
      <c r="G376" s="6"/>
      <c r="H376" s="20"/>
      <c r="I376" s="20"/>
      <c r="J376" s="6"/>
      <c r="L376" s="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2:22" x14ac:dyDescent="0.2">
      <c r="B377" s="6"/>
      <c r="D377" s="6"/>
      <c r="E377" s="20"/>
      <c r="F377" s="6"/>
      <c r="G377" s="6"/>
      <c r="H377" s="20"/>
      <c r="I377" s="20"/>
      <c r="J377" s="6"/>
      <c r="L377" s="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2:22" x14ac:dyDescent="0.2">
      <c r="B378" s="6"/>
      <c r="D378" s="6"/>
      <c r="E378" s="20"/>
      <c r="F378" s="6"/>
      <c r="G378" s="6"/>
      <c r="H378" s="20"/>
      <c r="I378" s="20"/>
      <c r="J378" s="6"/>
      <c r="L378" s="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2:22" x14ac:dyDescent="0.2">
      <c r="B379" s="6"/>
      <c r="D379" s="6"/>
      <c r="E379" s="20"/>
      <c r="F379" s="6"/>
      <c r="G379" s="6"/>
      <c r="H379" s="20"/>
      <c r="I379" s="20"/>
      <c r="J379" s="6"/>
      <c r="L379" s="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2:22" x14ac:dyDescent="0.2">
      <c r="B380" s="6"/>
      <c r="D380" s="6"/>
      <c r="E380" s="20"/>
      <c r="F380" s="6"/>
      <c r="G380" s="6"/>
      <c r="H380" s="20"/>
      <c r="I380" s="20"/>
      <c r="J380" s="6"/>
      <c r="L380" s="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2:22" x14ac:dyDescent="0.2">
      <c r="B381" s="6"/>
      <c r="D381" s="6"/>
      <c r="E381" s="20"/>
      <c r="F381" s="6"/>
      <c r="G381" s="6"/>
      <c r="H381" s="20"/>
      <c r="I381" s="20"/>
      <c r="J381" s="6"/>
      <c r="L381" s="6"/>
      <c r="M381" s="16"/>
      <c r="N381" s="16"/>
      <c r="O381" s="16"/>
      <c r="P381" s="16"/>
      <c r="Q381" s="16"/>
      <c r="R381" s="16"/>
      <c r="S381" s="16"/>
      <c r="T381" s="16"/>
      <c r="U381" s="16"/>
      <c r="V381" s="16"/>
    </row>
    <row r="382" spans="2:22" x14ac:dyDescent="0.2">
      <c r="B382" s="6"/>
      <c r="D382" s="6"/>
      <c r="E382" s="20"/>
      <c r="F382" s="6"/>
      <c r="G382" s="6"/>
      <c r="H382" s="20"/>
      <c r="I382" s="20"/>
      <c r="J382" s="6"/>
      <c r="L382" s="6"/>
      <c r="M382" s="16"/>
      <c r="N382" s="16"/>
      <c r="O382" s="16"/>
      <c r="P382" s="16"/>
      <c r="Q382" s="16"/>
      <c r="R382" s="16"/>
      <c r="S382" s="16"/>
      <c r="T382" s="16"/>
      <c r="U382" s="16"/>
      <c r="V382" s="16"/>
    </row>
    <row r="383" spans="2:22" x14ac:dyDescent="0.2">
      <c r="B383" s="6"/>
      <c r="D383" s="6"/>
      <c r="E383" s="20"/>
      <c r="F383" s="6"/>
      <c r="G383" s="6"/>
      <c r="H383" s="20"/>
      <c r="I383" s="20"/>
      <c r="J383" s="6"/>
      <c r="L383" s="6"/>
      <c r="M383" s="16"/>
      <c r="N383" s="16"/>
      <c r="O383" s="16"/>
      <c r="P383" s="16"/>
      <c r="Q383" s="16"/>
      <c r="R383" s="16"/>
      <c r="S383" s="16"/>
      <c r="T383" s="16"/>
      <c r="U383" s="16"/>
      <c r="V383" s="16"/>
    </row>
    <row r="384" spans="2:22" x14ac:dyDescent="0.2">
      <c r="B384" s="6"/>
      <c r="D384" s="6"/>
      <c r="E384" s="20"/>
      <c r="F384" s="6"/>
      <c r="G384" s="6"/>
      <c r="H384" s="20"/>
      <c r="I384" s="20"/>
      <c r="J384" s="6"/>
      <c r="L384" s="6"/>
      <c r="M384" s="16"/>
      <c r="N384" s="16"/>
      <c r="O384" s="16"/>
      <c r="P384" s="16"/>
      <c r="Q384" s="16"/>
      <c r="R384" s="16"/>
      <c r="S384" s="16"/>
      <c r="T384" s="16"/>
      <c r="U384" s="16"/>
      <c r="V384" s="16"/>
    </row>
    <row r="385" spans="2:22" x14ac:dyDescent="0.2">
      <c r="B385" s="6"/>
      <c r="D385" s="6"/>
      <c r="E385" s="20"/>
      <c r="F385" s="6"/>
      <c r="G385" s="6"/>
      <c r="H385" s="20"/>
      <c r="I385" s="20"/>
      <c r="J385" s="6"/>
      <c r="L385" s="6"/>
      <c r="M385" s="16"/>
      <c r="N385" s="16"/>
      <c r="O385" s="16"/>
      <c r="P385" s="16"/>
      <c r="Q385" s="16"/>
      <c r="R385" s="16"/>
      <c r="S385" s="16"/>
      <c r="T385" s="16"/>
      <c r="U385" s="16"/>
      <c r="V385" s="16"/>
    </row>
    <row r="386" spans="2:22" x14ac:dyDescent="0.2">
      <c r="B386" s="6"/>
      <c r="D386" s="6"/>
      <c r="E386" s="20"/>
      <c r="F386" s="6"/>
      <c r="G386" s="6"/>
      <c r="H386" s="20"/>
      <c r="I386" s="20"/>
      <c r="J386" s="6"/>
      <c r="L386" s="6"/>
      <c r="M386" s="16"/>
      <c r="N386" s="16"/>
      <c r="O386" s="16"/>
      <c r="P386" s="16"/>
      <c r="Q386" s="16"/>
      <c r="R386" s="16"/>
      <c r="S386" s="16"/>
      <c r="T386" s="16"/>
      <c r="U386" s="16"/>
      <c r="V386" s="16"/>
    </row>
    <row r="387" spans="2:22" x14ac:dyDescent="0.2">
      <c r="B387" s="6"/>
      <c r="D387" s="6"/>
      <c r="E387" s="20"/>
      <c r="F387" s="6"/>
      <c r="G387" s="6"/>
      <c r="H387" s="20"/>
      <c r="I387" s="20"/>
      <c r="J387" s="6"/>
      <c r="L387" s="6"/>
      <c r="M387" s="16"/>
      <c r="N387" s="16"/>
      <c r="O387" s="16"/>
      <c r="P387" s="16"/>
      <c r="Q387" s="16"/>
      <c r="R387" s="16"/>
      <c r="S387" s="16"/>
      <c r="T387" s="16"/>
      <c r="U387" s="16"/>
      <c r="V387" s="16"/>
    </row>
    <row r="388" spans="2:22" x14ac:dyDescent="0.2">
      <c r="B388" s="6"/>
      <c r="D388" s="6"/>
      <c r="E388" s="20"/>
      <c r="F388" s="6"/>
      <c r="G388" s="6"/>
      <c r="H388" s="20"/>
      <c r="I388" s="20"/>
      <c r="J388" s="6"/>
      <c r="L388" s="6"/>
      <c r="M388" s="16"/>
      <c r="N388" s="16"/>
      <c r="O388" s="16"/>
      <c r="P388" s="16"/>
      <c r="Q388" s="16"/>
      <c r="R388" s="16"/>
      <c r="S388" s="16"/>
      <c r="T388" s="16"/>
      <c r="U388" s="16"/>
      <c r="V388" s="16"/>
    </row>
    <row r="389" spans="2:22" x14ac:dyDescent="0.2">
      <c r="B389" s="6"/>
      <c r="D389" s="6"/>
      <c r="E389" s="20"/>
      <c r="F389" s="6"/>
      <c r="G389" s="6"/>
      <c r="H389" s="20"/>
      <c r="I389" s="20"/>
      <c r="J389" s="6"/>
      <c r="L389" s="6"/>
      <c r="M389" s="16"/>
      <c r="N389" s="16"/>
      <c r="O389" s="16"/>
      <c r="P389" s="16"/>
      <c r="Q389" s="16"/>
      <c r="R389" s="16"/>
      <c r="S389" s="16"/>
      <c r="T389" s="16"/>
      <c r="U389" s="16"/>
      <c r="V389" s="16"/>
    </row>
    <row r="390" spans="2:22" x14ac:dyDescent="0.2">
      <c r="B390" s="6"/>
      <c r="D390" s="6"/>
      <c r="E390" s="20"/>
      <c r="F390" s="6"/>
      <c r="G390" s="6"/>
      <c r="H390" s="20"/>
      <c r="I390" s="20"/>
      <c r="J390" s="6"/>
      <c r="L390" s="6"/>
      <c r="M390" s="16"/>
      <c r="N390" s="16"/>
      <c r="O390" s="16"/>
      <c r="P390" s="16"/>
      <c r="Q390" s="16"/>
      <c r="R390" s="16"/>
      <c r="S390" s="16"/>
      <c r="T390" s="16"/>
      <c r="U390" s="16"/>
      <c r="V390" s="16"/>
    </row>
    <row r="391" spans="2:22" x14ac:dyDescent="0.2">
      <c r="B391" s="6"/>
      <c r="D391" s="6"/>
      <c r="E391" s="20"/>
      <c r="F391" s="6"/>
      <c r="G391" s="6"/>
      <c r="H391" s="20"/>
      <c r="I391" s="20"/>
      <c r="J391" s="6"/>
      <c r="L391" s="6"/>
      <c r="M391" s="16"/>
      <c r="N391" s="16"/>
      <c r="O391" s="16"/>
      <c r="P391" s="16"/>
      <c r="Q391" s="16"/>
      <c r="R391" s="16"/>
      <c r="S391" s="16"/>
      <c r="T391" s="16"/>
      <c r="U391" s="16"/>
      <c r="V391" s="16"/>
    </row>
    <row r="392" spans="2:22" x14ac:dyDescent="0.2">
      <c r="B392" s="6"/>
      <c r="D392" s="6"/>
      <c r="E392" s="20"/>
      <c r="F392" s="6"/>
      <c r="G392" s="6"/>
      <c r="H392" s="20"/>
      <c r="I392" s="20"/>
      <c r="J392" s="6"/>
      <c r="L392" s="6"/>
      <c r="M392" s="16"/>
      <c r="N392" s="16"/>
      <c r="O392" s="16"/>
      <c r="P392" s="16"/>
      <c r="Q392" s="16"/>
      <c r="R392" s="16"/>
      <c r="S392" s="16"/>
      <c r="T392" s="16"/>
      <c r="U392" s="16"/>
      <c r="V392" s="16"/>
    </row>
    <row r="393" spans="2:22" x14ac:dyDescent="0.2">
      <c r="B393" s="6"/>
      <c r="D393" s="6"/>
      <c r="E393" s="20"/>
      <c r="F393" s="6"/>
      <c r="G393" s="6"/>
      <c r="H393" s="20"/>
      <c r="I393" s="20"/>
      <c r="J393" s="6"/>
      <c r="L393" s="6"/>
      <c r="M393" s="16"/>
      <c r="N393" s="16"/>
      <c r="O393" s="16"/>
      <c r="P393" s="16"/>
      <c r="Q393" s="16"/>
      <c r="R393" s="16"/>
      <c r="S393" s="16"/>
      <c r="T393" s="16"/>
      <c r="U393" s="16"/>
      <c r="V393" s="16"/>
    </row>
    <row r="394" spans="2:22" x14ac:dyDescent="0.2">
      <c r="B394" s="6"/>
      <c r="D394" s="6"/>
      <c r="E394" s="20"/>
      <c r="F394" s="6"/>
      <c r="G394" s="6"/>
      <c r="H394" s="20"/>
      <c r="I394" s="20"/>
      <c r="J394" s="6"/>
      <c r="L394" s="6"/>
      <c r="M394" s="16"/>
      <c r="N394" s="16"/>
      <c r="O394" s="16"/>
      <c r="P394" s="16"/>
      <c r="Q394" s="16"/>
      <c r="R394" s="16"/>
      <c r="S394" s="16"/>
      <c r="T394" s="16"/>
      <c r="U394" s="16"/>
      <c r="V394" s="16"/>
    </row>
    <row r="395" spans="2:22" x14ac:dyDescent="0.2">
      <c r="B395" s="6"/>
      <c r="D395" s="6"/>
      <c r="E395" s="20"/>
      <c r="F395" s="6"/>
      <c r="G395" s="6"/>
      <c r="H395" s="20"/>
      <c r="I395" s="20"/>
      <c r="J395" s="6"/>
      <c r="L395" s="6"/>
      <c r="M395" s="16"/>
      <c r="N395" s="16"/>
      <c r="O395" s="16"/>
      <c r="P395" s="16"/>
      <c r="Q395" s="16"/>
      <c r="R395" s="16"/>
      <c r="S395" s="16"/>
      <c r="T395" s="16"/>
      <c r="U395" s="16"/>
      <c r="V395" s="16"/>
    </row>
    <row r="396" spans="2:22" x14ac:dyDescent="0.2">
      <c r="B396" s="6"/>
      <c r="D396" s="6"/>
      <c r="E396" s="20"/>
      <c r="F396" s="6"/>
      <c r="G396" s="6"/>
      <c r="H396" s="20"/>
      <c r="I396" s="20"/>
      <c r="J396" s="6"/>
      <c r="L396" s="6"/>
      <c r="M396" s="16"/>
      <c r="N396" s="16"/>
      <c r="O396" s="16"/>
      <c r="P396" s="16"/>
      <c r="Q396" s="16"/>
      <c r="R396" s="16"/>
      <c r="S396" s="16"/>
      <c r="T396" s="16"/>
      <c r="U396" s="16"/>
      <c r="V396" s="16"/>
    </row>
    <row r="397" spans="2:22" x14ac:dyDescent="0.2">
      <c r="B397" s="6"/>
      <c r="D397" s="6"/>
      <c r="E397" s="20"/>
      <c r="F397" s="6"/>
      <c r="G397" s="6"/>
      <c r="H397" s="20"/>
      <c r="I397" s="20"/>
      <c r="J397" s="6"/>
      <c r="L397" s="6"/>
      <c r="M397" s="16"/>
      <c r="N397" s="16"/>
      <c r="O397" s="16"/>
      <c r="P397" s="16"/>
      <c r="Q397" s="16"/>
      <c r="R397" s="16"/>
      <c r="S397" s="16"/>
      <c r="T397" s="16"/>
      <c r="U397" s="16"/>
      <c r="V397" s="16"/>
    </row>
    <row r="398" spans="2:22" x14ac:dyDescent="0.2">
      <c r="B398" s="6"/>
      <c r="D398" s="6"/>
      <c r="E398" s="20"/>
      <c r="F398" s="6"/>
      <c r="G398" s="6"/>
      <c r="H398" s="20"/>
      <c r="I398" s="20"/>
      <c r="J398" s="6"/>
      <c r="L398" s="6"/>
      <c r="M398" s="16"/>
      <c r="N398" s="16"/>
      <c r="O398" s="16"/>
      <c r="P398" s="16"/>
      <c r="Q398" s="16"/>
      <c r="R398" s="16"/>
      <c r="S398" s="16"/>
      <c r="T398" s="16"/>
      <c r="U398" s="16"/>
      <c r="V398" s="16"/>
    </row>
    <row r="399" spans="2:22" x14ac:dyDescent="0.2">
      <c r="B399" s="6"/>
      <c r="D399" s="6"/>
      <c r="E399" s="20"/>
      <c r="F399" s="6"/>
      <c r="G399" s="6"/>
      <c r="H399" s="20"/>
      <c r="I399" s="20"/>
      <c r="J399" s="6"/>
      <c r="L399" s="6"/>
      <c r="M399" s="16"/>
      <c r="N399" s="16"/>
      <c r="O399" s="16"/>
      <c r="P399" s="16"/>
      <c r="Q399" s="16"/>
      <c r="R399" s="16"/>
      <c r="S399" s="16"/>
      <c r="T399" s="16"/>
      <c r="U399" s="16"/>
      <c r="V399" s="16"/>
    </row>
    <row r="400" spans="2:22" x14ac:dyDescent="0.2">
      <c r="B400" s="6"/>
      <c r="D400" s="6"/>
      <c r="E400" s="20"/>
      <c r="F400" s="6"/>
      <c r="G400" s="6"/>
      <c r="H400" s="20"/>
      <c r="I400" s="20"/>
      <c r="J400" s="6"/>
      <c r="L400" s="6"/>
      <c r="M400" s="16"/>
      <c r="N400" s="16"/>
      <c r="O400" s="16"/>
      <c r="P400" s="16"/>
      <c r="Q400" s="16"/>
      <c r="R400" s="16"/>
      <c r="S400" s="16"/>
      <c r="T400" s="16"/>
      <c r="U400" s="16"/>
      <c r="V400" s="16"/>
    </row>
    <row r="401" spans="2:22" x14ac:dyDescent="0.2">
      <c r="B401" s="6"/>
      <c r="D401" s="6"/>
      <c r="E401" s="20"/>
      <c r="F401" s="6"/>
      <c r="G401" s="6"/>
      <c r="H401" s="20"/>
      <c r="I401" s="20"/>
      <c r="J401" s="6"/>
      <c r="L401" s="6"/>
      <c r="M401" s="16"/>
      <c r="N401" s="16"/>
      <c r="O401" s="16"/>
      <c r="P401" s="16"/>
      <c r="Q401" s="16"/>
      <c r="R401" s="16"/>
      <c r="S401" s="16"/>
      <c r="T401" s="16"/>
      <c r="U401" s="16"/>
      <c r="V401" s="16"/>
    </row>
    <row r="402" spans="2:22" x14ac:dyDescent="0.2">
      <c r="B402" s="6"/>
      <c r="D402" s="6"/>
      <c r="E402" s="20"/>
      <c r="F402" s="6"/>
      <c r="G402" s="6"/>
      <c r="H402" s="20"/>
      <c r="I402" s="20"/>
      <c r="J402" s="6"/>
      <c r="L402" s="6"/>
      <c r="M402" s="16"/>
      <c r="N402" s="16"/>
      <c r="O402" s="16"/>
      <c r="P402" s="16"/>
      <c r="Q402" s="16"/>
      <c r="R402" s="16"/>
      <c r="S402" s="16"/>
      <c r="T402" s="16"/>
      <c r="U402" s="16"/>
      <c r="V402" s="16"/>
    </row>
    <row r="403" spans="2:22" x14ac:dyDescent="0.2">
      <c r="B403" s="6"/>
      <c r="D403" s="6"/>
      <c r="E403" s="20"/>
      <c r="F403" s="6"/>
      <c r="G403" s="6"/>
      <c r="H403" s="20"/>
      <c r="I403" s="20"/>
      <c r="J403" s="6"/>
      <c r="L403" s="6"/>
      <c r="M403" s="16"/>
      <c r="N403" s="16"/>
      <c r="O403" s="16"/>
      <c r="P403" s="16"/>
      <c r="Q403" s="16"/>
      <c r="R403" s="16"/>
      <c r="S403" s="16"/>
      <c r="T403" s="16"/>
      <c r="U403" s="16"/>
      <c r="V403" s="16"/>
    </row>
    <row r="404" spans="2:22" x14ac:dyDescent="0.2">
      <c r="B404" s="6"/>
      <c r="D404" s="6"/>
      <c r="E404" s="20"/>
      <c r="F404" s="6"/>
      <c r="G404" s="6"/>
      <c r="H404" s="20"/>
      <c r="I404" s="20"/>
      <c r="J404" s="6"/>
      <c r="L404" s="6"/>
      <c r="M404" s="16"/>
      <c r="N404" s="16"/>
      <c r="O404" s="16"/>
      <c r="P404" s="16"/>
      <c r="Q404" s="16"/>
      <c r="R404" s="16"/>
      <c r="S404" s="16"/>
      <c r="T404" s="16"/>
      <c r="U404" s="16"/>
      <c r="V404" s="16"/>
    </row>
    <row r="405" spans="2:22" x14ac:dyDescent="0.2">
      <c r="B405" s="6"/>
      <c r="D405" s="6"/>
      <c r="E405" s="20"/>
      <c r="F405" s="6"/>
      <c r="G405" s="6"/>
      <c r="H405" s="20"/>
      <c r="I405" s="20"/>
      <c r="J405" s="6"/>
      <c r="L405" s="6"/>
      <c r="M405" s="16"/>
      <c r="N405" s="16"/>
      <c r="O405" s="16"/>
      <c r="P405" s="16"/>
      <c r="Q405" s="16"/>
      <c r="R405" s="16"/>
      <c r="S405" s="16"/>
      <c r="T405" s="16"/>
      <c r="U405" s="16"/>
      <c r="V405" s="16"/>
    </row>
    <row r="406" spans="2:22" x14ac:dyDescent="0.2">
      <c r="B406" s="6"/>
      <c r="D406" s="6"/>
      <c r="E406" s="20"/>
      <c r="F406" s="6"/>
      <c r="G406" s="6"/>
      <c r="H406" s="20"/>
      <c r="I406" s="20"/>
      <c r="J406" s="6"/>
      <c r="L406" s="6"/>
      <c r="M406" s="16"/>
      <c r="N406" s="16"/>
      <c r="O406" s="16"/>
      <c r="P406" s="16"/>
      <c r="Q406" s="16"/>
      <c r="R406" s="16"/>
      <c r="S406" s="16"/>
      <c r="T406" s="16"/>
      <c r="U406" s="16"/>
      <c r="V406" s="16"/>
    </row>
    <row r="407" spans="2:22" x14ac:dyDescent="0.2">
      <c r="B407" s="6"/>
      <c r="D407" s="6"/>
      <c r="E407" s="20"/>
      <c r="F407" s="6"/>
      <c r="G407" s="6"/>
      <c r="H407" s="20"/>
      <c r="I407" s="20"/>
      <c r="J407" s="6"/>
      <c r="L407" s="6"/>
      <c r="M407" s="16"/>
      <c r="N407" s="16"/>
      <c r="O407" s="16"/>
      <c r="P407" s="16"/>
      <c r="Q407" s="16"/>
      <c r="R407" s="16"/>
      <c r="S407" s="16"/>
      <c r="T407" s="16"/>
      <c r="U407" s="16"/>
      <c r="V407" s="16"/>
    </row>
    <row r="408" spans="2:22" x14ac:dyDescent="0.2">
      <c r="B408" s="6"/>
      <c r="D408" s="6"/>
      <c r="E408" s="20"/>
      <c r="F408" s="6"/>
      <c r="G408" s="6"/>
      <c r="H408" s="20"/>
      <c r="I408" s="20"/>
      <c r="J408" s="6"/>
      <c r="L408" s="6"/>
      <c r="M408" s="16"/>
      <c r="N408" s="16"/>
      <c r="O408" s="16"/>
      <c r="P408" s="16"/>
      <c r="Q408" s="16"/>
      <c r="R408" s="16"/>
      <c r="S408" s="16"/>
      <c r="T408" s="16"/>
      <c r="U408" s="16"/>
      <c r="V408" s="16"/>
    </row>
    <row r="409" spans="2:22" x14ac:dyDescent="0.2">
      <c r="B409" s="6"/>
      <c r="D409" s="6"/>
      <c r="E409" s="20"/>
      <c r="F409" s="6"/>
      <c r="G409" s="6"/>
      <c r="H409" s="20"/>
      <c r="I409" s="20"/>
      <c r="J409" s="6"/>
      <c r="L409" s="6"/>
      <c r="M409" s="16"/>
      <c r="N409" s="16"/>
      <c r="O409" s="16"/>
      <c r="P409" s="16"/>
      <c r="Q409" s="16"/>
      <c r="R409" s="16"/>
      <c r="S409" s="16"/>
      <c r="T409" s="16"/>
      <c r="U409" s="16"/>
      <c r="V409" s="16"/>
    </row>
    <row r="410" spans="2:22" x14ac:dyDescent="0.2">
      <c r="B410" s="6"/>
      <c r="D410" s="6"/>
      <c r="E410" s="20"/>
      <c r="F410" s="6"/>
      <c r="G410" s="6"/>
      <c r="H410" s="20"/>
      <c r="I410" s="20"/>
      <c r="J410" s="6"/>
      <c r="L410" s="6"/>
      <c r="M410" s="16"/>
      <c r="N410" s="16"/>
      <c r="O410" s="16"/>
      <c r="P410" s="16"/>
      <c r="Q410" s="16"/>
      <c r="R410" s="16"/>
      <c r="S410" s="16"/>
      <c r="T410" s="16"/>
      <c r="U410" s="16"/>
      <c r="V410" s="16"/>
    </row>
    <row r="411" spans="2:22" x14ac:dyDescent="0.2">
      <c r="B411" s="6"/>
      <c r="D411" s="6"/>
      <c r="E411" s="20"/>
      <c r="F411" s="6"/>
      <c r="G411" s="6"/>
      <c r="H411" s="20"/>
      <c r="I411" s="20"/>
      <c r="J411" s="6"/>
      <c r="L411" s="6"/>
      <c r="M411" s="16"/>
      <c r="N411" s="16"/>
      <c r="O411" s="16"/>
      <c r="P411" s="16"/>
      <c r="Q411" s="16"/>
      <c r="R411" s="16"/>
      <c r="S411" s="16"/>
      <c r="T411" s="16"/>
      <c r="U411" s="16"/>
      <c r="V411" s="16"/>
    </row>
    <row r="412" spans="2:22" x14ac:dyDescent="0.2">
      <c r="B412" s="6"/>
      <c r="D412" s="6"/>
      <c r="E412" s="20"/>
      <c r="F412" s="6"/>
      <c r="G412" s="6"/>
      <c r="H412" s="20"/>
      <c r="I412" s="20"/>
      <c r="J412" s="6"/>
      <c r="L412" s="6"/>
      <c r="M412" s="16"/>
      <c r="N412" s="16"/>
      <c r="O412" s="16"/>
      <c r="P412" s="16"/>
      <c r="Q412" s="16"/>
      <c r="R412" s="16"/>
      <c r="S412" s="16"/>
      <c r="T412" s="16"/>
      <c r="U412" s="16"/>
      <c r="V412" s="16"/>
    </row>
    <row r="413" spans="2:22" x14ac:dyDescent="0.2">
      <c r="B413" s="6"/>
      <c r="D413" s="6"/>
      <c r="E413" s="20"/>
      <c r="F413" s="6"/>
      <c r="G413" s="6"/>
      <c r="H413" s="20"/>
      <c r="I413" s="20"/>
      <c r="J413" s="6"/>
      <c r="L413" s="6"/>
      <c r="M413" s="16"/>
      <c r="N413" s="16"/>
      <c r="O413" s="16"/>
      <c r="P413" s="16"/>
      <c r="Q413" s="16"/>
      <c r="R413" s="16"/>
      <c r="S413" s="16"/>
      <c r="T413" s="16"/>
      <c r="U413" s="16"/>
      <c r="V413" s="16"/>
    </row>
    <row r="414" spans="2:22" x14ac:dyDescent="0.2">
      <c r="B414" s="6"/>
      <c r="D414" s="6"/>
      <c r="E414" s="20"/>
      <c r="F414" s="6"/>
      <c r="G414" s="6"/>
      <c r="H414" s="20"/>
      <c r="I414" s="20"/>
      <c r="J414" s="6"/>
      <c r="L414" s="6"/>
      <c r="M414" s="16"/>
      <c r="N414" s="16"/>
      <c r="O414" s="16"/>
      <c r="P414" s="16"/>
      <c r="Q414" s="16"/>
      <c r="R414" s="16"/>
      <c r="S414" s="16"/>
      <c r="T414" s="16"/>
      <c r="U414" s="16"/>
      <c r="V414" s="16"/>
    </row>
    <row r="415" spans="2:22" x14ac:dyDescent="0.2">
      <c r="B415" s="6"/>
      <c r="D415" s="6"/>
      <c r="E415" s="20"/>
      <c r="F415" s="6"/>
      <c r="G415" s="6"/>
      <c r="H415" s="20"/>
      <c r="I415" s="20"/>
      <c r="J415" s="6"/>
      <c r="L415" s="6"/>
      <c r="M415" s="16"/>
      <c r="N415" s="16"/>
      <c r="O415" s="16"/>
      <c r="P415" s="16"/>
      <c r="Q415" s="16"/>
      <c r="R415" s="16"/>
      <c r="S415" s="16"/>
      <c r="T415" s="16"/>
      <c r="U415" s="16"/>
      <c r="V415" s="16"/>
    </row>
    <row r="416" spans="2:22" x14ac:dyDescent="0.2">
      <c r="B416" s="6"/>
      <c r="D416" s="6"/>
      <c r="E416" s="20"/>
      <c r="F416" s="6"/>
      <c r="G416" s="6"/>
      <c r="H416" s="20"/>
      <c r="I416" s="20"/>
      <c r="J416" s="6"/>
      <c r="L416" s="6"/>
      <c r="M416" s="16"/>
      <c r="N416" s="16"/>
      <c r="O416" s="16"/>
      <c r="P416" s="16"/>
      <c r="Q416" s="16"/>
      <c r="R416" s="16"/>
      <c r="S416" s="16"/>
      <c r="T416" s="16"/>
      <c r="U416" s="16"/>
      <c r="V416" s="16"/>
    </row>
    <row r="417" spans="2:22" x14ac:dyDescent="0.2">
      <c r="B417" s="6"/>
      <c r="D417" s="6"/>
      <c r="E417" s="20"/>
      <c r="F417" s="6"/>
      <c r="G417" s="6"/>
      <c r="H417" s="20"/>
      <c r="I417" s="20"/>
      <c r="J417" s="6"/>
      <c r="L417" s="6"/>
      <c r="M417" s="16"/>
      <c r="N417" s="16"/>
      <c r="O417" s="16"/>
      <c r="P417" s="16"/>
      <c r="Q417" s="16"/>
      <c r="R417" s="16"/>
      <c r="S417" s="16"/>
      <c r="T417" s="16"/>
      <c r="U417" s="16"/>
      <c r="V417" s="16"/>
    </row>
    <row r="418" spans="2:22" x14ac:dyDescent="0.2">
      <c r="B418" s="6"/>
      <c r="D418" s="6"/>
      <c r="E418" s="20"/>
      <c r="F418" s="6"/>
      <c r="G418" s="6"/>
      <c r="H418" s="20"/>
      <c r="I418" s="20"/>
      <c r="J418" s="6"/>
      <c r="L418" s="6"/>
      <c r="M418" s="16"/>
      <c r="N418" s="16"/>
      <c r="O418" s="16"/>
      <c r="P418" s="16"/>
      <c r="Q418" s="16"/>
      <c r="R418" s="16"/>
      <c r="S418" s="16"/>
      <c r="T418" s="16"/>
      <c r="U418" s="16"/>
      <c r="V418" s="16"/>
    </row>
    <row r="419" spans="2:22" x14ac:dyDescent="0.2">
      <c r="B419" s="6"/>
      <c r="D419" s="6"/>
      <c r="E419" s="20"/>
      <c r="F419" s="6"/>
      <c r="G419" s="6"/>
      <c r="H419" s="20"/>
      <c r="I419" s="20"/>
      <c r="J419" s="6"/>
      <c r="L419" s="6"/>
      <c r="M419" s="16"/>
      <c r="N419" s="16"/>
      <c r="O419" s="16"/>
      <c r="P419" s="16"/>
      <c r="Q419" s="16"/>
      <c r="R419" s="16"/>
      <c r="S419" s="16"/>
      <c r="T419" s="16"/>
      <c r="U419" s="16"/>
      <c r="V419" s="16"/>
    </row>
    <row r="420" spans="2:22" x14ac:dyDescent="0.2">
      <c r="B420" s="6"/>
      <c r="D420" s="6"/>
      <c r="E420" s="20"/>
      <c r="F420" s="6"/>
      <c r="G420" s="6"/>
      <c r="H420" s="20"/>
      <c r="I420" s="20"/>
      <c r="J420" s="6"/>
      <c r="L420" s="6"/>
      <c r="M420" s="16"/>
      <c r="N420" s="16"/>
      <c r="O420" s="16"/>
      <c r="P420" s="16"/>
      <c r="Q420" s="16"/>
      <c r="R420" s="16"/>
      <c r="S420" s="16"/>
      <c r="T420" s="16"/>
      <c r="U420" s="16"/>
      <c r="V420" s="16"/>
    </row>
    <row r="421" spans="2:22" x14ac:dyDescent="0.2">
      <c r="B421" s="6"/>
      <c r="D421" s="6"/>
      <c r="E421" s="20"/>
      <c r="F421" s="6"/>
      <c r="G421" s="6"/>
      <c r="H421" s="20"/>
      <c r="I421" s="20"/>
      <c r="J421" s="6"/>
      <c r="L421" s="6"/>
      <c r="M421" s="16"/>
      <c r="N421" s="16"/>
      <c r="O421" s="16"/>
      <c r="P421" s="16"/>
      <c r="Q421" s="16"/>
      <c r="R421" s="16"/>
      <c r="S421" s="16"/>
      <c r="T421" s="16"/>
      <c r="U421" s="16"/>
      <c r="V421" s="16"/>
    </row>
    <row r="422" spans="2:22" x14ac:dyDescent="0.2">
      <c r="B422" s="6"/>
      <c r="D422" s="6"/>
      <c r="E422" s="20"/>
      <c r="F422" s="6"/>
      <c r="G422" s="6"/>
      <c r="H422" s="20"/>
      <c r="I422" s="20"/>
      <c r="J422" s="6"/>
      <c r="L422" s="6"/>
      <c r="M422" s="16"/>
      <c r="N422" s="16"/>
      <c r="O422" s="16"/>
      <c r="P422" s="16"/>
      <c r="Q422" s="16"/>
      <c r="R422" s="16"/>
      <c r="S422" s="16"/>
      <c r="T422" s="16"/>
      <c r="U422" s="16"/>
      <c r="V422" s="16"/>
    </row>
    <row r="423" spans="2:22" x14ac:dyDescent="0.2">
      <c r="B423" s="6"/>
      <c r="D423" s="6"/>
      <c r="E423" s="20"/>
      <c r="F423" s="6"/>
      <c r="G423" s="6"/>
      <c r="H423" s="20"/>
      <c r="I423" s="20"/>
      <c r="J423" s="6"/>
      <c r="L423" s="6"/>
      <c r="M423" s="16"/>
      <c r="N423" s="16"/>
      <c r="O423" s="16"/>
      <c r="P423" s="16"/>
      <c r="Q423" s="16"/>
      <c r="R423" s="16"/>
      <c r="S423" s="16"/>
      <c r="T423" s="16"/>
      <c r="U423" s="16"/>
      <c r="V423" s="16"/>
    </row>
    <row r="424" spans="2:22" x14ac:dyDescent="0.2">
      <c r="B424" s="6"/>
      <c r="D424" s="6"/>
      <c r="E424" s="20"/>
      <c r="F424" s="6"/>
      <c r="G424" s="6"/>
      <c r="H424" s="20"/>
      <c r="I424" s="20"/>
      <c r="J424" s="6"/>
      <c r="L424" s="6"/>
      <c r="M424" s="16"/>
      <c r="N424" s="16"/>
      <c r="O424" s="16"/>
      <c r="P424" s="16"/>
      <c r="Q424" s="16"/>
      <c r="R424" s="16"/>
      <c r="S424" s="16"/>
      <c r="T424" s="16"/>
      <c r="U424" s="16"/>
      <c r="V424" s="16"/>
    </row>
    <row r="425" spans="2:22" x14ac:dyDescent="0.2">
      <c r="B425" s="6"/>
      <c r="D425" s="6"/>
      <c r="E425" s="20"/>
      <c r="F425" s="6"/>
      <c r="G425" s="6"/>
      <c r="H425" s="20"/>
      <c r="I425" s="20"/>
      <c r="J425" s="6"/>
      <c r="L425" s="6"/>
      <c r="M425" s="16"/>
      <c r="N425" s="16"/>
      <c r="O425" s="16"/>
      <c r="P425" s="16"/>
      <c r="Q425" s="16"/>
      <c r="R425" s="16"/>
      <c r="S425" s="16"/>
      <c r="T425" s="16"/>
      <c r="U425" s="16"/>
      <c r="V425" s="16"/>
    </row>
    <row r="426" spans="2:22" x14ac:dyDescent="0.2">
      <c r="B426" s="6"/>
      <c r="D426" s="6"/>
      <c r="E426" s="20"/>
      <c r="F426" s="6"/>
      <c r="G426" s="6"/>
      <c r="H426" s="20"/>
      <c r="I426" s="20"/>
      <c r="J426" s="6"/>
      <c r="L426" s="6"/>
      <c r="M426" s="16"/>
      <c r="N426" s="16"/>
      <c r="O426" s="16"/>
      <c r="P426" s="16"/>
      <c r="Q426" s="16"/>
      <c r="R426" s="16"/>
      <c r="S426" s="16"/>
      <c r="T426" s="16"/>
      <c r="U426" s="16"/>
      <c r="V426" s="16"/>
    </row>
    <row r="427" spans="2:22" x14ac:dyDescent="0.2">
      <c r="B427" s="6"/>
      <c r="D427" s="6"/>
      <c r="E427" s="20"/>
      <c r="F427" s="6"/>
      <c r="G427" s="6"/>
      <c r="H427" s="20"/>
      <c r="I427" s="20"/>
      <c r="J427" s="6"/>
      <c r="L427" s="6"/>
      <c r="M427" s="16"/>
      <c r="N427" s="16"/>
      <c r="O427" s="16"/>
      <c r="P427" s="16"/>
      <c r="Q427" s="16"/>
      <c r="R427" s="16"/>
      <c r="S427" s="16"/>
      <c r="T427" s="16"/>
      <c r="U427" s="16"/>
      <c r="V427" s="16"/>
    </row>
    <row r="428" spans="2:22" x14ac:dyDescent="0.2">
      <c r="B428" s="6"/>
      <c r="D428" s="6"/>
      <c r="E428" s="20"/>
      <c r="F428" s="6"/>
      <c r="G428" s="6"/>
      <c r="H428" s="20"/>
      <c r="I428" s="20"/>
      <c r="J428" s="6"/>
      <c r="L428" s="6"/>
      <c r="M428" s="16"/>
      <c r="N428" s="16"/>
      <c r="O428" s="16"/>
      <c r="P428" s="16"/>
      <c r="Q428" s="16"/>
      <c r="R428" s="16"/>
      <c r="S428" s="16"/>
      <c r="T428" s="16"/>
      <c r="U428" s="16"/>
      <c r="V428" s="16"/>
    </row>
    <row r="429" spans="2:22" x14ac:dyDescent="0.2">
      <c r="B429" s="6"/>
      <c r="D429" s="6"/>
      <c r="E429" s="20"/>
      <c r="F429" s="6"/>
      <c r="G429" s="6"/>
      <c r="H429" s="20"/>
      <c r="I429" s="20"/>
      <c r="J429" s="6"/>
      <c r="L429" s="6"/>
      <c r="M429" s="16"/>
      <c r="N429" s="16"/>
      <c r="O429" s="16"/>
      <c r="P429" s="16"/>
      <c r="Q429" s="16"/>
      <c r="R429" s="16"/>
      <c r="S429" s="16"/>
      <c r="T429" s="16"/>
      <c r="U429" s="16"/>
      <c r="V429" s="16"/>
    </row>
    <row r="430" spans="2:22" x14ac:dyDescent="0.2">
      <c r="B430" s="6"/>
      <c r="D430" s="6"/>
      <c r="E430" s="20"/>
      <c r="F430" s="6"/>
      <c r="G430" s="6"/>
      <c r="H430" s="20"/>
      <c r="I430" s="20"/>
      <c r="J430" s="6"/>
      <c r="L430" s="6"/>
      <c r="M430" s="16"/>
      <c r="N430" s="16"/>
      <c r="O430" s="16"/>
      <c r="P430" s="16"/>
      <c r="Q430" s="16"/>
      <c r="R430" s="16"/>
      <c r="S430" s="16"/>
      <c r="T430" s="16"/>
      <c r="U430" s="16"/>
      <c r="V430" s="16"/>
    </row>
    <row r="431" spans="2:22" x14ac:dyDescent="0.2">
      <c r="B431" s="6"/>
      <c r="D431" s="6"/>
      <c r="E431" s="20"/>
      <c r="F431" s="6"/>
      <c r="G431" s="6"/>
      <c r="H431" s="20"/>
      <c r="I431" s="20"/>
      <c r="J431" s="6"/>
      <c r="L431" s="6"/>
      <c r="M431" s="16"/>
      <c r="N431" s="16"/>
      <c r="O431" s="16"/>
      <c r="P431" s="16"/>
      <c r="Q431" s="16"/>
      <c r="R431" s="16"/>
      <c r="S431" s="16"/>
      <c r="T431" s="16"/>
      <c r="U431" s="16"/>
      <c r="V431" s="16"/>
    </row>
    <row r="432" spans="2:22" x14ac:dyDescent="0.2">
      <c r="B432" s="6"/>
      <c r="D432" s="6"/>
      <c r="E432" s="20"/>
      <c r="F432" s="6"/>
      <c r="G432" s="6"/>
      <c r="H432" s="20"/>
      <c r="I432" s="20"/>
      <c r="J432" s="6"/>
      <c r="L432" s="6"/>
      <c r="M432" s="16"/>
      <c r="N432" s="16"/>
      <c r="O432" s="16"/>
      <c r="P432" s="16"/>
      <c r="Q432" s="16"/>
      <c r="R432" s="16"/>
      <c r="S432" s="16"/>
      <c r="T432" s="16"/>
      <c r="U432" s="16"/>
      <c r="V432" s="16"/>
    </row>
    <row r="433" spans="2:22" x14ac:dyDescent="0.2">
      <c r="B433" s="6"/>
      <c r="D433" s="6"/>
      <c r="E433" s="20"/>
      <c r="F433" s="6"/>
      <c r="G433" s="6"/>
      <c r="H433" s="20"/>
      <c r="I433" s="20"/>
      <c r="J433" s="6"/>
      <c r="L433" s="6"/>
      <c r="M433" s="16"/>
      <c r="N433" s="16"/>
      <c r="O433" s="16"/>
      <c r="P433" s="16"/>
      <c r="Q433" s="16"/>
      <c r="R433" s="16"/>
      <c r="S433" s="16"/>
      <c r="T433" s="16"/>
      <c r="U433" s="16"/>
      <c r="V433" s="16"/>
    </row>
    <row r="434" spans="2:22" x14ac:dyDescent="0.2">
      <c r="B434" s="6"/>
      <c r="D434" s="6"/>
      <c r="E434" s="20"/>
      <c r="F434" s="6"/>
      <c r="G434" s="6"/>
      <c r="H434" s="20"/>
      <c r="I434" s="20"/>
      <c r="J434" s="6"/>
      <c r="L434" s="6"/>
      <c r="M434" s="16"/>
      <c r="N434" s="16"/>
      <c r="O434" s="16"/>
      <c r="P434" s="16"/>
      <c r="Q434" s="16"/>
      <c r="R434" s="16"/>
      <c r="S434" s="16"/>
      <c r="T434" s="16"/>
      <c r="U434" s="16"/>
      <c r="V434" s="16"/>
    </row>
    <row r="435" spans="2:22" x14ac:dyDescent="0.2">
      <c r="B435" s="6"/>
      <c r="D435" s="6"/>
      <c r="E435" s="20"/>
      <c r="F435" s="6"/>
      <c r="G435" s="6"/>
      <c r="H435" s="20"/>
      <c r="I435" s="20"/>
      <c r="J435" s="6"/>
      <c r="L435" s="6"/>
      <c r="M435" s="16"/>
      <c r="N435" s="16"/>
      <c r="O435" s="16"/>
      <c r="P435" s="16"/>
      <c r="Q435" s="16"/>
      <c r="R435" s="16"/>
      <c r="S435" s="16"/>
      <c r="T435" s="16"/>
      <c r="U435" s="16"/>
      <c r="V435" s="16"/>
    </row>
    <row r="436" spans="2:22" x14ac:dyDescent="0.2">
      <c r="B436" s="6"/>
      <c r="D436" s="6"/>
      <c r="E436" s="20"/>
      <c r="F436" s="6"/>
      <c r="G436" s="6"/>
      <c r="H436" s="20"/>
      <c r="I436" s="20"/>
      <c r="J436" s="6"/>
      <c r="L436" s="6"/>
      <c r="M436" s="16"/>
      <c r="N436" s="16"/>
      <c r="O436" s="16"/>
      <c r="P436" s="16"/>
      <c r="Q436" s="16"/>
      <c r="R436" s="16"/>
      <c r="S436" s="16"/>
      <c r="T436" s="16"/>
      <c r="U436" s="16"/>
      <c r="V436" s="16"/>
    </row>
    <row r="437" spans="2:22" x14ac:dyDescent="0.2">
      <c r="B437" s="6"/>
      <c r="D437" s="6"/>
      <c r="E437" s="20"/>
      <c r="F437" s="6"/>
      <c r="G437" s="6"/>
      <c r="H437" s="20"/>
      <c r="I437" s="20"/>
      <c r="J437" s="6"/>
      <c r="L437" s="6"/>
      <c r="M437" s="16"/>
      <c r="N437" s="16"/>
      <c r="O437" s="16"/>
      <c r="P437" s="16"/>
      <c r="Q437" s="16"/>
      <c r="R437" s="16"/>
      <c r="S437" s="16"/>
      <c r="T437" s="16"/>
      <c r="U437" s="16"/>
      <c r="V437" s="16"/>
    </row>
    <row r="438" spans="2:22" x14ac:dyDescent="0.2">
      <c r="B438" s="6"/>
      <c r="D438" s="6"/>
      <c r="E438" s="20"/>
      <c r="F438" s="6"/>
      <c r="G438" s="6"/>
      <c r="H438" s="20"/>
      <c r="I438" s="20"/>
      <c r="J438" s="6"/>
      <c r="L438" s="6"/>
      <c r="M438" s="16"/>
      <c r="N438" s="16"/>
      <c r="O438" s="16"/>
      <c r="P438" s="16"/>
      <c r="Q438" s="16"/>
      <c r="R438" s="16"/>
      <c r="S438" s="16"/>
      <c r="T438" s="16"/>
      <c r="U438" s="16"/>
      <c r="V438" s="16"/>
    </row>
    <row r="439" spans="2:22" x14ac:dyDescent="0.2">
      <c r="B439" s="6"/>
      <c r="D439" s="6"/>
      <c r="E439" s="20"/>
      <c r="F439" s="6"/>
      <c r="G439" s="6"/>
      <c r="H439" s="20"/>
      <c r="I439" s="20"/>
      <c r="J439" s="6"/>
      <c r="L439" s="6"/>
      <c r="M439" s="16"/>
      <c r="N439" s="16"/>
      <c r="O439" s="16"/>
      <c r="P439" s="16"/>
      <c r="Q439" s="16"/>
      <c r="R439" s="16"/>
      <c r="S439" s="16"/>
      <c r="T439" s="16"/>
      <c r="U439" s="16"/>
      <c r="V439" s="16"/>
    </row>
    <row r="440" spans="2:22" x14ac:dyDescent="0.2">
      <c r="B440" s="6"/>
      <c r="D440" s="6"/>
      <c r="E440" s="20"/>
      <c r="F440" s="6"/>
      <c r="G440" s="6"/>
      <c r="H440" s="20"/>
      <c r="I440" s="20"/>
      <c r="J440" s="6"/>
      <c r="L440" s="6"/>
      <c r="M440" s="16"/>
      <c r="N440" s="16"/>
      <c r="O440" s="16"/>
      <c r="P440" s="16"/>
      <c r="Q440" s="16"/>
      <c r="R440" s="16"/>
      <c r="S440" s="16"/>
      <c r="T440" s="16"/>
      <c r="U440" s="16"/>
      <c r="V440" s="16"/>
    </row>
    <row r="441" spans="2:22" x14ac:dyDescent="0.2">
      <c r="B441" s="6"/>
      <c r="D441" s="6"/>
      <c r="E441" s="20"/>
      <c r="F441" s="6"/>
      <c r="G441" s="6"/>
      <c r="H441" s="20"/>
      <c r="I441" s="20"/>
      <c r="J441" s="6"/>
      <c r="L441" s="6"/>
      <c r="M441" s="16"/>
      <c r="N441" s="16"/>
      <c r="O441" s="16"/>
      <c r="P441" s="16"/>
      <c r="Q441" s="16"/>
      <c r="R441" s="16"/>
      <c r="S441" s="16"/>
      <c r="T441" s="16"/>
      <c r="U441" s="16"/>
      <c r="V441" s="16"/>
    </row>
    <row r="442" spans="2:22" x14ac:dyDescent="0.2">
      <c r="B442" s="6"/>
      <c r="D442" s="6"/>
      <c r="E442" s="20"/>
      <c r="F442" s="6"/>
      <c r="G442" s="6"/>
      <c r="H442" s="20"/>
      <c r="I442" s="20"/>
      <c r="J442" s="6"/>
      <c r="L442" s="6"/>
      <c r="M442" s="16"/>
      <c r="N442" s="16"/>
      <c r="O442" s="16"/>
      <c r="P442" s="16"/>
      <c r="Q442" s="16"/>
      <c r="R442" s="16"/>
      <c r="S442" s="16"/>
      <c r="T442" s="16"/>
      <c r="U442" s="16"/>
      <c r="V442" s="16"/>
    </row>
    <row r="443" spans="2:22" x14ac:dyDescent="0.2">
      <c r="B443" s="6"/>
      <c r="D443" s="6"/>
      <c r="E443" s="20"/>
      <c r="F443" s="6"/>
      <c r="G443" s="6"/>
      <c r="H443" s="20"/>
      <c r="I443" s="20"/>
      <c r="J443" s="6"/>
      <c r="L443" s="6"/>
      <c r="M443" s="16"/>
      <c r="N443" s="16"/>
      <c r="O443" s="16"/>
      <c r="P443" s="16"/>
      <c r="Q443" s="16"/>
      <c r="R443" s="16"/>
      <c r="S443" s="16"/>
      <c r="T443" s="16"/>
      <c r="U443" s="16"/>
      <c r="V443" s="16"/>
    </row>
    <row r="444" spans="2:22" x14ac:dyDescent="0.2">
      <c r="B444" s="6"/>
      <c r="D444" s="6"/>
      <c r="E444" s="20"/>
      <c r="F444" s="6"/>
      <c r="G444" s="6"/>
      <c r="H444" s="20"/>
      <c r="I444" s="20"/>
      <c r="J444" s="6"/>
      <c r="L444" s="6"/>
      <c r="M444" s="16"/>
      <c r="N444" s="16"/>
      <c r="O444" s="16"/>
      <c r="P444" s="16"/>
      <c r="Q444" s="16"/>
      <c r="R444" s="16"/>
      <c r="S444" s="16"/>
      <c r="T444" s="16"/>
      <c r="U444" s="16"/>
      <c r="V444" s="16"/>
    </row>
    <row r="445" spans="2:22" x14ac:dyDescent="0.2">
      <c r="B445" s="6"/>
      <c r="D445" s="6"/>
      <c r="E445" s="20"/>
      <c r="F445" s="6"/>
      <c r="G445" s="6"/>
      <c r="H445" s="20"/>
      <c r="I445" s="20"/>
      <c r="J445" s="6"/>
      <c r="L445" s="6"/>
      <c r="M445" s="16"/>
      <c r="N445" s="16"/>
      <c r="O445" s="16"/>
      <c r="P445" s="16"/>
      <c r="Q445" s="16"/>
      <c r="R445" s="16"/>
      <c r="S445" s="16"/>
      <c r="T445" s="16"/>
      <c r="U445" s="16"/>
      <c r="V445" s="16"/>
    </row>
    <row r="446" spans="2:22" x14ac:dyDescent="0.2">
      <c r="B446" s="6"/>
      <c r="D446" s="6"/>
      <c r="E446" s="20"/>
      <c r="F446" s="6"/>
      <c r="G446" s="6"/>
      <c r="H446" s="20"/>
      <c r="I446" s="20"/>
      <c r="J446" s="6"/>
      <c r="L446" s="6"/>
      <c r="M446" s="16"/>
      <c r="N446" s="16"/>
      <c r="O446" s="16"/>
      <c r="P446" s="16"/>
      <c r="Q446" s="16"/>
      <c r="R446" s="16"/>
      <c r="S446" s="16"/>
      <c r="T446" s="16"/>
      <c r="U446" s="16"/>
      <c r="V446" s="16"/>
    </row>
    <row r="447" spans="2:22" x14ac:dyDescent="0.2">
      <c r="B447" s="6"/>
      <c r="D447" s="6"/>
      <c r="E447" s="20"/>
      <c r="F447" s="6"/>
      <c r="G447" s="6"/>
      <c r="H447" s="20"/>
      <c r="I447" s="20"/>
      <c r="J447" s="6"/>
      <c r="L447" s="6"/>
      <c r="M447" s="16"/>
      <c r="N447" s="16"/>
      <c r="O447" s="16"/>
      <c r="P447" s="16"/>
      <c r="Q447" s="16"/>
      <c r="R447" s="16"/>
      <c r="S447" s="16"/>
      <c r="T447" s="16"/>
      <c r="U447" s="16"/>
      <c r="V447" s="16"/>
    </row>
    <row r="448" spans="2:22" x14ac:dyDescent="0.2">
      <c r="B448" s="6"/>
      <c r="D448" s="6"/>
      <c r="E448" s="20"/>
      <c r="F448" s="6"/>
      <c r="G448" s="6"/>
      <c r="H448" s="20"/>
      <c r="I448" s="20"/>
      <c r="J448" s="6"/>
      <c r="L448" s="6"/>
      <c r="M448" s="16"/>
      <c r="N448" s="16"/>
      <c r="O448" s="16"/>
      <c r="P448" s="16"/>
      <c r="Q448" s="16"/>
      <c r="R448" s="16"/>
      <c r="S448" s="16"/>
      <c r="T448" s="16"/>
      <c r="U448" s="16"/>
      <c r="V448" s="16"/>
    </row>
    <row r="449" spans="2:22" x14ac:dyDescent="0.2">
      <c r="B449" s="6"/>
      <c r="D449" s="6"/>
      <c r="E449" s="20"/>
      <c r="F449" s="6"/>
      <c r="G449" s="6"/>
      <c r="H449" s="20"/>
      <c r="I449" s="20"/>
      <c r="J449" s="6"/>
      <c r="L449" s="6"/>
      <c r="M449" s="16"/>
      <c r="N449" s="16"/>
      <c r="O449" s="16"/>
      <c r="P449" s="16"/>
      <c r="Q449" s="16"/>
      <c r="R449" s="16"/>
      <c r="S449" s="16"/>
      <c r="T449" s="16"/>
      <c r="U449" s="16"/>
      <c r="V449" s="16"/>
    </row>
    <row r="450" spans="2:22" x14ac:dyDescent="0.2">
      <c r="B450" s="6"/>
      <c r="D450" s="6"/>
      <c r="E450" s="20"/>
      <c r="F450" s="6"/>
      <c r="G450" s="6"/>
      <c r="H450" s="20"/>
      <c r="I450" s="20"/>
      <c r="J450" s="6"/>
      <c r="L450" s="6"/>
      <c r="M450" s="16"/>
      <c r="N450" s="16"/>
      <c r="O450" s="16"/>
      <c r="P450" s="16"/>
      <c r="Q450" s="16"/>
      <c r="R450" s="16"/>
      <c r="S450" s="16"/>
      <c r="T450" s="16"/>
      <c r="U450" s="16"/>
      <c r="V450" s="16"/>
    </row>
    <row r="451" spans="2:22" x14ac:dyDescent="0.2">
      <c r="B451" s="6"/>
      <c r="D451" s="6"/>
      <c r="E451" s="20"/>
      <c r="F451" s="6"/>
      <c r="G451" s="6"/>
      <c r="H451" s="20"/>
      <c r="I451" s="20"/>
      <c r="J451" s="6"/>
      <c r="L451" s="6"/>
      <c r="M451" s="16"/>
      <c r="N451" s="16"/>
      <c r="O451" s="16"/>
      <c r="P451" s="16"/>
      <c r="Q451" s="16"/>
      <c r="R451" s="16"/>
      <c r="S451" s="16"/>
      <c r="T451" s="16"/>
      <c r="U451" s="16"/>
      <c r="V451" s="16"/>
    </row>
    <row r="452" spans="2:22" x14ac:dyDescent="0.2">
      <c r="B452" s="6"/>
      <c r="D452" s="6"/>
      <c r="E452" s="20"/>
      <c r="F452" s="6"/>
      <c r="G452" s="6"/>
      <c r="H452" s="20"/>
      <c r="I452" s="20"/>
      <c r="J452" s="6"/>
      <c r="L452" s="6"/>
      <c r="M452" s="16"/>
      <c r="N452" s="16"/>
      <c r="O452" s="16"/>
      <c r="P452" s="16"/>
      <c r="Q452" s="16"/>
      <c r="R452" s="16"/>
      <c r="S452" s="16"/>
      <c r="T452" s="16"/>
      <c r="U452" s="16"/>
      <c r="V452" s="16"/>
    </row>
    <row r="453" spans="2:22" x14ac:dyDescent="0.2">
      <c r="B453" s="6"/>
      <c r="D453" s="6"/>
      <c r="E453" s="20"/>
      <c r="F453" s="6"/>
      <c r="G453" s="6"/>
      <c r="H453" s="20"/>
      <c r="I453" s="20"/>
      <c r="J453" s="6"/>
      <c r="L453" s="6"/>
      <c r="M453" s="16"/>
      <c r="N453" s="16"/>
      <c r="O453" s="16"/>
      <c r="P453" s="16"/>
      <c r="Q453" s="16"/>
      <c r="R453" s="16"/>
      <c r="S453" s="16"/>
      <c r="T453" s="16"/>
      <c r="U453" s="16"/>
      <c r="V453" s="16"/>
    </row>
    <row r="454" spans="2:22" x14ac:dyDescent="0.2">
      <c r="B454" s="6"/>
      <c r="D454" s="6"/>
      <c r="E454" s="20"/>
      <c r="F454" s="6"/>
      <c r="G454" s="6"/>
      <c r="H454" s="20"/>
      <c r="I454" s="20"/>
      <c r="J454" s="6"/>
      <c r="L454" s="6"/>
      <c r="M454" s="16"/>
      <c r="N454" s="16"/>
      <c r="O454" s="16"/>
      <c r="P454" s="16"/>
      <c r="Q454" s="16"/>
      <c r="R454" s="16"/>
      <c r="S454" s="16"/>
      <c r="T454" s="16"/>
      <c r="U454" s="16"/>
      <c r="V454" s="16"/>
    </row>
    <row r="455" spans="2:22" x14ac:dyDescent="0.2">
      <c r="B455" s="6"/>
      <c r="D455" s="6"/>
      <c r="E455" s="20"/>
      <c r="F455" s="6"/>
      <c r="G455" s="6"/>
      <c r="H455" s="20"/>
      <c r="I455" s="20"/>
      <c r="J455" s="6"/>
      <c r="L455" s="6"/>
      <c r="M455" s="16"/>
      <c r="N455" s="16"/>
      <c r="O455" s="16"/>
      <c r="P455" s="16"/>
      <c r="Q455" s="16"/>
      <c r="R455" s="16"/>
      <c r="S455" s="16"/>
      <c r="T455" s="16"/>
      <c r="U455" s="16"/>
      <c r="V455" s="16"/>
    </row>
    <row r="456" spans="2:22" x14ac:dyDescent="0.2">
      <c r="B456" s="6"/>
      <c r="D456" s="6"/>
      <c r="E456" s="20"/>
      <c r="F456" s="6"/>
      <c r="G456" s="6"/>
      <c r="H456" s="20"/>
      <c r="I456" s="20"/>
      <c r="J456" s="6"/>
      <c r="L456" s="6"/>
      <c r="M456" s="16"/>
      <c r="N456" s="16"/>
      <c r="O456" s="16"/>
      <c r="P456" s="16"/>
      <c r="Q456" s="16"/>
      <c r="R456" s="16"/>
      <c r="S456" s="16"/>
      <c r="T456" s="16"/>
      <c r="U456" s="16"/>
      <c r="V456" s="16"/>
    </row>
    <row r="457" spans="2:22" x14ac:dyDescent="0.2">
      <c r="B457" s="6"/>
      <c r="D457" s="6"/>
      <c r="E457" s="20"/>
      <c r="F457" s="6"/>
      <c r="G457" s="6"/>
      <c r="H457" s="20"/>
      <c r="I457" s="20"/>
      <c r="J457" s="6"/>
      <c r="L457" s="6"/>
      <c r="M457" s="16"/>
      <c r="N457" s="16"/>
      <c r="O457" s="16"/>
      <c r="P457" s="16"/>
      <c r="Q457" s="16"/>
      <c r="R457" s="16"/>
      <c r="S457" s="16"/>
      <c r="T457" s="16"/>
      <c r="U457" s="16"/>
      <c r="V457" s="16"/>
    </row>
    <row r="458" spans="2:22" x14ac:dyDescent="0.2">
      <c r="B458" s="6"/>
      <c r="D458" s="6"/>
      <c r="E458" s="20"/>
      <c r="F458" s="6"/>
      <c r="G458" s="6"/>
      <c r="H458" s="20"/>
      <c r="I458" s="20"/>
      <c r="J458" s="6"/>
      <c r="L458" s="6"/>
      <c r="M458" s="16"/>
      <c r="N458" s="16"/>
      <c r="O458" s="16"/>
      <c r="P458" s="16"/>
      <c r="Q458" s="16"/>
      <c r="R458" s="16"/>
      <c r="S458" s="16"/>
      <c r="T458" s="16"/>
      <c r="U458" s="16"/>
      <c r="V458" s="16"/>
    </row>
    <row r="459" spans="2:22" x14ac:dyDescent="0.2">
      <c r="B459" s="6"/>
      <c r="D459" s="6"/>
      <c r="E459" s="20"/>
      <c r="F459" s="6"/>
      <c r="G459" s="6"/>
      <c r="H459" s="20"/>
      <c r="I459" s="20"/>
      <c r="J459" s="6"/>
      <c r="L459" s="6"/>
      <c r="M459" s="16"/>
      <c r="N459" s="16"/>
      <c r="O459" s="16"/>
      <c r="P459" s="16"/>
      <c r="Q459" s="16"/>
      <c r="R459" s="16"/>
      <c r="S459" s="16"/>
      <c r="T459" s="16"/>
      <c r="U459" s="16"/>
      <c r="V459" s="16"/>
    </row>
    <row r="460" spans="2:22" x14ac:dyDescent="0.2">
      <c r="B460" s="6"/>
      <c r="D460" s="6"/>
      <c r="E460" s="20"/>
      <c r="F460" s="6"/>
      <c r="G460" s="6"/>
      <c r="H460" s="20"/>
      <c r="I460" s="20"/>
      <c r="J460" s="6"/>
      <c r="L460" s="6"/>
      <c r="M460" s="16"/>
      <c r="N460" s="16"/>
      <c r="O460" s="16"/>
      <c r="P460" s="16"/>
      <c r="Q460" s="16"/>
      <c r="R460" s="16"/>
      <c r="S460" s="16"/>
      <c r="T460" s="16"/>
      <c r="U460" s="16"/>
      <c r="V460" s="16"/>
    </row>
    <row r="461" spans="2:22" x14ac:dyDescent="0.2">
      <c r="B461" s="6"/>
      <c r="D461" s="6"/>
      <c r="E461" s="20"/>
      <c r="F461" s="6"/>
      <c r="G461" s="6"/>
      <c r="H461" s="20"/>
      <c r="I461" s="20"/>
      <c r="J461" s="6"/>
      <c r="L461" s="6"/>
      <c r="M461" s="16"/>
      <c r="N461" s="16"/>
      <c r="O461" s="16"/>
      <c r="P461" s="16"/>
      <c r="Q461" s="16"/>
      <c r="R461" s="16"/>
      <c r="S461" s="16"/>
      <c r="T461" s="16"/>
      <c r="U461" s="16"/>
      <c r="V461" s="16"/>
    </row>
    <row r="462" spans="2:22" x14ac:dyDescent="0.2">
      <c r="B462" s="6"/>
      <c r="D462" s="6"/>
      <c r="E462" s="20"/>
      <c r="F462" s="6"/>
      <c r="G462" s="6"/>
      <c r="H462" s="20"/>
      <c r="I462" s="20"/>
      <c r="J462" s="6"/>
      <c r="L462" s="6"/>
      <c r="M462" s="16"/>
      <c r="N462" s="16"/>
      <c r="O462" s="16"/>
      <c r="P462" s="16"/>
      <c r="Q462" s="16"/>
      <c r="R462" s="16"/>
      <c r="S462" s="16"/>
      <c r="T462" s="16"/>
      <c r="U462" s="16"/>
      <c r="V462" s="16"/>
    </row>
    <row r="463" spans="2:22" x14ac:dyDescent="0.2">
      <c r="B463" s="6"/>
      <c r="D463" s="6"/>
      <c r="E463" s="20"/>
      <c r="F463" s="6"/>
      <c r="G463" s="6"/>
      <c r="H463" s="20"/>
      <c r="I463" s="20"/>
      <c r="J463" s="6"/>
      <c r="L463" s="6"/>
      <c r="M463" s="16"/>
      <c r="N463" s="16"/>
      <c r="O463" s="16"/>
      <c r="P463" s="16"/>
      <c r="Q463" s="16"/>
      <c r="R463" s="16"/>
      <c r="S463" s="16"/>
      <c r="T463" s="16"/>
      <c r="U463" s="16"/>
      <c r="V463" s="16"/>
    </row>
    <row r="464" spans="2:22" x14ac:dyDescent="0.2">
      <c r="B464" s="6"/>
      <c r="D464" s="6"/>
      <c r="E464" s="20"/>
      <c r="F464" s="6"/>
      <c r="G464" s="6"/>
      <c r="H464" s="20"/>
      <c r="I464" s="20"/>
      <c r="J464" s="6"/>
      <c r="L464" s="6"/>
      <c r="M464" s="16"/>
      <c r="N464" s="16"/>
      <c r="O464" s="16"/>
      <c r="P464" s="16"/>
      <c r="Q464" s="16"/>
      <c r="R464" s="16"/>
      <c r="S464" s="16"/>
      <c r="T464" s="16"/>
      <c r="U464" s="16"/>
      <c r="V464" s="16"/>
    </row>
    <row r="465" spans="2:22" x14ac:dyDescent="0.2">
      <c r="B465" s="6"/>
      <c r="D465" s="6"/>
      <c r="E465" s="20"/>
      <c r="F465" s="6"/>
      <c r="G465" s="6"/>
      <c r="H465" s="20"/>
      <c r="I465" s="20"/>
      <c r="J465" s="6"/>
      <c r="L465" s="6"/>
      <c r="M465" s="16"/>
      <c r="N465" s="16"/>
      <c r="O465" s="16"/>
      <c r="P465" s="16"/>
      <c r="Q465" s="16"/>
      <c r="R465" s="16"/>
      <c r="S465" s="16"/>
      <c r="T465" s="16"/>
      <c r="U465" s="16"/>
      <c r="V465" s="16"/>
    </row>
    <row r="466" spans="2:22" x14ac:dyDescent="0.2">
      <c r="B466" s="6"/>
      <c r="D466" s="6"/>
      <c r="E466" s="20"/>
      <c r="F466" s="6"/>
      <c r="G466" s="6"/>
      <c r="H466" s="20"/>
      <c r="I466" s="20"/>
      <c r="J466" s="6"/>
      <c r="L466" s="6"/>
      <c r="M466" s="16"/>
      <c r="N466" s="16"/>
      <c r="O466" s="16"/>
      <c r="P466" s="16"/>
      <c r="Q466" s="16"/>
      <c r="R466" s="16"/>
      <c r="S466" s="16"/>
      <c r="T466" s="16"/>
      <c r="U466" s="16"/>
      <c r="V466" s="16"/>
    </row>
    <row r="467" spans="2:22" x14ac:dyDescent="0.2">
      <c r="B467" s="6"/>
      <c r="D467" s="6"/>
      <c r="E467" s="20"/>
      <c r="F467" s="6"/>
      <c r="G467" s="6"/>
      <c r="H467" s="20"/>
      <c r="I467" s="20"/>
      <c r="J467" s="6"/>
      <c r="L467" s="6"/>
      <c r="M467" s="16"/>
      <c r="N467" s="16"/>
      <c r="O467" s="16"/>
      <c r="P467" s="16"/>
      <c r="Q467" s="16"/>
      <c r="R467" s="16"/>
      <c r="S467" s="16"/>
      <c r="T467" s="16"/>
      <c r="U467" s="16"/>
      <c r="V467" s="16"/>
    </row>
    <row r="468" spans="2:22" x14ac:dyDescent="0.2">
      <c r="B468" s="6"/>
      <c r="D468" s="6"/>
      <c r="E468" s="20"/>
      <c r="F468" s="6"/>
      <c r="G468" s="6"/>
      <c r="H468" s="20"/>
      <c r="I468" s="20"/>
      <c r="J468" s="6"/>
      <c r="L468" s="6"/>
      <c r="M468" s="16"/>
      <c r="N468" s="16"/>
      <c r="O468" s="16"/>
      <c r="P468" s="16"/>
      <c r="Q468" s="16"/>
      <c r="R468" s="16"/>
      <c r="S468" s="16"/>
      <c r="T468" s="16"/>
      <c r="U468" s="16"/>
      <c r="V468" s="16"/>
    </row>
    <row r="469" spans="2:22" x14ac:dyDescent="0.2">
      <c r="B469" s="6"/>
      <c r="D469" s="6"/>
      <c r="E469" s="20"/>
      <c r="F469" s="6"/>
      <c r="G469" s="6"/>
      <c r="H469" s="20"/>
      <c r="I469" s="20"/>
      <c r="J469" s="6"/>
      <c r="L469" s="6"/>
      <c r="M469" s="16"/>
      <c r="N469" s="16"/>
      <c r="O469" s="16"/>
      <c r="P469" s="16"/>
      <c r="Q469" s="16"/>
      <c r="R469" s="16"/>
      <c r="S469" s="16"/>
      <c r="T469" s="16"/>
      <c r="U469" s="16"/>
      <c r="V469" s="16"/>
    </row>
    <row r="470" spans="2:22" x14ac:dyDescent="0.2">
      <c r="B470" s="6"/>
      <c r="D470" s="6"/>
      <c r="E470" s="20"/>
      <c r="F470" s="6"/>
      <c r="G470" s="6"/>
      <c r="H470" s="20"/>
      <c r="I470" s="20"/>
      <c r="J470" s="6"/>
      <c r="L470" s="6"/>
      <c r="M470" s="16"/>
      <c r="N470" s="16"/>
      <c r="O470" s="16"/>
      <c r="P470" s="16"/>
      <c r="Q470" s="16"/>
      <c r="R470" s="16"/>
      <c r="S470" s="16"/>
      <c r="T470" s="16"/>
      <c r="U470" s="16"/>
      <c r="V470" s="16"/>
    </row>
    <row r="471" spans="2:22" x14ac:dyDescent="0.2">
      <c r="B471" s="6"/>
      <c r="D471" s="6"/>
      <c r="E471" s="20"/>
      <c r="F471" s="6"/>
      <c r="G471" s="6"/>
      <c r="H471" s="20"/>
      <c r="I471" s="20"/>
      <c r="J471" s="6"/>
      <c r="L471" s="6"/>
      <c r="M471" s="16"/>
      <c r="N471" s="16"/>
      <c r="O471" s="16"/>
      <c r="P471" s="16"/>
      <c r="Q471" s="16"/>
      <c r="R471" s="16"/>
      <c r="S471" s="16"/>
      <c r="T471" s="16"/>
      <c r="U471" s="16"/>
      <c r="V471" s="16"/>
    </row>
    <row r="472" spans="2:22" x14ac:dyDescent="0.2">
      <c r="B472" s="6"/>
      <c r="D472" s="6"/>
      <c r="E472" s="20"/>
      <c r="F472" s="6"/>
      <c r="G472" s="6"/>
      <c r="H472" s="20"/>
      <c r="I472" s="20"/>
      <c r="J472" s="6"/>
      <c r="L472" s="6"/>
      <c r="M472" s="16"/>
      <c r="N472" s="16"/>
      <c r="O472" s="16"/>
      <c r="P472" s="16"/>
      <c r="Q472" s="16"/>
      <c r="R472" s="16"/>
      <c r="S472" s="16"/>
      <c r="T472" s="16"/>
      <c r="U472" s="16"/>
      <c r="V472" s="16"/>
    </row>
    <row r="473" spans="2:22" x14ac:dyDescent="0.2">
      <c r="B473" s="6"/>
      <c r="D473" s="6"/>
      <c r="E473" s="20"/>
      <c r="F473" s="6"/>
      <c r="G473" s="6"/>
      <c r="H473" s="20"/>
      <c r="I473" s="20"/>
      <c r="J473" s="6"/>
      <c r="L473" s="6"/>
      <c r="M473" s="16"/>
      <c r="N473" s="16"/>
      <c r="O473" s="16"/>
      <c r="P473" s="16"/>
      <c r="Q473" s="16"/>
      <c r="R473" s="16"/>
      <c r="S473" s="16"/>
      <c r="T473" s="16"/>
      <c r="U473" s="16"/>
      <c r="V473" s="16"/>
    </row>
    <row r="474" spans="2:22" x14ac:dyDescent="0.2">
      <c r="B474" s="6"/>
      <c r="D474" s="6"/>
      <c r="E474" s="20"/>
      <c r="F474" s="6"/>
      <c r="G474" s="6"/>
      <c r="H474" s="20"/>
      <c r="I474" s="20"/>
      <c r="J474" s="6"/>
      <c r="L474" s="6"/>
      <c r="M474" s="16"/>
      <c r="N474" s="16"/>
      <c r="O474" s="16"/>
      <c r="P474" s="16"/>
      <c r="Q474" s="16"/>
      <c r="R474" s="16"/>
      <c r="S474" s="16"/>
      <c r="T474" s="16"/>
      <c r="U474" s="16"/>
      <c r="V474" s="16"/>
    </row>
    <row r="475" spans="2:22" x14ac:dyDescent="0.2">
      <c r="B475" s="6"/>
      <c r="D475" s="6"/>
      <c r="E475" s="20"/>
      <c r="F475" s="6"/>
      <c r="G475" s="6"/>
      <c r="H475" s="20"/>
      <c r="I475" s="20"/>
      <c r="J475" s="6"/>
      <c r="L475" s="6"/>
      <c r="M475" s="16"/>
      <c r="N475" s="16"/>
      <c r="O475" s="16"/>
      <c r="P475" s="16"/>
      <c r="Q475" s="16"/>
      <c r="R475" s="16"/>
      <c r="S475" s="16"/>
      <c r="T475" s="16"/>
      <c r="U475" s="16"/>
      <c r="V475" s="16"/>
    </row>
    <row r="476" spans="2:22" x14ac:dyDescent="0.2">
      <c r="B476" s="6"/>
      <c r="D476" s="6"/>
      <c r="E476" s="20"/>
      <c r="F476" s="6"/>
      <c r="G476" s="6"/>
      <c r="H476" s="20"/>
      <c r="I476" s="20"/>
      <c r="J476" s="6"/>
      <c r="L476" s="6"/>
      <c r="M476" s="16"/>
      <c r="N476" s="16"/>
      <c r="O476" s="16"/>
      <c r="P476" s="16"/>
      <c r="Q476" s="16"/>
      <c r="R476" s="16"/>
      <c r="S476" s="16"/>
      <c r="T476" s="16"/>
      <c r="U476" s="16"/>
      <c r="V476" s="16"/>
    </row>
    <row r="477" spans="2:22" x14ac:dyDescent="0.2">
      <c r="B477" s="6"/>
      <c r="D477" s="6"/>
      <c r="E477" s="20"/>
      <c r="F477" s="6"/>
      <c r="G477" s="6"/>
      <c r="H477" s="20"/>
      <c r="I477" s="20"/>
      <c r="J477" s="6"/>
      <c r="L477" s="6"/>
      <c r="M477" s="16"/>
      <c r="N477" s="16"/>
      <c r="O477" s="16"/>
      <c r="P477" s="16"/>
      <c r="Q477" s="16"/>
      <c r="R477" s="16"/>
      <c r="S477" s="16"/>
      <c r="T477" s="16"/>
      <c r="U477" s="16"/>
      <c r="V477" s="16"/>
    </row>
    <row r="478" spans="2:22" x14ac:dyDescent="0.2">
      <c r="B478" s="6"/>
      <c r="D478" s="6"/>
      <c r="E478" s="20"/>
      <c r="F478" s="6"/>
      <c r="G478" s="6"/>
      <c r="H478" s="20"/>
      <c r="I478" s="20"/>
      <c r="J478" s="6"/>
      <c r="L478" s="6"/>
      <c r="M478" s="16"/>
      <c r="N478" s="16"/>
      <c r="O478" s="16"/>
      <c r="P478" s="16"/>
      <c r="Q478" s="16"/>
      <c r="R478" s="16"/>
      <c r="S478" s="16"/>
      <c r="T478" s="16"/>
      <c r="U478" s="16"/>
      <c r="V478" s="16"/>
    </row>
    <row r="479" spans="2:22" x14ac:dyDescent="0.2">
      <c r="B479" s="6"/>
      <c r="D479" s="6"/>
      <c r="E479" s="20"/>
      <c r="F479" s="6"/>
      <c r="G479" s="6"/>
      <c r="H479" s="20"/>
      <c r="I479" s="20"/>
      <c r="J479" s="6"/>
      <c r="L479" s="6"/>
      <c r="M479" s="16"/>
      <c r="N479" s="16"/>
      <c r="O479" s="16"/>
      <c r="P479" s="16"/>
      <c r="Q479" s="16"/>
      <c r="R479" s="16"/>
      <c r="S479" s="16"/>
      <c r="T479" s="16"/>
      <c r="U479" s="16"/>
      <c r="V479" s="16"/>
    </row>
    <row r="480" spans="2:22" x14ac:dyDescent="0.2">
      <c r="B480" s="6"/>
      <c r="D480" s="6"/>
      <c r="E480" s="20"/>
      <c r="F480" s="6"/>
      <c r="G480" s="6"/>
      <c r="H480" s="20"/>
      <c r="I480" s="20"/>
      <c r="J480" s="6"/>
      <c r="L480" s="6"/>
      <c r="M480" s="16"/>
      <c r="N480" s="16"/>
      <c r="O480" s="16"/>
      <c r="P480" s="16"/>
      <c r="Q480" s="16"/>
      <c r="R480" s="16"/>
      <c r="S480" s="16"/>
      <c r="T480" s="16"/>
      <c r="U480" s="16"/>
      <c r="V480" s="16"/>
    </row>
    <row r="481" spans="2:22" x14ac:dyDescent="0.2">
      <c r="B481" s="6"/>
      <c r="D481" s="6"/>
      <c r="E481" s="20"/>
      <c r="F481" s="6"/>
      <c r="G481" s="6"/>
      <c r="H481" s="20"/>
      <c r="I481" s="20"/>
      <c r="J481" s="6"/>
      <c r="L481" s="6"/>
      <c r="M481" s="16"/>
      <c r="N481" s="16"/>
      <c r="O481" s="16"/>
      <c r="P481" s="16"/>
      <c r="Q481" s="16"/>
      <c r="R481" s="16"/>
      <c r="S481" s="16"/>
      <c r="T481" s="16"/>
      <c r="U481" s="16"/>
      <c r="V481" s="16"/>
    </row>
    <row r="482" spans="2:22" x14ac:dyDescent="0.2">
      <c r="B482" s="6"/>
      <c r="D482" s="6"/>
      <c r="E482" s="20"/>
      <c r="F482" s="6"/>
      <c r="G482" s="6"/>
      <c r="H482" s="20"/>
      <c r="I482" s="20"/>
      <c r="J482" s="6"/>
      <c r="L482" s="6"/>
      <c r="M482" s="16"/>
      <c r="N482" s="16"/>
      <c r="O482" s="16"/>
      <c r="P482" s="16"/>
      <c r="Q482" s="16"/>
      <c r="R482" s="16"/>
      <c r="S482" s="16"/>
      <c r="T482" s="16"/>
      <c r="U482" s="16"/>
      <c r="V482" s="16"/>
    </row>
    <row r="483" spans="2:22" x14ac:dyDescent="0.2">
      <c r="B483" s="6"/>
      <c r="D483" s="6"/>
      <c r="E483" s="20"/>
      <c r="F483" s="6"/>
      <c r="G483" s="6"/>
      <c r="H483" s="20"/>
      <c r="I483" s="20"/>
      <c r="J483" s="6"/>
      <c r="L483" s="6"/>
      <c r="M483" s="16"/>
      <c r="N483" s="16"/>
      <c r="O483" s="16"/>
      <c r="P483" s="16"/>
      <c r="Q483" s="16"/>
      <c r="R483" s="16"/>
      <c r="S483" s="16"/>
      <c r="T483" s="16"/>
      <c r="U483" s="16"/>
      <c r="V483" s="16"/>
    </row>
    <row r="484" spans="2:22" x14ac:dyDescent="0.2">
      <c r="B484" s="6"/>
      <c r="D484" s="6"/>
      <c r="E484" s="20"/>
      <c r="F484" s="6"/>
      <c r="G484" s="6"/>
      <c r="H484" s="20"/>
      <c r="I484" s="20"/>
      <c r="J484" s="6"/>
      <c r="L484" s="6"/>
      <c r="M484" s="16"/>
      <c r="N484" s="16"/>
      <c r="O484" s="16"/>
      <c r="P484" s="16"/>
      <c r="Q484" s="16"/>
      <c r="R484" s="16"/>
      <c r="S484" s="16"/>
      <c r="T484" s="16"/>
      <c r="U484" s="16"/>
      <c r="V484" s="16"/>
    </row>
    <row r="485" spans="2:22" x14ac:dyDescent="0.2">
      <c r="B485" s="6"/>
      <c r="D485" s="6"/>
      <c r="E485" s="20"/>
      <c r="F485" s="6"/>
      <c r="G485" s="6"/>
      <c r="H485" s="20"/>
      <c r="I485" s="20"/>
      <c r="J485" s="6"/>
      <c r="L485" s="6"/>
      <c r="M485" s="16"/>
      <c r="N485" s="16"/>
      <c r="O485" s="16"/>
      <c r="P485" s="16"/>
      <c r="Q485" s="16"/>
      <c r="R485" s="16"/>
      <c r="S485" s="16"/>
      <c r="T485" s="16"/>
      <c r="U485" s="16"/>
      <c r="V485" s="16"/>
    </row>
    <row r="486" spans="2:22" x14ac:dyDescent="0.2">
      <c r="B486" s="6"/>
      <c r="D486" s="6"/>
      <c r="E486" s="20"/>
      <c r="F486" s="6"/>
      <c r="G486" s="6"/>
      <c r="H486" s="20"/>
      <c r="I486" s="20"/>
      <c r="J486" s="6"/>
      <c r="L486" s="6"/>
      <c r="M486" s="16"/>
      <c r="N486" s="16"/>
      <c r="O486" s="16"/>
      <c r="P486" s="16"/>
      <c r="Q486" s="16"/>
      <c r="R486" s="16"/>
      <c r="S486" s="16"/>
      <c r="T486" s="16"/>
      <c r="U486" s="16"/>
      <c r="V486" s="16"/>
    </row>
    <row r="487" spans="2:22" x14ac:dyDescent="0.2">
      <c r="B487" s="6"/>
      <c r="D487" s="6"/>
      <c r="E487" s="20"/>
      <c r="F487" s="6"/>
      <c r="G487" s="6"/>
      <c r="H487" s="20"/>
      <c r="I487" s="20"/>
      <c r="J487" s="6"/>
      <c r="L487" s="6"/>
      <c r="M487" s="16"/>
      <c r="N487" s="16"/>
      <c r="O487" s="16"/>
      <c r="P487" s="16"/>
      <c r="Q487" s="16"/>
      <c r="R487" s="16"/>
      <c r="S487" s="16"/>
      <c r="T487" s="16"/>
      <c r="U487" s="16"/>
      <c r="V487" s="16"/>
    </row>
    <row r="488" spans="2:22" x14ac:dyDescent="0.2">
      <c r="B488" s="6"/>
      <c r="D488" s="6"/>
      <c r="E488" s="20"/>
      <c r="F488" s="6"/>
      <c r="G488" s="6"/>
      <c r="H488" s="20"/>
      <c r="I488" s="20"/>
      <c r="J488" s="6"/>
      <c r="L488" s="6"/>
      <c r="M488" s="16"/>
      <c r="N488" s="16"/>
      <c r="O488" s="16"/>
      <c r="P488" s="16"/>
      <c r="Q488" s="16"/>
      <c r="R488" s="16"/>
      <c r="S488" s="16"/>
      <c r="T488" s="16"/>
      <c r="U488" s="16"/>
      <c r="V488" s="16"/>
    </row>
    <row r="489" spans="2:22" x14ac:dyDescent="0.2">
      <c r="B489" s="6"/>
      <c r="D489" s="6"/>
      <c r="E489" s="20"/>
      <c r="F489" s="6"/>
      <c r="G489" s="6"/>
      <c r="H489" s="20"/>
      <c r="I489" s="20"/>
      <c r="J489" s="6"/>
      <c r="L489" s="6"/>
      <c r="M489" s="16"/>
      <c r="N489" s="16"/>
      <c r="O489" s="16"/>
      <c r="P489" s="16"/>
      <c r="Q489" s="16"/>
      <c r="R489" s="16"/>
      <c r="S489" s="16"/>
      <c r="T489" s="16"/>
      <c r="U489" s="16"/>
      <c r="V489" s="16"/>
    </row>
    <row r="490" spans="2:22" x14ac:dyDescent="0.2">
      <c r="B490" s="6"/>
      <c r="D490" s="6"/>
      <c r="E490" s="20"/>
      <c r="F490" s="6"/>
      <c r="G490" s="6"/>
      <c r="H490" s="20"/>
      <c r="I490" s="20"/>
      <c r="J490" s="6"/>
      <c r="L490" s="6"/>
      <c r="M490" s="16"/>
      <c r="N490" s="16"/>
      <c r="O490" s="16"/>
      <c r="P490" s="16"/>
      <c r="Q490" s="16"/>
      <c r="R490" s="16"/>
      <c r="S490" s="16"/>
      <c r="T490" s="16"/>
      <c r="U490" s="16"/>
      <c r="V490" s="16"/>
    </row>
    <row r="491" spans="2:22" x14ac:dyDescent="0.2">
      <c r="B491" s="6"/>
      <c r="D491" s="6"/>
      <c r="E491" s="20"/>
      <c r="F491" s="6"/>
      <c r="G491" s="6"/>
      <c r="H491" s="20"/>
      <c r="I491" s="20"/>
      <c r="J491" s="6"/>
      <c r="L491" s="6"/>
      <c r="M491" s="16"/>
      <c r="N491" s="16"/>
      <c r="O491" s="16"/>
      <c r="P491" s="16"/>
      <c r="Q491" s="16"/>
      <c r="R491" s="16"/>
      <c r="S491" s="16"/>
      <c r="T491" s="16"/>
      <c r="U491" s="16"/>
      <c r="V491" s="16"/>
    </row>
    <row r="492" spans="2:22" x14ac:dyDescent="0.2">
      <c r="B492" s="6"/>
      <c r="D492" s="6"/>
      <c r="E492" s="20"/>
      <c r="F492" s="6"/>
      <c r="G492" s="6"/>
      <c r="H492" s="20"/>
      <c r="I492" s="20"/>
      <c r="J492" s="6"/>
      <c r="L492" s="6"/>
      <c r="M492" s="16"/>
      <c r="N492" s="16"/>
      <c r="O492" s="16"/>
      <c r="P492" s="16"/>
      <c r="Q492" s="16"/>
      <c r="R492" s="16"/>
      <c r="S492" s="16"/>
      <c r="T492" s="16"/>
      <c r="U492" s="16"/>
      <c r="V492" s="16"/>
    </row>
    <row r="493" spans="2:22" x14ac:dyDescent="0.2">
      <c r="B493" s="6"/>
      <c r="D493" s="6"/>
      <c r="E493" s="20"/>
      <c r="F493" s="6"/>
      <c r="G493" s="6"/>
      <c r="H493" s="20"/>
      <c r="I493" s="20"/>
      <c r="J493" s="6"/>
      <c r="L493" s="6"/>
      <c r="M493" s="16"/>
      <c r="N493" s="16"/>
      <c r="O493" s="16"/>
      <c r="P493" s="16"/>
      <c r="Q493" s="16"/>
      <c r="R493" s="16"/>
      <c r="S493" s="16"/>
      <c r="T493" s="16"/>
      <c r="U493" s="16"/>
      <c r="V493" s="16"/>
    </row>
    <row r="494" spans="2:22" x14ac:dyDescent="0.2">
      <c r="B494" s="6"/>
      <c r="D494" s="6"/>
      <c r="E494" s="20"/>
      <c r="F494" s="6"/>
      <c r="G494" s="6"/>
      <c r="H494" s="20"/>
      <c r="I494" s="20"/>
      <c r="J494" s="6"/>
      <c r="L494" s="6"/>
      <c r="M494" s="16"/>
      <c r="N494" s="16"/>
      <c r="O494" s="16"/>
      <c r="P494" s="16"/>
      <c r="Q494" s="16"/>
      <c r="R494" s="16"/>
      <c r="S494" s="16"/>
      <c r="T494" s="16"/>
      <c r="U494" s="16"/>
      <c r="V494" s="16"/>
    </row>
    <row r="495" spans="2:22" x14ac:dyDescent="0.2">
      <c r="B495" s="6"/>
      <c r="D495" s="6"/>
      <c r="E495" s="20"/>
      <c r="F495" s="6"/>
      <c r="G495" s="6"/>
      <c r="H495" s="20"/>
      <c r="I495" s="20"/>
      <c r="J495" s="6"/>
      <c r="L495" s="6"/>
      <c r="M495" s="16"/>
      <c r="N495" s="16"/>
      <c r="O495" s="16"/>
      <c r="P495" s="16"/>
      <c r="Q495" s="16"/>
      <c r="R495" s="16"/>
      <c r="S495" s="16"/>
      <c r="T495" s="16"/>
      <c r="U495" s="16"/>
      <c r="V495" s="16"/>
    </row>
    <row r="496" spans="2:22" x14ac:dyDescent="0.2">
      <c r="B496" s="6"/>
      <c r="D496" s="6"/>
      <c r="E496" s="20"/>
      <c r="F496" s="6"/>
      <c r="G496" s="6"/>
      <c r="H496" s="20"/>
      <c r="I496" s="20"/>
      <c r="J496" s="6"/>
      <c r="L496" s="6"/>
      <c r="M496" s="16"/>
      <c r="N496" s="16"/>
      <c r="O496" s="16"/>
      <c r="P496" s="16"/>
      <c r="Q496" s="16"/>
      <c r="R496" s="16"/>
      <c r="S496" s="16"/>
      <c r="T496" s="16"/>
      <c r="U496" s="16"/>
      <c r="V496" s="16"/>
    </row>
    <row r="497" spans="2:22" x14ac:dyDescent="0.2">
      <c r="B497" s="6"/>
      <c r="D497" s="6"/>
      <c r="E497" s="20"/>
      <c r="F497" s="6"/>
      <c r="G497" s="6"/>
      <c r="H497" s="20"/>
      <c r="I497" s="20"/>
      <c r="J497" s="6"/>
      <c r="L497" s="6"/>
      <c r="M497" s="16"/>
      <c r="N497" s="16"/>
      <c r="O497" s="16"/>
      <c r="P497" s="16"/>
      <c r="Q497" s="16"/>
      <c r="R497" s="16"/>
      <c r="S497" s="16"/>
      <c r="T497" s="16"/>
      <c r="U497" s="16"/>
      <c r="V497" s="16"/>
    </row>
    <row r="498" spans="2:22" x14ac:dyDescent="0.2">
      <c r="B498" s="6"/>
      <c r="D498" s="6"/>
      <c r="E498" s="20"/>
      <c r="F498" s="6"/>
      <c r="G498" s="6"/>
      <c r="H498" s="20"/>
      <c r="I498" s="20"/>
      <c r="J498" s="6"/>
      <c r="L498" s="6"/>
      <c r="M498" s="16"/>
      <c r="N498" s="16"/>
      <c r="O498" s="16"/>
      <c r="P498" s="16"/>
      <c r="Q498" s="16"/>
      <c r="R498" s="16"/>
      <c r="S498" s="16"/>
      <c r="T498" s="16"/>
      <c r="U498" s="16"/>
      <c r="V498" s="16"/>
    </row>
    <row r="499" spans="2:22" x14ac:dyDescent="0.2">
      <c r="B499" s="6"/>
      <c r="D499" s="6"/>
      <c r="E499" s="20"/>
      <c r="F499" s="6"/>
      <c r="G499" s="6"/>
      <c r="H499" s="20"/>
      <c r="I499" s="20"/>
      <c r="J499" s="6"/>
      <c r="L499" s="6"/>
      <c r="M499" s="16"/>
      <c r="N499" s="16"/>
      <c r="O499" s="16"/>
      <c r="P499" s="16"/>
      <c r="Q499" s="16"/>
      <c r="R499" s="16"/>
      <c r="S499" s="16"/>
      <c r="T499" s="16"/>
      <c r="U499" s="16"/>
      <c r="V499" s="16"/>
    </row>
    <row r="500" spans="2:22" x14ac:dyDescent="0.2">
      <c r="B500" s="6"/>
      <c r="D500" s="6"/>
      <c r="E500" s="20"/>
      <c r="F500" s="6"/>
      <c r="G500" s="6"/>
      <c r="H500" s="20"/>
      <c r="I500" s="20"/>
      <c r="J500" s="6"/>
      <c r="L500" s="6"/>
      <c r="M500" s="16"/>
      <c r="N500" s="16"/>
      <c r="O500" s="16"/>
      <c r="P500" s="16"/>
      <c r="Q500" s="16"/>
      <c r="R500" s="16"/>
      <c r="S500" s="16"/>
      <c r="T500" s="16"/>
      <c r="U500" s="16"/>
      <c r="V500" s="16"/>
    </row>
    <row r="501" spans="2:22" x14ac:dyDescent="0.2">
      <c r="B501" s="6"/>
      <c r="D501" s="6"/>
      <c r="E501" s="20"/>
      <c r="F501" s="6"/>
      <c r="G501" s="6"/>
      <c r="H501" s="20"/>
      <c r="I501" s="20"/>
      <c r="J501" s="6"/>
      <c r="L501" s="6"/>
      <c r="M501" s="16"/>
      <c r="N501" s="16"/>
      <c r="O501" s="16"/>
      <c r="P501" s="16"/>
      <c r="Q501" s="16"/>
      <c r="R501" s="16"/>
      <c r="S501" s="16"/>
      <c r="T501" s="16"/>
      <c r="U501" s="16"/>
      <c r="V501" s="16"/>
    </row>
    <row r="502" spans="2:22" x14ac:dyDescent="0.2">
      <c r="B502" s="6"/>
      <c r="D502" s="6"/>
      <c r="E502" s="20"/>
      <c r="F502" s="6"/>
      <c r="G502" s="6"/>
      <c r="H502" s="20"/>
      <c r="I502" s="20"/>
      <c r="J502" s="6"/>
      <c r="L502" s="6"/>
      <c r="M502" s="16"/>
      <c r="N502" s="16"/>
      <c r="O502" s="16"/>
      <c r="P502" s="16"/>
      <c r="Q502" s="16"/>
      <c r="R502" s="16"/>
      <c r="S502" s="16"/>
      <c r="T502" s="16"/>
      <c r="U502" s="16"/>
      <c r="V502" s="16"/>
    </row>
    <row r="503" spans="2:22" x14ac:dyDescent="0.2">
      <c r="B503" s="6"/>
      <c r="D503" s="6"/>
      <c r="E503" s="20"/>
      <c r="F503" s="6"/>
      <c r="G503" s="6"/>
      <c r="H503" s="20"/>
      <c r="I503" s="20"/>
      <c r="J503" s="6"/>
      <c r="L503" s="6"/>
      <c r="M503" s="16"/>
      <c r="N503" s="16"/>
      <c r="O503" s="16"/>
      <c r="P503" s="16"/>
      <c r="Q503" s="16"/>
      <c r="R503" s="16"/>
      <c r="S503" s="16"/>
      <c r="T503" s="16"/>
      <c r="U503" s="16"/>
      <c r="V503" s="16"/>
    </row>
    <row r="504" spans="2:22" x14ac:dyDescent="0.2">
      <c r="B504" s="6"/>
      <c r="D504" s="6"/>
      <c r="E504" s="20"/>
      <c r="F504" s="6"/>
      <c r="G504" s="6"/>
      <c r="H504" s="20"/>
      <c r="I504" s="20"/>
      <c r="J504" s="6"/>
      <c r="L504" s="6"/>
      <c r="M504" s="16"/>
      <c r="N504" s="16"/>
      <c r="O504" s="16"/>
      <c r="P504" s="16"/>
      <c r="Q504" s="16"/>
      <c r="R504" s="16"/>
      <c r="S504" s="16"/>
      <c r="T504" s="16"/>
      <c r="U504" s="16"/>
      <c r="V504" s="16"/>
    </row>
    <row r="505" spans="2:22" x14ac:dyDescent="0.2">
      <c r="B505" s="6"/>
      <c r="D505" s="6"/>
      <c r="E505" s="20"/>
      <c r="F505" s="6"/>
      <c r="G505" s="6"/>
      <c r="H505" s="20"/>
      <c r="I505" s="20"/>
      <c r="J505" s="6"/>
      <c r="L505" s="6"/>
      <c r="M505" s="16"/>
      <c r="N505" s="16"/>
      <c r="O505" s="16"/>
      <c r="P505" s="16"/>
      <c r="Q505" s="16"/>
      <c r="R505" s="16"/>
      <c r="S505" s="16"/>
      <c r="T505" s="16"/>
      <c r="U505" s="16"/>
      <c r="V505" s="16"/>
    </row>
    <row r="506" spans="2:22" x14ac:dyDescent="0.2">
      <c r="B506" s="6"/>
      <c r="D506" s="6"/>
      <c r="E506" s="20"/>
      <c r="F506" s="6"/>
      <c r="G506" s="6"/>
      <c r="H506" s="20"/>
      <c r="I506" s="20"/>
      <c r="J506" s="6"/>
      <c r="L506" s="6"/>
      <c r="M506" s="16"/>
      <c r="N506" s="16"/>
      <c r="O506" s="16"/>
      <c r="P506" s="16"/>
      <c r="Q506" s="16"/>
      <c r="R506" s="16"/>
      <c r="S506" s="16"/>
      <c r="T506" s="16"/>
      <c r="U506" s="16"/>
      <c r="V506" s="16"/>
    </row>
    <row r="507" spans="2:22" x14ac:dyDescent="0.2">
      <c r="B507" s="6"/>
      <c r="D507" s="6"/>
      <c r="E507" s="20"/>
      <c r="F507" s="6"/>
      <c r="G507" s="6"/>
      <c r="H507" s="20"/>
      <c r="I507" s="20"/>
      <c r="J507" s="6"/>
      <c r="L507" s="6"/>
      <c r="M507" s="16"/>
      <c r="N507" s="16"/>
      <c r="O507" s="16"/>
      <c r="P507" s="16"/>
      <c r="Q507" s="16"/>
      <c r="R507" s="16"/>
      <c r="S507" s="16"/>
      <c r="T507" s="16"/>
      <c r="U507" s="16"/>
      <c r="V507" s="16"/>
    </row>
    <row r="508" spans="2:22" x14ac:dyDescent="0.2">
      <c r="B508" s="6"/>
      <c r="D508" s="6"/>
      <c r="E508" s="20"/>
      <c r="F508" s="6"/>
      <c r="G508" s="6"/>
      <c r="H508" s="20"/>
      <c r="I508" s="20"/>
      <c r="J508" s="6"/>
      <c r="L508" s="6"/>
      <c r="M508" s="16"/>
      <c r="N508" s="16"/>
      <c r="O508" s="16"/>
      <c r="P508" s="16"/>
      <c r="Q508" s="16"/>
      <c r="R508" s="16"/>
      <c r="S508" s="16"/>
      <c r="T508" s="16"/>
      <c r="U508" s="16"/>
      <c r="V508" s="16"/>
    </row>
    <row r="509" spans="2:22" x14ac:dyDescent="0.2">
      <c r="B509" s="6"/>
      <c r="D509" s="6"/>
      <c r="E509" s="20"/>
      <c r="F509" s="6"/>
      <c r="G509" s="6"/>
      <c r="H509" s="20"/>
      <c r="I509" s="20"/>
      <c r="J509" s="6"/>
      <c r="L509" s="6"/>
      <c r="M509" s="16"/>
      <c r="N509" s="16"/>
      <c r="O509" s="16"/>
      <c r="P509" s="16"/>
      <c r="Q509" s="16"/>
      <c r="R509" s="16"/>
      <c r="S509" s="16"/>
      <c r="T509" s="16"/>
      <c r="U509" s="16"/>
      <c r="V509" s="16"/>
    </row>
    <row r="510" spans="2:22" x14ac:dyDescent="0.2">
      <c r="B510" s="6"/>
      <c r="D510" s="6"/>
      <c r="E510" s="20"/>
      <c r="F510" s="6"/>
      <c r="G510" s="6"/>
      <c r="H510" s="20"/>
      <c r="I510" s="20"/>
      <c r="J510" s="6"/>
      <c r="L510" s="6"/>
      <c r="M510" s="16"/>
      <c r="N510" s="16"/>
      <c r="O510" s="16"/>
      <c r="P510" s="16"/>
      <c r="Q510" s="16"/>
      <c r="R510" s="16"/>
      <c r="S510" s="16"/>
      <c r="T510" s="16"/>
      <c r="U510" s="16"/>
      <c r="V510" s="16"/>
    </row>
    <row r="511" spans="2:22" x14ac:dyDescent="0.2">
      <c r="B511" s="6"/>
      <c r="D511" s="6"/>
      <c r="E511" s="20"/>
      <c r="F511" s="6"/>
      <c r="G511" s="6"/>
      <c r="H511" s="20"/>
      <c r="I511" s="20"/>
      <c r="J511" s="6"/>
      <c r="L511" s="6"/>
      <c r="M511" s="16"/>
      <c r="N511" s="16"/>
      <c r="O511" s="16"/>
      <c r="P511" s="16"/>
      <c r="Q511" s="16"/>
      <c r="R511" s="16"/>
      <c r="S511" s="16"/>
      <c r="T511" s="16"/>
      <c r="U511" s="16"/>
      <c r="V511" s="16"/>
    </row>
    <row r="512" spans="2:22" x14ac:dyDescent="0.2">
      <c r="B512" s="6"/>
      <c r="D512" s="6"/>
      <c r="E512" s="20"/>
      <c r="F512" s="6"/>
      <c r="G512" s="6"/>
      <c r="H512" s="20"/>
      <c r="I512" s="20"/>
      <c r="J512" s="6"/>
      <c r="L512" s="6"/>
      <c r="M512" s="16"/>
      <c r="N512" s="16"/>
      <c r="O512" s="16"/>
      <c r="P512" s="16"/>
      <c r="Q512" s="16"/>
      <c r="R512" s="16"/>
      <c r="S512" s="16"/>
      <c r="T512" s="16"/>
      <c r="U512" s="16"/>
      <c r="V512" s="16"/>
    </row>
    <row r="513" spans="2:22" x14ac:dyDescent="0.2">
      <c r="B513" s="6"/>
      <c r="D513" s="6"/>
      <c r="E513" s="20"/>
      <c r="F513" s="6"/>
      <c r="G513" s="6"/>
      <c r="H513" s="20"/>
      <c r="I513" s="20"/>
      <c r="J513" s="6"/>
      <c r="L513" s="6"/>
      <c r="M513" s="16"/>
      <c r="N513" s="16"/>
      <c r="O513" s="16"/>
      <c r="P513" s="16"/>
      <c r="Q513" s="16"/>
      <c r="R513" s="16"/>
      <c r="S513" s="16"/>
      <c r="T513" s="16"/>
      <c r="U513" s="16"/>
      <c r="V513" s="16"/>
    </row>
    <row r="514" spans="2:22" x14ac:dyDescent="0.2">
      <c r="B514" s="6"/>
      <c r="D514" s="6"/>
      <c r="E514" s="20"/>
      <c r="F514" s="6"/>
      <c r="G514" s="6"/>
      <c r="H514" s="20"/>
      <c r="I514" s="20"/>
      <c r="J514" s="6"/>
      <c r="L514" s="6"/>
      <c r="M514" s="16"/>
      <c r="N514" s="16"/>
      <c r="O514" s="16"/>
      <c r="P514" s="16"/>
      <c r="Q514" s="16"/>
      <c r="R514" s="16"/>
      <c r="S514" s="16"/>
      <c r="T514" s="16"/>
      <c r="U514" s="16"/>
      <c r="V514" s="16"/>
    </row>
    <row r="515" spans="2:22" x14ac:dyDescent="0.2">
      <c r="B515" s="6"/>
      <c r="D515" s="6"/>
      <c r="E515" s="20"/>
      <c r="F515" s="6"/>
      <c r="G515" s="6"/>
      <c r="H515" s="20"/>
      <c r="I515" s="20"/>
      <c r="J515" s="6"/>
      <c r="L515" s="6"/>
      <c r="M515" s="16"/>
      <c r="N515" s="16"/>
      <c r="O515" s="16"/>
      <c r="P515" s="16"/>
      <c r="Q515" s="16"/>
      <c r="R515" s="16"/>
      <c r="S515" s="16"/>
      <c r="T515" s="16"/>
      <c r="U515" s="16"/>
      <c r="V515" s="16"/>
    </row>
    <row r="516" spans="2:22" x14ac:dyDescent="0.2">
      <c r="B516" s="6"/>
      <c r="D516" s="6"/>
      <c r="E516" s="20"/>
      <c r="F516" s="6"/>
      <c r="G516" s="6"/>
      <c r="H516" s="20"/>
      <c r="I516" s="20"/>
      <c r="J516" s="6"/>
      <c r="L516" s="6"/>
      <c r="M516" s="16"/>
      <c r="N516" s="16"/>
      <c r="O516" s="16"/>
      <c r="P516" s="16"/>
      <c r="Q516" s="16"/>
      <c r="R516" s="16"/>
      <c r="S516" s="16"/>
      <c r="T516" s="16"/>
      <c r="U516" s="16"/>
      <c r="V516" s="16"/>
    </row>
    <row r="517" spans="2:22" x14ac:dyDescent="0.2">
      <c r="B517" s="6"/>
      <c r="D517" s="6"/>
      <c r="E517" s="20"/>
      <c r="F517" s="6"/>
      <c r="G517" s="6"/>
      <c r="H517" s="20"/>
      <c r="I517" s="20"/>
      <c r="J517" s="6"/>
      <c r="L517" s="6"/>
      <c r="M517" s="16"/>
      <c r="N517" s="16"/>
      <c r="O517" s="16"/>
      <c r="P517" s="16"/>
      <c r="Q517" s="16"/>
      <c r="R517" s="16"/>
      <c r="S517" s="16"/>
      <c r="T517" s="16"/>
      <c r="U517" s="16"/>
      <c r="V517" s="16"/>
    </row>
    <row r="518" spans="2:22" x14ac:dyDescent="0.2">
      <c r="B518" s="6"/>
      <c r="D518" s="6"/>
      <c r="E518" s="20"/>
      <c r="F518" s="6"/>
      <c r="G518" s="6"/>
      <c r="H518" s="20"/>
      <c r="I518" s="20"/>
      <c r="J518" s="6"/>
      <c r="L518" s="6"/>
      <c r="M518" s="16"/>
      <c r="N518" s="16"/>
      <c r="O518" s="16"/>
      <c r="P518" s="16"/>
      <c r="Q518" s="16"/>
      <c r="R518" s="16"/>
      <c r="S518" s="16"/>
      <c r="T518" s="16"/>
      <c r="U518" s="16"/>
      <c r="V518" s="16"/>
    </row>
    <row r="519" spans="2:22" x14ac:dyDescent="0.2">
      <c r="B519" s="6"/>
      <c r="D519" s="6"/>
      <c r="E519" s="20"/>
      <c r="F519" s="6"/>
      <c r="G519" s="6"/>
      <c r="H519" s="20"/>
      <c r="I519" s="20"/>
      <c r="J519" s="6"/>
      <c r="L519" s="6"/>
      <c r="M519" s="16"/>
      <c r="N519" s="16"/>
      <c r="O519" s="16"/>
      <c r="P519" s="16"/>
      <c r="Q519" s="16"/>
      <c r="R519" s="16"/>
      <c r="S519" s="16"/>
      <c r="T519" s="16"/>
      <c r="U519" s="16"/>
      <c r="V519" s="16"/>
    </row>
    <row r="520" spans="2:22" x14ac:dyDescent="0.2">
      <c r="B520" s="6"/>
      <c r="D520" s="6"/>
      <c r="E520" s="20"/>
      <c r="F520" s="6"/>
      <c r="G520" s="6"/>
      <c r="H520" s="20"/>
      <c r="I520" s="20"/>
      <c r="J520" s="6"/>
      <c r="L520" s="6"/>
      <c r="M520" s="16"/>
      <c r="N520" s="16"/>
      <c r="O520" s="16"/>
      <c r="P520" s="16"/>
      <c r="Q520" s="16"/>
      <c r="R520" s="16"/>
      <c r="S520" s="16"/>
      <c r="T520" s="16"/>
      <c r="U520" s="16"/>
      <c r="V520" s="16"/>
    </row>
    <row r="521" spans="2:22" x14ac:dyDescent="0.2">
      <c r="B521" s="6"/>
      <c r="D521" s="6"/>
      <c r="E521" s="20"/>
      <c r="F521" s="6"/>
      <c r="G521" s="6"/>
      <c r="H521" s="20"/>
      <c r="I521" s="20"/>
      <c r="J521" s="6"/>
      <c r="L521" s="6"/>
      <c r="M521" s="16"/>
      <c r="N521" s="16"/>
      <c r="O521" s="16"/>
      <c r="P521" s="16"/>
      <c r="Q521" s="16"/>
      <c r="R521" s="16"/>
      <c r="S521" s="16"/>
      <c r="T521" s="16"/>
      <c r="U521" s="16"/>
      <c r="V521" s="16"/>
    </row>
    <row r="522" spans="2:22" x14ac:dyDescent="0.2">
      <c r="B522" s="6"/>
      <c r="D522" s="6"/>
      <c r="E522" s="20"/>
      <c r="F522" s="6"/>
      <c r="G522" s="6"/>
      <c r="H522" s="20"/>
      <c r="I522" s="20"/>
      <c r="J522" s="6"/>
      <c r="L522" s="6"/>
      <c r="M522" s="16"/>
      <c r="N522" s="16"/>
      <c r="O522" s="16"/>
      <c r="P522" s="16"/>
      <c r="Q522" s="16"/>
      <c r="R522" s="16"/>
      <c r="S522" s="16"/>
      <c r="T522" s="16"/>
      <c r="U522" s="16"/>
      <c r="V522" s="16"/>
    </row>
    <row r="523" spans="2:22" x14ac:dyDescent="0.2">
      <c r="B523" s="6"/>
      <c r="D523" s="6"/>
      <c r="E523" s="20"/>
      <c r="F523" s="6"/>
      <c r="G523" s="6"/>
      <c r="H523" s="20"/>
      <c r="I523" s="20"/>
      <c r="J523" s="6"/>
      <c r="L523" s="6"/>
      <c r="M523" s="16"/>
      <c r="N523" s="16"/>
      <c r="O523" s="16"/>
      <c r="P523" s="16"/>
      <c r="Q523" s="16"/>
      <c r="R523" s="16"/>
      <c r="S523" s="16"/>
      <c r="T523" s="16"/>
      <c r="U523" s="16"/>
      <c r="V523" s="16"/>
    </row>
    <row r="524" spans="2:22" x14ac:dyDescent="0.2">
      <c r="B524" s="6"/>
      <c r="D524" s="6"/>
      <c r="E524" s="20"/>
      <c r="F524" s="6"/>
      <c r="G524" s="6"/>
      <c r="H524" s="20"/>
      <c r="I524" s="20"/>
      <c r="J524" s="6"/>
      <c r="L524" s="6"/>
      <c r="M524" s="16"/>
      <c r="N524" s="16"/>
      <c r="O524" s="16"/>
      <c r="P524" s="16"/>
      <c r="Q524" s="16"/>
      <c r="R524" s="16"/>
      <c r="S524" s="16"/>
      <c r="T524" s="16"/>
      <c r="U524" s="16"/>
      <c r="V524" s="16"/>
    </row>
    <row r="525" spans="2:22" x14ac:dyDescent="0.2">
      <c r="B525" s="6"/>
      <c r="D525" s="6"/>
      <c r="E525" s="20"/>
      <c r="F525" s="6"/>
      <c r="G525" s="6"/>
      <c r="H525" s="20"/>
      <c r="I525" s="20"/>
      <c r="J525" s="6"/>
      <c r="L525" s="6"/>
      <c r="M525" s="16"/>
      <c r="N525" s="16"/>
      <c r="O525" s="16"/>
      <c r="P525" s="16"/>
      <c r="Q525" s="16"/>
      <c r="R525" s="16"/>
      <c r="S525" s="16"/>
      <c r="T525" s="16"/>
      <c r="U525" s="16"/>
      <c r="V525" s="16"/>
    </row>
    <row r="526" spans="2:22" x14ac:dyDescent="0.2">
      <c r="B526" s="6"/>
      <c r="D526" s="6"/>
      <c r="E526" s="20"/>
      <c r="F526" s="6"/>
      <c r="G526" s="6"/>
      <c r="H526" s="20"/>
      <c r="I526" s="20"/>
      <c r="J526" s="6"/>
      <c r="L526" s="6"/>
      <c r="M526" s="16"/>
      <c r="N526" s="16"/>
      <c r="O526" s="16"/>
      <c r="P526" s="16"/>
      <c r="Q526" s="16"/>
      <c r="R526" s="16"/>
      <c r="S526" s="16"/>
      <c r="T526" s="16"/>
      <c r="U526" s="16"/>
      <c r="V526" s="16"/>
    </row>
    <row r="527" spans="2:22" x14ac:dyDescent="0.2">
      <c r="B527" s="6"/>
      <c r="D527" s="6"/>
      <c r="E527" s="20"/>
      <c r="F527" s="6"/>
      <c r="G527" s="6"/>
      <c r="H527" s="20"/>
      <c r="I527" s="20"/>
      <c r="J527" s="6"/>
      <c r="L527" s="6"/>
      <c r="M527" s="16"/>
      <c r="N527" s="16"/>
      <c r="O527" s="16"/>
      <c r="P527" s="16"/>
      <c r="Q527" s="16"/>
      <c r="R527" s="16"/>
      <c r="S527" s="16"/>
      <c r="T527" s="16"/>
      <c r="U527" s="16"/>
      <c r="V527" s="16"/>
    </row>
    <row r="528" spans="2:22" x14ac:dyDescent="0.2">
      <c r="B528" s="6"/>
      <c r="D528" s="6"/>
      <c r="E528" s="20"/>
      <c r="F528" s="6"/>
      <c r="G528" s="6"/>
      <c r="H528" s="20"/>
      <c r="I528" s="20"/>
      <c r="J528" s="6"/>
      <c r="L528" s="6"/>
      <c r="M528" s="16"/>
      <c r="N528" s="16"/>
      <c r="O528" s="16"/>
      <c r="P528" s="16"/>
      <c r="Q528" s="16"/>
      <c r="R528" s="16"/>
      <c r="S528" s="16"/>
      <c r="T528" s="16"/>
      <c r="U528" s="16"/>
      <c r="V528" s="16"/>
    </row>
    <row r="529" spans="2:22" x14ac:dyDescent="0.2">
      <c r="B529" s="6"/>
      <c r="D529" s="6"/>
      <c r="E529" s="20"/>
      <c r="F529" s="6"/>
      <c r="G529" s="6"/>
      <c r="H529" s="20"/>
      <c r="I529" s="20"/>
      <c r="J529" s="6"/>
      <c r="L529" s="6"/>
      <c r="M529" s="16"/>
      <c r="N529" s="16"/>
      <c r="O529" s="16"/>
      <c r="P529" s="16"/>
      <c r="Q529" s="16"/>
      <c r="R529" s="16"/>
      <c r="S529" s="16"/>
      <c r="T529" s="16"/>
      <c r="U529" s="16"/>
      <c r="V529" s="16"/>
    </row>
    <row r="530" spans="2:22" x14ac:dyDescent="0.2">
      <c r="B530" s="6"/>
      <c r="D530" s="6"/>
      <c r="E530" s="20"/>
      <c r="F530" s="6"/>
      <c r="G530" s="6"/>
      <c r="H530" s="20"/>
      <c r="I530" s="20"/>
      <c r="J530" s="6"/>
      <c r="L530" s="6"/>
      <c r="M530" s="16"/>
      <c r="N530" s="16"/>
      <c r="O530" s="16"/>
      <c r="P530" s="16"/>
      <c r="Q530" s="16"/>
      <c r="R530" s="16"/>
      <c r="S530" s="16"/>
      <c r="T530" s="16"/>
      <c r="U530" s="16"/>
      <c r="V530" s="16"/>
    </row>
    <row r="531" spans="2:22" x14ac:dyDescent="0.2">
      <c r="B531" s="6"/>
      <c r="D531" s="6"/>
      <c r="E531" s="20"/>
      <c r="F531" s="6"/>
      <c r="G531" s="6"/>
      <c r="H531" s="20"/>
      <c r="I531" s="20"/>
      <c r="J531" s="6"/>
      <c r="L531" s="6"/>
      <c r="M531" s="16"/>
      <c r="N531" s="16"/>
      <c r="O531" s="16"/>
      <c r="P531" s="16"/>
      <c r="Q531" s="16"/>
      <c r="R531" s="16"/>
      <c r="S531" s="16"/>
      <c r="T531" s="16"/>
      <c r="U531" s="16"/>
      <c r="V531" s="16"/>
    </row>
    <row r="532" spans="2:22" x14ac:dyDescent="0.2">
      <c r="B532" s="6"/>
      <c r="D532" s="6"/>
      <c r="E532" s="20"/>
      <c r="F532" s="6"/>
      <c r="G532" s="6"/>
      <c r="H532" s="20"/>
      <c r="I532" s="20"/>
      <c r="J532" s="6"/>
      <c r="L532" s="6"/>
      <c r="M532" s="16"/>
      <c r="N532" s="16"/>
      <c r="O532" s="16"/>
      <c r="P532" s="16"/>
      <c r="Q532" s="16"/>
      <c r="R532" s="16"/>
      <c r="S532" s="16"/>
      <c r="T532" s="16"/>
      <c r="U532" s="16"/>
      <c r="V532" s="16"/>
    </row>
    <row r="533" spans="2:22" x14ac:dyDescent="0.2">
      <c r="B533" s="6"/>
      <c r="D533" s="6"/>
      <c r="E533" s="20"/>
      <c r="F533" s="6"/>
      <c r="G533" s="6"/>
      <c r="H533" s="20"/>
      <c r="I533" s="20"/>
      <c r="J533" s="6"/>
      <c r="L533" s="6"/>
      <c r="M533" s="16"/>
      <c r="N533" s="16"/>
      <c r="O533" s="16"/>
      <c r="P533" s="16"/>
      <c r="Q533" s="16"/>
      <c r="R533" s="16"/>
      <c r="S533" s="16"/>
      <c r="T533" s="16"/>
      <c r="U533" s="16"/>
      <c r="V533" s="16"/>
    </row>
    <row r="534" spans="2:22" x14ac:dyDescent="0.2">
      <c r="B534" s="6"/>
      <c r="D534" s="6"/>
      <c r="E534" s="20"/>
      <c r="F534" s="6"/>
      <c r="G534" s="6"/>
      <c r="H534" s="20"/>
      <c r="I534" s="20"/>
      <c r="J534" s="6"/>
      <c r="L534" s="6"/>
      <c r="M534" s="16"/>
      <c r="N534" s="16"/>
      <c r="O534" s="16"/>
      <c r="P534" s="16"/>
      <c r="Q534" s="16"/>
      <c r="R534" s="16"/>
      <c r="S534" s="16"/>
      <c r="T534" s="16"/>
      <c r="U534" s="16"/>
      <c r="V534" s="16"/>
    </row>
    <row r="535" spans="2:22" x14ac:dyDescent="0.2">
      <c r="B535" s="6"/>
      <c r="D535" s="6"/>
      <c r="E535" s="20"/>
      <c r="F535" s="6"/>
      <c r="G535" s="6"/>
      <c r="H535" s="20"/>
      <c r="I535" s="20"/>
      <c r="J535" s="6"/>
      <c r="L535" s="6"/>
      <c r="M535" s="16"/>
      <c r="N535" s="16"/>
      <c r="O535" s="16"/>
      <c r="P535" s="16"/>
      <c r="Q535" s="16"/>
      <c r="R535" s="16"/>
      <c r="S535" s="16"/>
      <c r="T535" s="16"/>
      <c r="U535" s="16"/>
      <c r="V535" s="16"/>
    </row>
    <row r="536" spans="2:22" x14ac:dyDescent="0.2">
      <c r="B536" s="6"/>
      <c r="D536" s="6"/>
      <c r="E536" s="20"/>
      <c r="F536" s="6"/>
      <c r="G536" s="6"/>
      <c r="H536" s="20"/>
      <c r="I536" s="20"/>
      <c r="J536" s="6"/>
      <c r="L536" s="6"/>
      <c r="M536" s="16"/>
      <c r="N536" s="16"/>
      <c r="O536" s="16"/>
      <c r="P536" s="16"/>
      <c r="Q536" s="16"/>
      <c r="R536" s="16"/>
      <c r="S536" s="16"/>
      <c r="T536" s="16"/>
      <c r="U536" s="16"/>
      <c r="V536" s="16"/>
    </row>
    <row r="537" spans="2:22" x14ac:dyDescent="0.2">
      <c r="B537" s="6"/>
      <c r="D537" s="6"/>
      <c r="E537" s="20"/>
      <c r="F537" s="6"/>
      <c r="G537" s="6"/>
      <c r="H537" s="20"/>
      <c r="I537" s="20"/>
      <c r="J537" s="6"/>
      <c r="L537" s="6"/>
      <c r="M537" s="16"/>
      <c r="N537" s="16"/>
      <c r="O537" s="16"/>
      <c r="P537" s="16"/>
      <c r="Q537" s="16"/>
      <c r="R537" s="16"/>
      <c r="S537" s="16"/>
      <c r="T537" s="16"/>
      <c r="U537" s="16"/>
      <c r="V537" s="16"/>
    </row>
    <row r="538" spans="2:22" x14ac:dyDescent="0.2">
      <c r="B538" s="6"/>
      <c r="D538" s="6"/>
      <c r="E538" s="20"/>
      <c r="F538" s="6"/>
      <c r="G538" s="6"/>
      <c r="H538" s="20"/>
      <c r="I538" s="20"/>
      <c r="J538" s="6"/>
      <c r="L538" s="6"/>
      <c r="M538" s="16"/>
      <c r="N538" s="16"/>
      <c r="O538" s="16"/>
      <c r="P538" s="16"/>
      <c r="Q538" s="16"/>
      <c r="R538" s="16"/>
      <c r="S538" s="16"/>
      <c r="T538" s="16"/>
      <c r="U538" s="16"/>
      <c r="V538" s="16"/>
    </row>
    <row r="539" spans="2:22" x14ac:dyDescent="0.2">
      <c r="B539" s="6"/>
      <c r="D539" s="6"/>
      <c r="E539" s="20"/>
      <c r="F539" s="6"/>
      <c r="G539" s="6"/>
      <c r="H539" s="20"/>
      <c r="I539" s="20"/>
      <c r="J539" s="6"/>
      <c r="L539" s="6"/>
      <c r="M539" s="16"/>
      <c r="N539" s="16"/>
      <c r="O539" s="16"/>
      <c r="P539" s="16"/>
      <c r="Q539" s="16"/>
      <c r="R539" s="16"/>
      <c r="S539" s="16"/>
      <c r="T539" s="16"/>
      <c r="U539" s="16"/>
      <c r="V539" s="16"/>
    </row>
    <row r="540" spans="2:22" x14ac:dyDescent="0.2">
      <c r="B540" s="6"/>
      <c r="D540" s="6"/>
      <c r="E540" s="20"/>
      <c r="F540" s="6"/>
      <c r="G540" s="6"/>
      <c r="H540" s="20"/>
      <c r="I540" s="20"/>
      <c r="J540" s="6"/>
      <c r="L540" s="6"/>
      <c r="M540" s="16"/>
      <c r="N540" s="16"/>
      <c r="O540" s="16"/>
      <c r="P540" s="16"/>
      <c r="Q540" s="16"/>
      <c r="R540" s="16"/>
      <c r="S540" s="16"/>
      <c r="T540" s="16"/>
      <c r="U540" s="16"/>
      <c r="V540" s="16"/>
    </row>
    <row r="541" spans="2:22" x14ac:dyDescent="0.2">
      <c r="B541" s="6"/>
      <c r="D541" s="6"/>
      <c r="E541" s="20"/>
      <c r="F541" s="6"/>
      <c r="G541" s="6"/>
      <c r="H541" s="20"/>
      <c r="I541" s="20"/>
      <c r="J541" s="6"/>
      <c r="L541" s="6"/>
      <c r="M541" s="16"/>
      <c r="N541" s="16"/>
      <c r="O541" s="16"/>
      <c r="P541" s="16"/>
      <c r="Q541" s="16"/>
      <c r="R541" s="16"/>
      <c r="S541" s="16"/>
      <c r="T541" s="16"/>
      <c r="U541" s="16"/>
      <c r="V541" s="16"/>
    </row>
    <row r="542" spans="2:22" x14ac:dyDescent="0.2">
      <c r="B542" s="6"/>
      <c r="D542" s="6"/>
      <c r="E542" s="20"/>
      <c r="F542" s="6"/>
      <c r="G542" s="6"/>
      <c r="H542" s="20"/>
      <c r="I542" s="20"/>
      <c r="J542" s="6"/>
      <c r="L542" s="6"/>
      <c r="M542" s="16"/>
      <c r="N542" s="16"/>
      <c r="O542" s="16"/>
      <c r="P542" s="16"/>
      <c r="Q542" s="16"/>
      <c r="R542" s="16"/>
      <c r="S542" s="16"/>
      <c r="T542" s="16"/>
      <c r="U542" s="16"/>
      <c r="V542" s="16"/>
    </row>
    <row r="543" spans="2:22" x14ac:dyDescent="0.2">
      <c r="B543" s="6"/>
      <c r="D543" s="6"/>
      <c r="E543" s="20"/>
      <c r="F543" s="6"/>
      <c r="G543" s="6"/>
      <c r="H543" s="20"/>
      <c r="I543" s="20"/>
      <c r="J543" s="6"/>
      <c r="L543" s="6"/>
      <c r="M543" s="16"/>
      <c r="N543" s="16"/>
      <c r="O543" s="16"/>
      <c r="P543" s="16"/>
      <c r="Q543" s="16"/>
      <c r="R543" s="16"/>
      <c r="S543" s="16"/>
      <c r="T543" s="16"/>
      <c r="U543" s="16"/>
      <c r="V543" s="16"/>
    </row>
    <row r="544" spans="2:22" x14ac:dyDescent="0.2">
      <c r="B544" s="6"/>
      <c r="D544" s="6"/>
      <c r="E544" s="20"/>
      <c r="F544" s="6"/>
      <c r="G544" s="6"/>
      <c r="H544" s="20"/>
      <c r="I544" s="20"/>
      <c r="J544" s="6"/>
      <c r="L544" s="6"/>
      <c r="M544" s="16"/>
      <c r="N544" s="16"/>
      <c r="O544" s="16"/>
      <c r="P544" s="16"/>
      <c r="Q544" s="16"/>
      <c r="R544" s="16"/>
      <c r="S544" s="16"/>
      <c r="T544" s="16"/>
      <c r="U544" s="16"/>
      <c r="V544" s="16"/>
    </row>
    <row r="545" spans="2:22" x14ac:dyDescent="0.2">
      <c r="B545" s="6"/>
      <c r="D545" s="6"/>
      <c r="E545" s="20"/>
      <c r="F545" s="6"/>
      <c r="G545" s="6"/>
      <c r="H545" s="20"/>
      <c r="I545" s="20"/>
      <c r="J545" s="6"/>
      <c r="L545" s="6"/>
      <c r="M545" s="16"/>
      <c r="N545" s="16"/>
      <c r="O545" s="16"/>
      <c r="P545" s="16"/>
      <c r="Q545" s="16"/>
      <c r="R545" s="16"/>
      <c r="S545" s="16"/>
      <c r="T545" s="16"/>
      <c r="U545" s="16"/>
      <c r="V545" s="16"/>
    </row>
    <row r="546" spans="2:22" x14ac:dyDescent="0.2">
      <c r="B546" s="6"/>
      <c r="D546" s="6"/>
      <c r="E546" s="20"/>
      <c r="F546" s="6"/>
      <c r="G546" s="6"/>
      <c r="H546" s="20"/>
      <c r="I546" s="20"/>
      <c r="J546" s="6"/>
      <c r="L546" s="6"/>
      <c r="M546" s="16"/>
      <c r="N546" s="16"/>
      <c r="O546" s="16"/>
      <c r="P546" s="16"/>
      <c r="Q546" s="16"/>
      <c r="R546" s="16"/>
      <c r="S546" s="16"/>
      <c r="T546" s="16"/>
      <c r="U546" s="16"/>
      <c r="V546" s="16"/>
    </row>
    <row r="547" spans="2:22" x14ac:dyDescent="0.2">
      <c r="B547" s="6"/>
      <c r="D547" s="6"/>
      <c r="E547" s="20"/>
      <c r="F547" s="6"/>
      <c r="G547" s="6"/>
      <c r="H547" s="20"/>
      <c r="I547" s="20"/>
      <c r="J547" s="6"/>
      <c r="L547" s="6"/>
      <c r="M547" s="16"/>
      <c r="N547" s="16"/>
      <c r="O547" s="16"/>
      <c r="P547" s="16"/>
      <c r="Q547" s="16"/>
      <c r="R547" s="16"/>
      <c r="S547" s="16"/>
      <c r="T547" s="16"/>
      <c r="U547" s="16"/>
      <c r="V547" s="16"/>
    </row>
    <row r="548" spans="2:22" x14ac:dyDescent="0.2">
      <c r="B548" s="6"/>
      <c r="D548" s="6"/>
      <c r="E548" s="20"/>
      <c r="F548" s="6"/>
      <c r="G548" s="6"/>
      <c r="H548" s="20"/>
      <c r="I548" s="20"/>
      <c r="J548" s="6"/>
      <c r="L548" s="6"/>
      <c r="M548" s="16"/>
      <c r="N548" s="16"/>
      <c r="O548" s="16"/>
      <c r="P548" s="16"/>
      <c r="Q548" s="16"/>
      <c r="R548" s="16"/>
      <c r="S548" s="16"/>
      <c r="T548" s="16"/>
      <c r="U548" s="16"/>
      <c r="V548" s="16"/>
    </row>
    <row r="549" spans="2:22" x14ac:dyDescent="0.2">
      <c r="B549" s="6"/>
      <c r="D549" s="6"/>
      <c r="E549" s="20"/>
      <c r="F549" s="6"/>
      <c r="G549" s="6"/>
      <c r="H549" s="20"/>
      <c r="I549" s="20"/>
      <c r="J549" s="6"/>
      <c r="L549" s="6"/>
      <c r="M549" s="16"/>
      <c r="N549" s="16"/>
      <c r="O549" s="16"/>
      <c r="P549" s="16"/>
      <c r="Q549" s="16"/>
      <c r="R549" s="16"/>
      <c r="S549" s="16"/>
      <c r="T549" s="16"/>
      <c r="U549" s="16"/>
      <c r="V549" s="16"/>
    </row>
    <row r="550" spans="2:22" x14ac:dyDescent="0.2">
      <c r="B550" s="6"/>
      <c r="D550" s="6"/>
      <c r="E550" s="20"/>
      <c r="F550" s="6"/>
      <c r="G550" s="6"/>
      <c r="H550" s="20"/>
      <c r="I550" s="20"/>
      <c r="J550" s="6"/>
      <c r="L550" s="6"/>
      <c r="M550" s="16"/>
      <c r="N550" s="16"/>
      <c r="O550" s="16"/>
      <c r="P550" s="16"/>
      <c r="Q550" s="16"/>
      <c r="R550" s="16"/>
      <c r="S550" s="16"/>
      <c r="T550" s="16"/>
      <c r="U550" s="16"/>
      <c r="V550" s="16"/>
    </row>
    <row r="551" spans="2:22" x14ac:dyDescent="0.2">
      <c r="B551" s="6"/>
      <c r="D551" s="6"/>
      <c r="E551" s="20"/>
      <c r="F551" s="6"/>
      <c r="G551" s="6"/>
      <c r="H551" s="20"/>
      <c r="I551" s="20"/>
      <c r="J551" s="6"/>
      <c r="L551" s="6"/>
      <c r="M551" s="16"/>
      <c r="N551" s="16"/>
      <c r="O551" s="16"/>
      <c r="P551" s="16"/>
      <c r="Q551" s="16"/>
      <c r="R551" s="16"/>
      <c r="S551" s="16"/>
      <c r="T551" s="16"/>
      <c r="U551" s="16"/>
      <c r="V551" s="16"/>
    </row>
    <row r="552" spans="2:22" x14ac:dyDescent="0.2">
      <c r="B552" s="6"/>
      <c r="D552" s="6"/>
      <c r="E552" s="20"/>
      <c r="F552" s="6"/>
      <c r="G552" s="6"/>
      <c r="H552" s="20"/>
      <c r="I552" s="20"/>
      <c r="J552" s="6"/>
      <c r="L552" s="6"/>
      <c r="M552" s="16"/>
      <c r="N552" s="16"/>
      <c r="O552" s="16"/>
      <c r="P552" s="16"/>
      <c r="Q552" s="16"/>
      <c r="R552" s="16"/>
      <c r="S552" s="16"/>
      <c r="T552" s="16"/>
      <c r="U552" s="16"/>
      <c r="V552" s="16"/>
    </row>
    <row r="553" spans="2:22" x14ac:dyDescent="0.2">
      <c r="B553" s="6"/>
      <c r="D553" s="6"/>
      <c r="E553" s="20"/>
      <c r="F553" s="6"/>
      <c r="G553" s="6"/>
      <c r="H553" s="20"/>
      <c r="I553" s="20"/>
      <c r="J553" s="6"/>
      <c r="L553" s="6"/>
      <c r="M553" s="16"/>
      <c r="N553" s="16"/>
      <c r="O553" s="16"/>
      <c r="P553" s="16"/>
      <c r="Q553" s="16"/>
      <c r="R553" s="16"/>
      <c r="S553" s="16"/>
      <c r="T553" s="16"/>
      <c r="U553" s="16"/>
      <c r="V553" s="16"/>
    </row>
    <row r="554" spans="2:22" x14ac:dyDescent="0.2">
      <c r="B554" s="6"/>
      <c r="D554" s="6"/>
      <c r="E554" s="20"/>
      <c r="F554" s="6"/>
      <c r="G554" s="6"/>
      <c r="H554" s="20"/>
      <c r="I554" s="20"/>
      <c r="J554" s="6"/>
      <c r="L554" s="6"/>
      <c r="M554" s="16"/>
      <c r="N554" s="16"/>
      <c r="O554" s="16"/>
      <c r="P554" s="16"/>
      <c r="Q554" s="16"/>
      <c r="R554" s="16"/>
      <c r="S554" s="16"/>
      <c r="T554" s="16"/>
      <c r="U554" s="16"/>
      <c r="V554" s="16"/>
    </row>
    <row r="555" spans="2:22" x14ac:dyDescent="0.2">
      <c r="B555" s="6"/>
      <c r="D555" s="6"/>
      <c r="E555" s="20"/>
      <c r="F555" s="6"/>
      <c r="G555" s="6"/>
      <c r="H555" s="20"/>
      <c r="I555" s="20"/>
      <c r="J555" s="6"/>
      <c r="L555" s="6"/>
      <c r="M555" s="16"/>
      <c r="N555" s="16"/>
      <c r="O555" s="16"/>
      <c r="P555" s="16"/>
      <c r="Q555" s="16"/>
      <c r="R555" s="16"/>
      <c r="S555" s="16"/>
      <c r="T555" s="16"/>
      <c r="U555" s="16"/>
      <c r="V555" s="16"/>
    </row>
    <row r="556" spans="2:22" x14ac:dyDescent="0.2">
      <c r="B556" s="6"/>
      <c r="D556" s="6"/>
      <c r="E556" s="20"/>
      <c r="F556" s="6"/>
      <c r="G556" s="6"/>
      <c r="H556" s="20"/>
      <c r="I556" s="20"/>
      <c r="J556" s="6"/>
      <c r="L556" s="6"/>
      <c r="M556" s="16"/>
      <c r="N556" s="16"/>
      <c r="O556" s="16"/>
      <c r="P556" s="16"/>
      <c r="Q556" s="16"/>
      <c r="R556" s="16"/>
      <c r="S556" s="16"/>
      <c r="T556" s="16"/>
      <c r="U556" s="16"/>
      <c r="V556" s="16"/>
    </row>
    <row r="557" spans="2:22" x14ac:dyDescent="0.2">
      <c r="B557" s="6"/>
      <c r="D557" s="6"/>
      <c r="E557" s="20"/>
      <c r="F557" s="6"/>
      <c r="G557" s="6"/>
      <c r="H557" s="20"/>
      <c r="I557" s="20"/>
      <c r="J557" s="6"/>
      <c r="L557" s="6"/>
      <c r="M557" s="16"/>
      <c r="N557" s="16"/>
      <c r="O557" s="16"/>
      <c r="P557" s="16"/>
      <c r="Q557" s="16"/>
      <c r="R557" s="16"/>
      <c r="S557" s="16"/>
      <c r="T557" s="16"/>
      <c r="U557" s="16"/>
      <c r="V557" s="16"/>
    </row>
    <row r="558" spans="2:22" x14ac:dyDescent="0.2">
      <c r="B558" s="6"/>
      <c r="D558" s="6"/>
      <c r="E558" s="20"/>
      <c r="F558" s="6"/>
      <c r="G558" s="6"/>
      <c r="H558" s="20"/>
      <c r="I558" s="20"/>
      <c r="J558" s="6"/>
      <c r="L558" s="6"/>
      <c r="M558" s="16"/>
      <c r="N558" s="16"/>
      <c r="O558" s="16"/>
      <c r="P558" s="16"/>
      <c r="Q558" s="16"/>
      <c r="R558" s="16"/>
      <c r="S558" s="16"/>
      <c r="T558" s="16"/>
      <c r="U558" s="16"/>
      <c r="V558" s="16"/>
    </row>
    <row r="559" spans="2:22" x14ac:dyDescent="0.2">
      <c r="B559" s="6"/>
      <c r="D559" s="6"/>
      <c r="E559" s="20"/>
      <c r="F559" s="6"/>
      <c r="G559" s="6"/>
      <c r="H559" s="20"/>
      <c r="I559" s="20"/>
      <c r="J559" s="6"/>
      <c r="L559" s="6"/>
      <c r="M559" s="16"/>
      <c r="N559" s="16"/>
      <c r="O559" s="16"/>
      <c r="P559" s="16"/>
      <c r="Q559" s="16"/>
      <c r="R559" s="16"/>
      <c r="S559" s="16"/>
      <c r="T559" s="16"/>
      <c r="U559" s="16"/>
      <c r="V559" s="16"/>
    </row>
    <row r="560" spans="2:22" x14ac:dyDescent="0.2">
      <c r="B560" s="6"/>
      <c r="D560" s="6"/>
      <c r="E560" s="20"/>
      <c r="F560" s="6"/>
      <c r="G560" s="6"/>
      <c r="H560" s="20"/>
      <c r="I560" s="20"/>
      <c r="J560" s="6"/>
      <c r="L560" s="6"/>
      <c r="M560" s="16"/>
      <c r="N560" s="16"/>
      <c r="O560" s="16"/>
      <c r="P560" s="16"/>
      <c r="Q560" s="16"/>
      <c r="R560" s="16"/>
      <c r="S560" s="16"/>
      <c r="T560" s="16"/>
      <c r="U560" s="16"/>
      <c r="V560" s="16"/>
    </row>
    <row r="561" spans="2:22" x14ac:dyDescent="0.2">
      <c r="B561" s="6"/>
      <c r="D561" s="6"/>
      <c r="E561" s="20"/>
      <c r="F561" s="6"/>
      <c r="G561" s="6"/>
      <c r="H561" s="20"/>
      <c r="I561" s="20"/>
      <c r="J561" s="6"/>
      <c r="L561" s="6"/>
      <c r="M561" s="16"/>
      <c r="N561" s="16"/>
      <c r="O561" s="16"/>
      <c r="P561" s="16"/>
      <c r="Q561" s="16"/>
      <c r="R561" s="16"/>
      <c r="S561" s="16"/>
      <c r="T561" s="16"/>
      <c r="U561" s="16"/>
      <c r="V561" s="16"/>
    </row>
    <row r="562" spans="2:22" x14ac:dyDescent="0.2">
      <c r="B562" s="6"/>
      <c r="D562" s="6"/>
      <c r="E562" s="20"/>
      <c r="F562" s="6"/>
      <c r="G562" s="6"/>
      <c r="H562" s="20"/>
      <c r="I562" s="20"/>
      <c r="J562" s="6"/>
      <c r="L562" s="6"/>
      <c r="M562" s="16"/>
      <c r="N562" s="16"/>
      <c r="O562" s="16"/>
      <c r="P562" s="16"/>
      <c r="Q562" s="16"/>
      <c r="R562" s="16"/>
      <c r="S562" s="16"/>
      <c r="T562" s="16"/>
      <c r="U562" s="16"/>
      <c r="V562" s="16"/>
    </row>
    <row r="563" spans="2:22" x14ac:dyDescent="0.2">
      <c r="B563" s="6"/>
      <c r="D563" s="6"/>
      <c r="E563" s="20"/>
      <c r="F563" s="6"/>
      <c r="G563" s="6"/>
      <c r="H563" s="20"/>
      <c r="I563" s="20"/>
      <c r="J563" s="6"/>
      <c r="L563" s="6"/>
      <c r="M563" s="16"/>
      <c r="N563" s="16"/>
      <c r="O563" s="16"/>
      <c r="P563" s="16"/>
      <c r="Q563" s="16"/>
      <c r="R563" s="16"/>
      <c r="S563" s="16"/>
      <c r="T563" s="16"/>
      <c r="U563" s="16"/>
      <c r="V563" s="16"/>
    </row>
    <row r="564" spans="2:22" x14ac:dyDescent="0.2">
      <c r="B564" s="6"/>
      <c r="D564" s="6"/>
      <c r="E564" s="20"/>
      <c r="F564" s="6"/>
      <c r="G564" s="6"/>
      <c r="H564" s="20"/>
      <c r="I564" s="20"/>
      <c r="J564" s="6"/>
      <c r="L564" s="6"/>
      <c r="M564" s="16"/>
      <c r="N564" s="16"/>
      <c r="O564" s="16"/>
      <c r="P564" s="16"/>
      <c r="Q564" s="16"/>
      <c r="R564" s="16"/>
      <c r="S564" s="16"/>
      <c r="T564" s="16"/>
      <c r="U564" s="16"/>
      <c r="V564" s="16"/>
    </row>
    <row r="565" spans="2:22" x14ac:dyDescent="0.2">
      <c r="B565" s="6"/>
      <c r="D565" s="6"/>
      <c r="E565" s="20"/>
      <c r="F565" s="6"/>
      <c r="G565" s="6"/>
      <c r="H565" s="20"/>
      <c r="I565" s="20"/>
      <c r="J565" s="6"/>
      <c r="L565" s="6"/>
      <c r="M565" s="16"/>
      <c r="N565" s="16"/>
      <c r="O565" s="16"/>
      <c r="P565" s="16"/>
      <c r="Q565" s="16"/>
      <c r="R565" s="16"/>
      <c r="S565" s="16"/>
      <c r="T565" s="16"/>
      <c r="U565" s="16"/>
      <c r="V565" s="16"/>
    </row>
    <row r="566" spans="2:22" x14ac:dyDescent="0.2">
      <c r="B566" s="6"/>
      <c r="D566" s="6"/>
      <c r="E566" s="20"/>
      <c r="F566" s="6"/>
      <c r="G566" s="6"/>
      <c r="H566" s="20"/>
      <c r="I566" s="20"/>
      <c r="J566" s="6"/>
      <c r="L566" s="6"/>
      <c r="M566" s="16"/>
      <c r="N566" s="16"/>
      <c r="O566" s="16"/>
      <c r="P566" s="16"/>
      <c r="Q566" s="16"/>
      <c r="R566" s="16"/>
      <c r="S566" s="16"/>
      <c r="T566" s="16"/>
      <c r="U566" s="16"/>
      <c r="V566" s="16"/>
    </row>
    <row r="567" spans="2:22" x14ac:dyDescent="0.2">
      <c r="B567" s="6"/>
      <c r="D567" s="6"/>
      <c r="E567" s="20"/>
      <c r="F567" s="6"/>
      <c r="G567" s="6"/>
      <c r="H567" s="20"/>
      <c r="I567" s="20"/>
      <c r="J567" s="6"/>
      <c r="L567" s="6"/>
      <c r="M567" s="16"/>
      <c r="N567" s="16"/>
      <c r="O567" s="16"/>
      <c r="P567" s="16"/>
      <c r="Q567" s="16"/>
      <c r="R567" s="16"/>
      <c r="S567" s="16"/>
      <c r="T567" s="16"/>
      <c r="U567" s="16"/>
      <c r="V567" s="16"/>
    </row>
    <row r="568" spans="2:22" x14ac:dyDescent="0.2">
      <c r="B568" s="6"/>
      <c r="D568" s="6"/>
      <c r="E568" s="20"/>
      <c r="F568" s="6"/>
      <c r="G568" s="6"/>
      <c r="H568" s="20"/>
      <c r="I568" s="20"/>
      <c r="J568" s="6"/>
      <c r="L568" s="6"/>
      <c r="M568" s="16"/>
      <c r="N568" s="16"/>
      <c r="O568" s="16"/>
      <c r="P568" s="16"/>
      <c r="Q568" s="16"/>
      <c r="R568" s="16"/>
      <c r="S568" s="16"/>
      <c r="T568" s="16"/>
      <c r="U568" s="16"/>
      <c r="V568" s="16"/>
    </row>
    <row r="569" spans="2:22" x14ac:dyDescent="0.2">
      <c r="B569" s="6"/>
      <c r="D569" s="6"/>
      <c r="E569" s="20"/>
      <c r="F569" s="6"/>
      <c r="G569" s="6"/>
      <c r="H569" s="20"/>
      <c r="I569" s="20"/>
      <c r="J569" s="6"/>
      <c r="L569" s="6"/>
      <c r="M569" s="16"/>
      <c r="N569" s="16"/>
      <c r="O569" s="16"/>
      <c r="P569" s="16"/>
      <c r="Q569" s="16"/>
      <c r="R569" s="16"/>
      <c r="S569" s="16"/>
      <c r="T569" s="16"/>
      <c r="U569" s="16"/>
      <c r="V569" s="16"/>
    </row>
    <row r="570" spans="2:22" x14ac:dyDescent="0.2">
      <c r="B570" s="6"/>
      <c r="D570" s="6"/>
      <c r="E570" s="20"/>
      <c r="F570" s="6"/>
      <c r="G570" s="6"/>
      <c r="H570" s="20"/>
      <c r="I570" s="20"/>
      <c r="J570" s="6"/>
      <c r="L570" s="6"/>
      <c r="M570" s="16"/>
      <c r="N570" s="16"/>
      <c r="O570" s="16"/>
      <c r="P570" s="16"/>
      <c r="Q570" s="16"/>
      <c r="R570" s="16"/>
      <c r="S570" s="16"/>
      <c r="T570" s="16"/>
      <c r="U570" s="16"/>
      <c r="V570" s="16"/>
    </row>
    <row r="571" spans="2:22" x14ac:dyDescent="0.2">
      <c r="B571" s="6"/>
      <c r="D571" s="6"/>
      <c r="E571" s="20"/>
      <c r="F571" s="6"/>
      <c r="G571" s="6"/>
      <c r="H571" s="20"/>
      <c r="I571" s="20"/>
      <c r="J571" s="6"/>
      <c r="L571" s="6"/>
      <c r="M571" s="16"/>
      <c r="N571" s="16"/>
      <c r="O571" s="16"/>
      <c r="P571" s="16"/>
      <c r="Q571" s="16"/>
      <c r="R571" s="16"/>
      <c r="S571" s="16"/>
      <c r="T571" s="16"/>
      <c r="U571" s="16"/>
      <c r="V571" s="16"/>
    </row>
    <row r="572" spans="2:22" x14ac:dyDescent="0.2">
      <c r="B572" s="6"/>
      <c r="D572" s="6"/>
      <c r="E572" s="20"/>
      <c r="F572" s="6"/>
      <c r="G572" s="6"/>
      <c r="H572" s="20"/>
      <c r="I572" s="20"/>
      <c r="J572" s="6"/>
      <c r="L572" s="6"/>
      <c r="M572" s="16"/>
      <c r="N572" s="16"/>
      <c r="O572" s="16"/>
      <c r="P572" s="16"/>
      <c r="Q572" s="16"/>
      <c r="R572" s="16"/>
      <c r="S572" s="16"/>
      <c r="T572" s="16"/>
      <c r="U572" s="16"/>
      <c r="V572" s="16"/>
    </row>
    <row r="573" spans="2:22" x14ac:dyDescent="0.2">
      <c r="B573" s="6"/>
      <c r="D573" s="6"/>
      <c r="E573" s="20"/>
      <c r="F573" s="6"/>
      <c r="G573" s="6"/>
      <c r="H573" s="20"/>
      <c r="I573" s="20"/>
      <c r="J573" s="6"/>
      <c r="L573" s="6"/>
      <c r="M573" s="16"/>
      <c r="N573" s="16"/>
      <c r="O573" s="16"/>
      <c r="P573" s="16"/>
      <c r="Q573" s="16"/>
      <c r="R573" s="16"/>
      <c r="S573" s="16"/>
      <c r="T573" s="16"/>
      <c r="U573" s="16"/>
      <c r="V573" s="16"/>
    </row>
    <row r="574" spans="2:22" x14ac:dyDescent="0.2">
      <c r="B574" s="6"/>
      <c r="D574" s="6"/>
      <c r="E574" s="20"/>
      <c r="F574" s="6"/>
      <c r="G574" s="6"/>
      <c r="H574" s="20"/>
      <c r="I574" s="20"/>
      <c r="J574" s="6"/>
      <c r="L574" s="6"/>
      <c r="M574" s="16"/>
      <c r="N574" s="16"/>
      <c r="O574" s="16"/>
      <c r="P574" s="16"/>
      <c r="Q574" s="16"/>
      <c r="R574" s="16"/>
      <c r="S574" s="16"/>
      <c r="T574" s="16"/>
      <c r="U574" s="16"/>
      <c r="V574" s="16"/>
    </row>
    <row r="575" spans="2:22" x14ac:dyDescent="0.2">
      <c r="B575" s="6"/>
      <c r="D575" s="6"/>
      <c r="E575" s="20"/>
      <c r="F575" s="6"/>
      <c r="G575" s="6"/>
      <c r="H575" s="20"/>
      <c r="I575" s="20"/>
      <c r="J575" s="6"/>
      <c r="L575" s="6"/>
      <c r="M575" s="16"/>
      <c r="N575" s="16"/>
      <c r="O575" s="16"/>
      <c r="P575" s="16"/>
      <c r="Q575" s="16"/>
      <c r="R575" s="16"/>
      <c r="S575" s="16"/>
      <c r="T575" s="16"/>
      <c r="U575" s="16"/>
      <c r="V575" s="16"/>
    </row>
    <row r="576" spans="2:22" x14ac:dyDescent="0.2">
      <c r="B576" s="6"/>
      <c r="D576" s="6"/>
      <c r="E576" s="20"/>
      <c r="F576" s="6"/>
      <c r="G576" s="6"/>
      <c r="H576" s="20"/>
      <c r="I576" s="20"/>
      <c r="J576" s="6"/>
      <c r="L576" s="6"/>
      <c r="M576" s="16"/>
      <c r="N576" s="16"/>
      <c r="O576" s="16"/>
      <c r="P576" s="16"/>
      <c r="Q576" s="16"/>
      <c r="R576" s="16"/>
      <c r="S576" s="16"/>
      <c r="T576" s="16"/>
      <c r="U576" s="16"/>
      <c r="V576" s="16"/>
    </row>
    <row r="577" spans="2:22" x14ac:dyDescent="0.2">
      <c r="B577" s="6"/>
      <c r="D577" s="6"/>
      <c r="E577" s="20"/>
      <c r="F577" s="6"/>
      <c r="G577" s="6"/>
      <c r="H577" s="20"/>
      <c r="I577" s="20"/>
      <c r="J577" s="6"/>
      <c r="L577" s="6"/>
      <c r="M577" s="16"/>
      <c r="N577" s="16"/>
      <c r="O577" s="16"/>
      <c r="P577" s="16"/>
      <c r="Q577" s="16"/>
      <c r="R577" s="16"/>
      <c r="S577" s="16"/>
      <c r="T577" s="16"/>
      <c r="U577" s="16"/>
      <c r="V577" s="16"/>
    </row>
    <row r="578" spans="2:22" x14ac:dyDescent="0.2">
      <c r="B578" s="6"/>
      <c r="D578" s="6"/>
      <c r="E578" s="20"/>
      <c r="F578" s="6"/>
      <c r="G578" s="6"/>
      <c r="H578" s="20"/>
      <c r="I578" s="20"/>
      <c r="J578" s="6"/>
      <c r="L578" s="6"/>
      <c r="M578" s="16"/>
      <c r="N578" s="16"/>
      <c r="O578" s="16"/>
      <c r="P578" s="16"/>
      <c r="Q578" s="16"/>
      <c r="R578" s="16"/>
      <c r="S578" s="16"/>
      <c r="T578" s="16"/>
      <c r="U578" s="16"/>
      <c r="V578" s="16"/>
    </row>
    <row r="579" spans="2:22" x14ac:dyDescent="0.2">
      <c r="B579" s="6"/>
      <c r="D579" s="6"/>
      <c r="E579" s="20"/>
      <c r="F579" s="6"/>
      <c r="G579" s="6"/>
      <c r="H579" s="20"/>
      <c r="I579" s="20"/>
      <c r="J579" s="6"/>
      <c r="L579" s="6"/>
      <c r="M579" s="16"/>
      <c r="N579" s="16"/>
      <c r="O579" s="16"/>
      <c r="P579" s="16"/>
      <c r="Q579" s="16"/>
      <c r="R579" s="16"/>
      <c r="S579" s="16"/>
      <c r="T579" s="16"/>
      <c r="U579" s="16"/>
      <c r="V579" s="16"/>
    </row>
    <row r="580" spans="2:22" x14ac:dyDescent="0.2">
      <c r="B580" s="6"/>
      <c r="D580" s="6"/>
      <c r="E580" s="20"/>
      <c r="F580" s="6"/>
      <c r="G580" s="6"/>
      <c r="H580" s="20"/>
      <c r="I580" s="20"/>
      <c r="J580" s="6"/>
      <c r="L580" s="6"/>
      <c r="M580" s="16"/>
      <c r="N580" s="16"/>
      <c r="O580" s="16"/>
      <c r="P580" s="16"/>
      <c r="Q580" s="16"/>
      <c r="R580" s="16"/>
      <c r="S580" s="16"/>
      <c r="T580" s="16"/>
      <c r="U580" s="16"/>
      <c r="V580" s="16"/>
    </row>
    <row r="581" spans="2:22" x14ac:dyDescent="0.2">
      <c r="B581" s="6"/>
      <c r="D581" s="6"/>
      <c r="E581" s="20"/>
      <c r="F581" s="6"/>
      <c r="G581" s="6"/>
      <c r="H581" s="20"/>
      <c r="I581" s="20"/>
      <c r="J581" s="6"/>
      <c r="L581" s="6"/>
      <c r="M581" s="16"/>
      <c r="N581" s="16"/>
      <c r="O581" s="16"/>
      <c r="P581" s="16"/>
      <c r="Q581" s="16"/>
      <c r="R581" s="16"/>
      <c r="S581" s="16"/>
      <c r="T581" s="16"/>
      <c r="U581" s="16"/>
      <c r="V581" s="16"/>
    </row>
    <row r="582" spans="2:22" x14ac:dyDescent="0.2">
      <c r="B582" s="6"/>
      <c r="D582" s="6"/>
      <c r="E582" s="20"/>
      <c r="F582" s="6"/>
      <c r="G582" s="6"/>
      <c r="H582" s="20"/>
      <c r="I582" s="20"/>
      <c r="J582" s="6"/>
      <c r="L582" s="6"/>
      <c r="M582" s="16"/>
      <c r="N582" s="16"/>
      <c r="O582" s="16"/>
      <c r="P582" s="16"/>
      <c r="Q582" s="16"/>
      <c r="R582" s="16"/>
      <c r="S582" s="16"/>
      <c r="T582" s="16"/>
      <c r="U582" s="16"/>
      <c r="V582" s="16"/>
    </row>
    <row r="583" spans="2:22" x14ac:dyDescent="0.2">
      <c r="B583" s="6"/>
      <c r="D583" s="6"/>
      <c r="E583" s="20"/>
      <c r="F583" s="6"/>
      <c r="G583" s="6"/>
      <c r="H583" s="20"/>
      <c r="I583" s="20"/>
      <c r="J583" s="6"/>
      <c r="L583" s="6"/>
      <c r="M583" s="16"/>
      <c r="N583" s="16"/>
      <c r="O583" s="16"/>
      <c r="P583" s="16"/>
      <c r="Q583" s="16"/>
      <c r="R583" s="16"/>
      <c r="S583" s="16"/>
      <c r="T583" s="16"/>
      <c r="U583" s="16"/>
      <c r="V583" s="16"/>
    </row>
    <row r="584" spans="2:22" x14ac:dyDescent="0.2">
      <c r="B584" s="6"/>
      <c r="D584" s="6"/>
      <c r="E584" s="20"/>
      <c r="F584" s="6"/>
      <c r="G584" s="6"/>
      <c r="H584" s="20"/>
      <c r="I584" s="20"/>
      <c r="J584" s="6"/>
      <c r="L584" s="6"/>
      <c r="M584" s="16"/>
      <c r="N584" s="16"/>
      <c r="O584" s="16"/>
      <c r="P584" s="16"/>
      <c r="Q584" s="16"/>
      <c r="R584" s="16"/>
      <c r="S584" s="16"/>
      <c r="T584" s="16"/>
      <c r="U584" s="16"/>
      <c r="V584" s="16"/>
    </row>
    <row r="585" spans="2:22" x14ac:dyDescent="0.2">
      <c r="B585" s="6"/>
      <c r="D585" s="6"/>
      <c r="E585" s="20"/>
      <c r="F585" s="6"/>
      <c r="G585" s="6"/>
      <c r="H585" s="20"/>
      <c r="I585" s="20"/>
      <c r="J585" s="6"/>
      <c r="L585" s="6"/>
      <c r="M585" s="16"/>
      <c r="N585" s="16"/>
      <c r="O585" s="16"/>
      <c r="P585" s="16"/>
      <c r="Q585" s="16"/>
      <c r="R585" s="16"/>
      <c r="S585" s="16"/>
      <c r="T585" s="16"/>
      <c r="U585" s="16"/>
      <c r="V585" s="16"/>
    </row>
    <row r="586" spans="2:22" x14ac:dyDescent="0.2">
      <c r="B586" s="6"/>
      <c r="D586" s="6"/>
      <c r="E586" s="20"/>
      <c r="F586" s="6"/>
      <c r="G586" s="6"/>
      <c r="H586" s="20"/>
      <c r="I586" s="20"/>
      <c r="J586" s="6"/>
      <c r="L586" s="6"/>
      <c r="M586" s="16"/>
      <c r="N586" s="16"/>
      <c r="O586" s="16"/>
      <c r="P586" s="16"/>
      <c r="Q586" s="16"/>
      <c r="R586" s="16"/>
      <c r="S586" s="16"/>
      <c r="T586" s="16"/>
      <c r="U586" s="16"/>
      <c r="V586" s="16"/>
    </row>
    <row r="587" spans="2:22" x14ac:dyDescent="0.2">
      <c r="B587" s="6"/>
      <c r="D587" s="6"/>
      <c r="E587" s="20"/>
      <c r="F587" s="6"/>
      <c r="G587" s="6"/>
      <c r="H587" s="20"/>
      <c r="I587" s="20"/>
      <c r="J587" s="6"/>
      <c r="L587" s="6"/>
      <c r="M587" s="16"/>
      <c r="N587" s="16"/>
      <c r="O587" s="16"/>
      <c r="P587" s="16"/>
      <c r="Q587" s="16"/>
      <c r="R587" s="16"/>
      <c r="S587" s="16"/>
      <c r="T587" s="16"/>
      <c r="U587" s="16"/>
      <c r="V587" s="16"/>
    </row>
    <row r="588" spans="2:22" x14ac:dyDescent="0.2">
      <c r="B588" s="6"/>
      <c r="D588" s="6"/>
      <c r="E588" s="20"/>
      <c r="F588" s="6"/>
      <c r="G588" s="6"/>
      <c r="H588" s="20"/>
      <c r="I588" s="20"/>
      <c r="J588" s="6"/>
      <c r="L588" s="6"/>
      <c r="M588" s="16"/>
      <c r="N588" s="16"/>
      <c r="O588" s="16"/>
      <c r="P588" s="16"/>
      <c r="Q588" s="16"/>
      <c r="R588" s="16"/>
      <c r="S588" s="16"/>
      <c r="T588" s="16"/>
      <c r="U588" s="16"/>
      <c r="V588" s="16"/>
    </row>
    <row r="589" spans="2:22" x14ac:dyDescent="0.2">
      <c r="B589" s="6"/>
      <c r="D589" s="6"/>
      <c r="E589" s="20"/>
      <c r="F589" s="6"/>
      <c r="G589" s="6"/>
      <c r="H589" s="20"/>
      <c r="I589" s="20"/>
      <c r="J589" s="6"/>
      <c r="L589" s="6"/>
      <c r="M589" s="16"/>
      <c r="N589" s="16"/>
      <c r="O589" s="16"/>
      <c r="P589" s="16"/>
      <c r="Q589" s="16"/>
      <c r="R589" s="16"/>
      <c r="S589" s="16"/>
      <c r="T589" s="16"/>
      <c r="U589" s="16"/>
      <c r="V589" s="16"/>
    </row>
    <row r="590" spans="2:22" x14ac:dyDescent="0.2">
      <c r="B590" s="6"/>
      <c r="D590" s="6"/>
      <c r="E590" s="20"/>
      <c r="F590" s="6"/>
      <c r="G590" s="6"/>
      <c r="H590" s="20"/>
      <c r="I590" s="20"/>
      <c r="J590" s="6"/>
      <c r="L590" s="6"/>
      <c r="M590" s="16"/>
      <c r="N590" s="16"/>
      <c r="O590" s="16"/>
      <c r="P590" s="16"/>
      <c r="Q590" s="16"/>
      <c r="R590" s="16"/>
      <c r="S590" s="16"/>
      <c r="T590" s="16"/>
      <c r="U590" s="16"/>
      <c r="V590" s="16"/>
    </row>
    <row r="591" spans="2:22" x14ac:dyDescent="0.2">
      <c r="B591" s="6"/>
      <c r="D591" s="6"/>
      <c r="E591" s="20"/>
      <c r="F591" s="6"/>
      <c r="G591" s="6"/>
      <c r="H591" s="20"/>
      <c r="I591" s="20"/>
      <c r="J591" s="6"/>
      <c r="L591" s="6"/>
      <c r="M591" s="16"/>
      <c r="N591" s="16"/>
      <c r="O591" s="16"/>
      <c r="P591" s="16"/>
      <c r="Q591" s="16"/>
      <c r="R591" s="16"/>
      <c r="S591" s="16"/>
      <c r="T591" s="16"/>
      <c r="U591" s="16"/>
      <c r="V591" s="16"/>
    </row>
    <row r="592" spans="2:22" x14ac:dyDescent="0.2">
      <c r="B592" s="6"/>
      <c r="D592" s="6"/>
      <c r="E592" s="20"/>
      <c r="F592" s="6"/>
      <c r="G592" s="6"/>
      <c r="H592" s="20"/>
      <c r="I592" s="20"/>
      <c r="J592" s="6"/>
      <c r="L592" s="6"/>
      <c r="M592" s="16"/>
      <c r="N592" s="16"/>
      <c r="O592" s="16"/>
      <c r="P592" s="16"/>
      <c r="Q592" s="16"/>
      <c r="R592" s="16"/>
      <c r="S592" s="16"/>
      <c r="T592" s="16"/>
      <c r="U592" s="16"/>
      <c r="V592" s="16"/>
    </row>
    <row r="593" spans="2:22" x14ac:dyDescent="0.2">
      <c r="B593" s="6"/>
      <c r="D593" s="6"/>
      <c r="E593" s="20"/>
      <c r="F593" s="6"/>
      <c r="G593" s="6"/>
      <c r="H593" s="20"/>
      <c r="I593" s="20"/>
      <c r="J593" s="6"/>
      <c r="L593" s="6"/>
      <c r="M593" s="16"/>
      <c r="N593" s="16"/>
      <c r="O593" s="16"/>
      <c r="P593" s="16"/>
      <c r="Q593" s="16"/>
      <c r="R593" s="16"/>
      <c r="S593" s="16"/>
      <c r="T593" s="16"/>
      <c r="U593" s="16"/>
      <c r="V593" s="16"/>
    </row>
    <row r="594" spans="2:22" x14ac:dyDescent="0.2">
      <c r="B594" s="6"/>
      <c r="D594" s="6"/>
      <c r="E594" s="20"/>
      <c r="F594" s="6"/>
      <c r="G594" s="6"/>
      <c r="H594" s="20"/>
      <c r="I594" s="20"/>
      <c r="J594" s="6"/>
      <c r="L594" s="6"/>
      <c r="M594" s="16"/>
      <c r="N594" s="16"/>
      <c r="O594" s="16"/>
      <c r="P594" s="16"/>
      <c r="Q594" s="16"/>
      <c r="R594" s="16"/>
      <c r="S594" s="16"/>
      <c r="T594" s="16"/>
      <c r="U594" s="16"/>
      <c r="V594" s="16"/>
    </row>
    <row r="595" spans="2:22" x14ac:dyDescent="0.2">
      <c r="B595" s="6"/>
      <c r="D595" s="6"/>
      <c r="E595" s="20"/>
      <c r="F595" s="6"/>
      <c r="G595" s="6"/>
      <c r="H595" s="20"/>
      <c r="I595" s="20"/>
      <c r="J595" s="6"/>
      <c r="L595" s="6"/>
      <c r="M595" s="16"/>
      <c r="N595" s="16"/>
      <c r="O595" s="16"/>
      <c r="P595" s="16"/>
      <c r="Q595" s="16"/>
      <c r="R595" s="16"/>
      <c r="S595" s="16"/>
      <c r="T595" s="16"/>
      <c r="U595" s="16"/>
      <c r="V595" s="16"/>
    </row>
    <row r="596" spans="2:22" x14ac:dyDescent="0.2">
      <c r="B596" s="6"/>
      <c r="D596" s="6"/>
      <c r="E596" s="20"/>
      <c r="F596" s="6"/>
      <c r="G596" s="6"/>
      <c r="H596" s="20"/>
      <c r="I596" s="20"/>
      <c r="J596" s="6"/>
      <c r="L596" s="6"/>
      <c r="M596" s="16"/>
      <c r="N596" s="16"/>
      <c r="O596" s="16"/>
      <c r="P596" s="16"/>
      <c r="Q596" s="16"/>
      <c r="R596" s="16"/>
      <c r="S596" s="16"/>
      <c r="T596" s="16"/>
      <c r="U596" s="16"/>
      <c r="V596" s="16"/>
    </row>
    <row r="597" spans="2:22" x14ac:dyDescent="0.2">
      <c r="B597" s="6"/>
      <c r="D597" s="6"/>
      <c r="E597" s="20"/>
      <c r="F597" s="6"/>
      <c r="G597" s="6"/>
      <c r="H597" s="20"/>
      <c r="I597" s="20"/>
      <c r="J597" s="6"/>
      <c r="L597" s="6"/>
      <c r="M597" s="16"/>
      <c r="N597" s="16"/>
      <c r="O597" s="16"/>
      <c r="P597" s="16"/>
      <c r="Q597" s="16"/>
      <c r="R597" s="16"/>
      <c r="S597" s="16"/>
      <c r="T597" s="16"/>
      <c r="U597" s="16"/>
      <c r="V597" s="16"/>
    </row>
    <row r="599" spans="2:22" x14ac:dyDescent="0.2">
      <c r="B599" s="18"/>
      <c r="E599" s="20"/>
      <c r="F599" s="9"/>
      <c r="G599" s="9"/>
      <c r="H599" s="20"/>
      <c r="I599" s="20"/>
      <c r="J599" s="9"/>
      <c r="L599" s="9"/>
      <c r="M599" s="16"/>
      <c r="N599" s="16"/>
      <c r="O599" s="16"/>
      <c r="P599" s="16"/>
      <c r="Q599" s="16"/>
      <c r="R599" s="16"/>
      <c r="S599" s="16"/>
      <c r="T599" s="16"/>
      <c r="U599" s="16"/>
      <c r="V599" s="16"/>
    </row>
    <row r="600" spans="2:22" x14ac:dyDescent="0.2">
      <c r="B600" s="18"/>
      <c r="E600" s="20"/>
      <c r="F600" s="9"/>
      <c r="H600" s="20"/>
      <c r="M600" s="16"/>
      <c r="N600" s="16"/>
      <c r="O600" s="16"/>
      <c r="P600" s="16"/>
      <c r="Q600" s="16"/>
      <c r="R600" s="16"/>
      <c r="S600" s="16"/>
      <c r="T600" s="16"/>
      <c r="U600" s="16"/>
    </row>
    <row r="601" spans="2:22" x14ac:dyDescent="0.2">
      <c r="B601" s="18"/>
      <c r="E601" s="20"/>
      <c r="F601" s="9"/>
      <c r="H601" s="20"/>
      <c r="M601" s="16"/>
      <c r="N601" s="16"/>
      <c r="O601" s="16"/>
      <c r="P601" s="16"/>
      <c r="Q601" s="16"/>
      <c r="R601" s="16"/>
      <c r="S601" s="16"/>
      <c r="T601" s="16"/>
      <c r="U601" s="16"/>
    </row>
    <row r="602" spans="2:22" x14ac:dyDescent="0.2">
      <c r="B602" s="18"/>
      <c r="E602" s="20"/>
      <c r="F602" s="9"/>
      <c r="H602" s="20"/>
      <c r="M602" s="16"/>
      <c r="N602" s="16"/>
      <c r="O602" s="16"/>
      <c r="P602" s="16"/>
      <c r="Q602" s="16"/>
      <c r="R602" s="16"/>
      <c r="S602" s="16"/>
      <c r="T602" s="16"/>
      <c r="U602" s="16"/>
    </row>
    <row r="603" spans="2:22" x14ac:dyDescent="0.2">
      <c r="B603" s="18"/>
      <c r="E603" s="20"/>
      <c r="F603" s="9"/>
      <c r="H603" s="20"/>
      <c r="M603" s="16"/>
      <c r="N603" s="16"/>
      <c r="O603" s="16"/>
      <c r="P603" s="16"/>
      <c r="Q603" s="16"/>
      <c r="R603" s="16"/>
      <c r="S603" s="16"/>
      <c r="T603" s="16"/>
      <c r="U603" s="16"/>
    </row>
    <row r="604" spans="2:22" x14ac:dyDescent="0.2">
      <c r="B604" s="18"/>
      <c r="E604" s="20"/>
      <c r="F604" s="9"/>
      <c r="H604" s="20"/>
      <c r="M604" s="16"/>
      <c r="N604" s="16"/>
      <c r="O604" s="16"/>
      <c r="P604" s="16"/>
      <c r="Q604" s="16"/>
      <c r="R604" s="16"/>
      <c r="S604" s="16"/>
      <c r="T604" s="16"/>
      <c r="U604" s="16"/>
    </row>
    <row r="605" spans="2:22" x14ac:dyDescent="0.2">
      <c r="B605" s="18"/>
      <c r="E605" s="20"/>
      <c r="F605" s="9"/>
      <c r="H605" s="20"/>
      <c r="M605" s="16"/>
      <c r="N605" s="16"/>
      <c r="O605" s="16"/>
      <c r="P605" s="16"/>
      <c r="Q605" s="16"/>
      <c r="R605" s="16"/>
      <c r="S605" s="16"/>
      <c r="T605" s="16"/>
      <c r="U605" s="16"/>
    </row>
    <row r="606" spans="2:22" x14ac:dyDescent="0.2">
      <c r="B606" s="18"/>
      <c r="E606" s="20"/>
      <c r="F606" s="9"/>
      <c r="H606" s="20"/>
      <c r="M606" s="16"/>
      <c r="N606" s="16"/>
      <c r="O606" s="16"/>
      <c r="P606" s="16"/>
      <c r="Q606" s="16"/>
      <c r="R606" s="16"/>
      <c r="S606" s="16"/>
      <c r="T606" s="16"/>
      <c r="U606" s="16"/>
    </row>
    <row r="607" spans="2:22" x14ac:dyDescent="0.2">
      <c r="B607" s="18"/>
      <c r="E607" s="20"/>
      <c r="F607" s="9"/>
      <c r="H607" s="20"/>
      <c r="M607" s="16"/>
      <c r="N607" s="16"/>
      <c r="O607" s="16"/>
      <c r="P607" s="16"/>
      <c r="Q607" s="16"/>
      <c r="R607" s="16"/>
      <c r="S607" s="16"/>
      <c r="T607" s="16"/>
      <c r="U607" s="16"/>
    </row>
    <row r="608" spans="2:22" x14ac:dyDescent="0.2">
      <c r="B608" s="18"/>
      <c r="E608" s="20"/>
      <c r="F608" s="9"/>
      <c r="H608" s="20"/>
      <c r="M608" s="16"/>
      <c r="N608" s="16"/>
      <c r="O608" s="16"/>
      <c r="P608" s="16"/>
      <c r="Q608" s="16"/>
      <c r="R608" s="16"/>
      <c r="S608" s="16"/>
      <c r="T608" s="16"/>
      <c r="U608" s="16"/>
    </row>
    <row r="609" spans="2:21" x14ac:dyDescent="0.2">
      <c r="B609" s="18"/>
      <c r="E609" s="20"/>
      <c r="F609" s="9"/>
      <c r="H609" s="20"/>
      <c r="M609" s="16"/>
      <c r="N609" s="16"/>
      <c r="O609" s="16"/>
      <c r="P609" s="16"/>
      <c r="Q609" s="16"/>
      <c r="R609" s="16"/>
      <c r="S609" s="16"/>
      <c r="T609" s="16"/>
      <c r="U609" s="16"/>
    </row>
    <row r="610" spans="2:21" x14ac:dyDescent="0.2">
      <c r="B610" s="18"/>
      <c r="E610" s="20"/>
      <c r="F610" s="9"/>
      <c r="H610" s="20"/>
      <c r="M610" s="16"/>
      <c r="N610" s="16"/>
      <c r="O610" s="16"/>
      <c r="P610" s="16"/>
      <c r="Q610" s="16"/>
      <c r="R610" s="16"/>
      <c r="S610" s="16"/>
      <c r="T610" s="16"/>
      <c r="U610" s="16"/>
    </row>
    <row r="611" spans="2:21" x14ac:dyDescent="0.2">
      <c r="B611" s="18"/>
      <c r="E611" s="20"/>
      <c r="F611" s="9"/>
      <c r="H611" s="20"/>
      <c r="M611" s="16"/>
      <c r="N611" s="16"/>
      <c r="O611" s="16"/>
      <c r="P611" s="16"/>
      <c r="Q611" s="16"/>
      <c r="R611" s="16"/>
      <c r="S611" s="16"/>
      <c r="T611" s="16"/>
      <c r="U611" s="16"/>
    </row>
    <row r="612" spans="2:21" x14ac:dyDescent="0.2">
      <c r="B612" s="18"/>
      <c r="E612" s="20"/>
      <c r="F612" s="9"/>
      <c r="H612" s="20"/>
      <c r="M612" s="16"/>
      <c r="N612" s="16"/>
      <c r="O612" s="16"/>
      <c r="P612" s="16"/>
      <c r="Q612" s="16"/>
      <c r="R612" s="16"/>
      <c r="S612" s="16"/>
      <c r="T612" s="16"/>
      <c r="U612" s="16"/>
    </row>
    <row r="613" spans="2:21" x14ac:dyDescent="0.2">
      <c r="B613" s="18"/>
      <c r="E613" s="20"/>
      <c r="F613" s="9"/>
      <c r="H613" s="20"/>
      <c r="M613" s="16"/>
      <c r="N613" s="16"/>
      <c r="O613" s="16"/>
      <c r="P613" s="16"/>
      <c r="Q613" s="16"/>
      <c r="R613" s="16"/>
      <c r="S613" s="16"/>
      <c r="T613" s="16"/>
      <c r="U613" s="16"/>
    </row>
    <row r="614" spans="2:21" x14ac:dyDescent="0.2">
      <c r="B614" s="18"/>
      <c r="E614" s="20"/>
      <c r="F614" s="9"/>
      <c r="H614" s="20"/>
      <c r="M614" s="16"/>
      <c r="N614" s="16"/>
      <c r="O614" s="16"/>
      <c r="P614" s="16"/>
      <c r="Q614" s="16"/>
      <c r="R614" s="16"/>
      <c r="S614" s="16"/>
      <c r="T614" s="16"/>
      <c r="U614" s="16"/>
    </row>
    <row r="615" spans="2:21" x14ac:dyDescent="0.2">
      <c r="B615" s="18"/>
      <c r="E615" s="20"/>
      <c r="F615" s="9"/>
      <c r="H615" s="20"/>
      <c r="M615" s="16"/>
      <c r="N615" s="16"/>
      <c r="O615" s="16"/>
      <c r="P615" s="16"/>
      <c r="Q615" s="16"/>
      <c r="R615" s="16"/>
      <c r="S615" s="16"/>
      <c r="T615" s="16"/>
      <c r="U615" s="16"/>
    </row>
    <row r="616" spans="2:21" x14ac:dyDescent="0.2">
      <c r="B616" s="18"/>
      <c r="E616" s="20"/>
      <c r="F616" s="9"/>
      <c r="H616" s="20"/>
      <c r="M616" s="16"/>
      <c r="N616" s="16"/>
      <c r="O616" s="16"/>
      <c r="P616" s="16"/>
      <c r="Q616" s="16"/>
      <c r="R616" s="16"/>
      <c r="S616" s="16"/>
      <c r="T616" s="16"/>
      <c r="U616" s="16"/>
    </row>
    <row r="617" spans="2:21" x14ac:dyDescent="0.2">
      <c r="B617" s="18"/>
      <c r="E617" s="20"/>
      <c r="F617" s="9"/>
      <c r="H617" s="20"/>
      <c r="M617" s="16"/>
      <c r="N617" s="16"/>
      <c r="O617" s="16"/>
      <c r="P617" s="16"/>
      <c r="Q617" s="16"/>
      <c r="R617" s="16"/>
      <c r="S617" s="16"/>
      <c r="T617" s="16"/>
      <c r="U617" s="16"/>
    </row>
    <row r="618" spans="2:21" x14ac:dyDescent="0.2">
      <c r="B618" s="18"/>
      <c r="E618" s="20"/>
      <c r="F618" s="9"/>
      <c r="H618" s="20"/>
      <c r="M618" s="16"/>
      <c r="N618" s="16"/>
      <c r="O618" s="16"/>
      <c r="P618" s="16"/>
      <c r="Q618" s="16"/>
      <c r="R618" s="16"/>
      <c r="S618" s="16"/>
      <c r="T618" s="16"/>
      <c r="U618" s="16"/>
    </row>
    <row r="619" spans="2:21" x14ac:dyDescent="0.2">
      <c r="B619" s="18"/>
      <c r="E619" s="20"/>
      <c r="F619" s="9"/>
      <c r="H619" s="20"/>
      <c r="M619" s="16"/>
      <c r="N619" s="16"/>
      <c r="O619" s="16"/>
      <c r="P619" s="16"/>
      <c r="Q619" s="16"/>
      <c r="R619" s="16"/>
      <c r="S619" s="16"/>
      <c r="T619" s="16"/>
      <c r="U619" s="16"/>
    </row>
    <row r="620" spans="2:21" x14ac:dyDescent="0.2">
      <c r="B620" s="18"/>
      <c r="E620" s="20"/>
      <c r="F620" s="9"/>
      <c r="H620" s="20"/>
      <c r="M620" s="16"/>
      <c r="N620" s="16"/>
      <c r="O620" s="16"/>
      <c r="P620" s="16"/>
      <c r="Q620" s="16"/>
      <c r="R620" s="16"/>
      <c r="S620" s="16"/>
      <c r="T620" s="16"/>
      <c r="U620" s="16"/>
    </row>
    <row r="621" spans="2:21" x14ac:dyDescent="0.2">
      <c r="B621" s="18"/>
      <c r="E621" s="20"/>
      <c r="F621" s="9"/>
      <c r="H621" s="20"/>
      <c r="M621" s="16"/>
      <c r="N621" s="16"/>
      <c r="O621" s="16"/>
      <c r="P621" s="16"/>
      <c r="Q621" s="16"/>
      <c r="R621" s="16"/>
      <c r="S621" s="16"/>
      <c r="T621" s="16"/>
      <c r="U621" s="16"/>
    </row>
    <row r="622" spans="2:21" x14ac:dyDescent="0.2">
      <c r="B622" s="18"/>
      <c r="E622" s="20"/>
      <c r="F622" s="9"/>
      <c r="H622" s="20"/>
      <c r="M622" s="16"/>
      <c r="N622" s="16"/>
      <c r="O622" s="16"/>
      <c r="P622" s="16"/>
      <c r="Q622" s="16"/>
      <c r="R622" s="16"/>
      <c r="S622" s="16"/>
      <c r="T622" s="16"/>
      <c r="U622" s="16"/>
    </row>
    <row r="623" spans="2:21" x14ac:dyDescent="0.2">
      <c r="B623" s="18"/>
      <c r="E623" s="20"/>
      <c r="F623" s="9"/>
      <c r="H623" s="20"/>
      <c r="M623" s="16"/>
      <c r="N623" s="16"/>
      <c r="O623" s="16"/>
      <c r="P623" s="16"/>
      <c r="Q623" s="16"/>
      <c r="R623" s="16"/>
      <c r="S623" s="16"/>
      <c r="T623" s="16"/>
      <c r="U623" s="16"/>
    </row>
    <row r="624" spans="2:21" x14ac:dyDescent="0.2">
      <c r="B624" s="18"/>
      <c r="E624" s="20"/>
      <c r="F624" s="9"/>
      <c r="H624" s="20"/>
      <c r="M624" s="16"/>
      <c r="N624" s="16"/>
      <c r="O624" s="16"/>
      <c r="P624" s="16"/>
      <c r="Q624" s="16"/>
      <c r="R624" s="16"/>
      <c r="S624" s="16"/>
      <c r="T624" s="16"/>
      <c r="U624" s="16"/>
    </row>
    <row r="625" spans="2:21" x14ac:dyDescent="0.2">
      <c r="B625" s="18"/>
      <c r="E625" s="20"/>
      <c r="F625" s="9"/>
      <c r="H625" s="20"/>
      <c r="M625" s="16"/>
      <c r="N625" s="16"/>
      <c r="O625" s="16"/>
      <c r="P625" s="16"/>
      <c r="Q625" s="16"/>
      <c r="R625" s="16"/>
      <c r="S625" s="16"/>
      <c r="T625" s="16"/>
      <c r="U625" s="16"/>
    </row>
    <row r="626" spans="2:21" x14ac:dyDescent="0.2">
      <c r="B626" s="18"/>
      <c r="E626" s="20"/>
      <c r="F626" s="9"/>
      <c r="H626" s="20"/>
      <c r="M626" s="16"/>
      <c r="N626" s="16"/>
      <c r="O626" s="16"/>
      <c r="P626" s="16"/>
      <c r="Q626" s="16"/>
      <c r="R626" s="16"/>
      <c r="S626" s="16"/>
      <c r="T626" s="16"/>
      <c r="U626" s="16"/>
    </row>
    <row r="627" spans="2:21" x14ac:dyDescent="0.2">
      <c r="B627" s="18"/>
      <c r="E627" s="20"/>
      <c r="F627" s="9"/>
      <c r="H627" s="20"/>
      <c r="M627" s="16"/>
      <c r="N627" s="16"/>
      <c r="O627" s="16"/>
      <c r="P627" s="16"/>
      <c r="Q627" s="16"/>
      <c r="R627" s="16"/>
      <c r="S627" s="16"/>
      <c r="T627" s="16"/>
      <c r="U627" s="16"/>
    </row>
    <row r="628" spans="2:21" x14ac:dyDescent="0.2">
      <c r="B628" s="18"/>
      <c r="E628" s="20"/>
      <c r="F628" s="9"/>
      <c r="H628" s="20"/>
      <c r="M628" s="16"/>
      <c r="N628" s="16"/>
      <c r="O628" s="16"/>
      <c r="P628" s="16"/>
      <c r="Q628" s="16"/>
      <c r="R628" s="16"/>
      <c r="S628" s="16"/>
      <c r="T628" s="16"/>
      <c r="U628" s="16"/>
    </row>
    <row r="629" spans="2:21" x14ac:dyDescent="0.2">
      <c r="B629" s="18"/>
      <c r="E629" s="20"/>
      <c r="F629" s="9"/>
      <c r="H629" s="20"/>
      <c r="M629" s="16"/>
      <c r="N629" s="16"/>
      <c r="O629" s="16"/>
      <c r="P629" s="16"/>
      <c r="Q629" s="16"/>
      <c r="R629" s="16"/>
      <c r="S629" s="16"/>
      <c r="T629" s="16"/>
      <c r="U629" s="16"/>
    </row>
    <row r="630" spans="2:21" x14ac:dyDescent="0.2">
      <c r="B630" s="18"/>
      <c r="E630" s="20"/>
      <c r="F630" s="9"/>
      <c r="H630" s="20"/>
      <c r="M630" s="16"/>
      <c r="N630" s="16"/>
      <c r="O630" s="16"/>
      <c r="P630" s="16"/>
      <c r="Q630" s="16"/>
      <c r="R630" s="16"/>
      <c r="S630" s="16"/>
      <c r="T630" s="16"/>
      <c r="U630" s="16"/>
    </row>
    <row r="631" spans="2:21" x14ac:dyDescent="0.2">
      <c r="B631" s="18"/>
      <c r="E631" s="20"/>
      <c r="F631" s="9"/>
      <c r="H631" s="20"/>
      <c r="M631" s="16"/>
      <c r="N631" s="16"/>
      <c r="O631" s="16"/>
      <c r="P631" s="16"/>
      <c r="Q631" s="16"/>
      <c r="R631" s="16"/>
      <c r="S631" s="16"/>
      <c r="T631" s="16"/>
      <c r="U631" s="16"/>
    </row>
    <row r="632" spans="2:21" x14ac:dyDescent="0.2">
      <c r="B632" s="18"/>
      <c r="E632" s="20"/>
      <c r="F632" s="9"/>
      <c r="H632" s="20"/>
      <c r="M632" s="16"/>
      <c r="N632" s="16"/>
      <c r="O632" s="16"/>
      <c r="P632" s="16"/>
      <c r="Q632" s="16"/>
      <c r="R632" s="16"/>
      <c r="S632" s="16"/>
      <c r="T632" s="16"/>
      <c r="U632" s="16"/>
    </row>
    <row r="633" spans="2:21" x14ac:dyDescent="0.2">
      <c r="B633" s="18"/>
      <c r="E633" s="20"/>
      <c r="F633" s="9"/>
      <c r="H633" s="20"/>
      <c r="M633" s="16"/>
      <c r="N633" s="16"/>
      <c r="O633" s="16"/>
      <c r="P633" s="16"/>
      <c r="Q633" s="16"/>
      <c r="R633" s="16"/>
      <c r="S633" s="16"/>
      <c r="T633" s="16"/>
      <c r="U633" s="16"/>
    </row>
    <row r="634" spans="2:21" x14ac:dyDescent="0.2">
      <c r="B634" s="18"/>
      <c r="E634" s="20"/>
      <c r="F634" s="9"/>
      <c r="H634" s="20"/>
      <c r="M634" s="16"/>
      <c r="N634" s="16"/>
      <c r="O634" s="16"/>
      <c r="P634" s="16"/>
      <c r="Q634" s="16"/>
      <c r="R634" s="16"/>
      <c r="S634" s="16"/>
      <c r="T634" s="16"/>
      <c r="U634" s="16"/>
    </row>
    <row r="635" spans="2:21" x14ac:dyDescent="0.2">
      <c r="B635" s="18"/>
      <c r="E635" s="20"/>
      <c r="F635" s="9"/>
      <c r="H635" s="20"/>
      <c r="M635" s="16"/>
      <c r="N635" s="16"/>
      <c r="O635" s="16"/>
      <c r="P635" s="16"/>
      <c r="Q635" s="16"/>
      <c r="R635" s="16"/>
      <c r="S635" s="16"/>
      <c r="T635" s="16"/>
      <c r="U635" s="16"/>
    </row>
    <row r="636" spans="2:21" x14ac:dyDescent="0.2">
      <c r="B636" s="18"/>
      <c r="E636" s="20"/>
      <c r="F636" s="9"/>
      <c r="H636" s="20"/>
      <c r="M636" s="16"/>
      <c r="N636" s="16"/>
      <c r="O636" s="16"/>
      <c r="P636" s="16"/>
      <c r="Q636" s="16"/>
      <c r="R636" s="16"/>
      <c r="S636" s="16"/>
      <c r="T636" s="16"/>
      <c r="U636" s="16"/>
    </row>
    <row r="637" spans="2:21" x14ac:dyDescent="0.2">
      <c r="B637" s="18"/>
      <c r="E637" s="20"/>
      <c r="F637" s="9"/>
      <c r="H637" s="20"/>
      <c r="M637" s="16"/>
      <c r="N637" s="16"/>
      <c r="O637" s="16"/>
      <c r="P637" s="16"/>
      <c r="Q637" s="16"/>
      <c r="R637" s="16"/>
      <c r="S637" s="16"/>
      <c r="T637" s="16"/>
      <c r="U637" s="16"/>
    </row>
    <row r="638" spans="2:21" x14ac:dyDescent="0.2">
      <c r="B638" s="18"/>
      <c r="E638" s="20"/>
      <c r="F638" s="9"/>
      <c r="H638" s="20"/>
      <c r="M638" s="16"/>
      <c r="N638" s="16"/>
      <c r="O638" s="16"/>
      <c r="P638" s="16"/>
      <c r="Q638" s="16"/>
      <c r="R638" s="16"/>
      <c r="S638" s="16"/>
      <c r="T638" s="16"/>
      <c r="U638" s="16"/>
    </row>
    <row r="639" spans="2:21" x14ac:dyDescent="0.2">
      <c r="B639" s="18"/>
      <c r="E639" s="20"/>
      <c r="F639" s="9"/>
      <c r="H639" s="20"/>
      <c r="M639" s="16"/>
      <c r="N639" s="16"/>
      <c r="O639" s="16"/>
      <c r="P639" s="16"/>
      <c r="Q639" s="16"/>
      <c r="R639" s="16"/>
      <c r="S639" s="16"/>
      <c r="T639" s="16"/>
      <c r="U639" s="16"/>
    </row>
    <row r="640" spans="2:21" x14ac:dyDescent="0.2">
      <c r="B640" s="18"/>
      <c r="E640" s="20"/>
      <c r="F640" s="9"/>
      <c r="H640" s="20"/>
      <c r="M640" s="16"/>
      <c r="N640" s="16"/>
      <c r="O640" s="16"/>
      <c r="P640" s="16"/>
      <c r="Q640" s="16"/>
      <c r="R640" s="16"/>
      <c r="S640" s="16"/>
      <c r="T640" s="16"/>
      <c r="U640" s="16"/>
    </row>
    <row r="641" spans="2:21" x14ac:dyDescent="0.2">
      <c r="B641" s="18"/>
      <c r="E641" s="20"/>
      <c r="F641" s="9"/>
      <c r="H641" s="20"/>
      <c r="M641" s="16"/>
      <c r="N641" s="16"/>
      <c r="O641" s="16"/>
      <c r="P641" s="16"/>
      <c r="Q641" s="16"/>
      <c r="R641" s="16"/>
      <c r="S641" s="16"/>
      <c r="T641" s="16"/>
      <c r="U641" s="16"/>
    </row>
    <row r="642" spans="2:21" x14ac:dyDescent="0.2">
      <c r="B642" s="18"/>
      <c r="E642" s="20"/>
      <c r="F642" s="9"/>
      <c r="H642" s="20"/>
      <c r="M642" s="16"/>
      <c r="N642" s="16"/>
      <c r="O642" s="16"/>
      <c r="P642" s="16"/>
      <c r="Q642" s="16"/>
      <c r="R642" s="16"/>
      <c r="S642" s="16"/>
      <c r="T642" s="16"/>
      <c r="U642" s="16"/>
    </row>
    <row r="643" spans="2:21" x14ac:dyDescent="0.2">
      <c r="B643" s="18"/>
      <c r="E643" s="20"/>
      <c r="F643" s="9"/>
      <c r="H643" s="20"/>
      <c r="M643" s="16"/>
      <c r="N643" s="16"/>
      <c r="O643" s="16"/>
      <c r="P643" s="16"/>
      <c r="Q643" s="16"/>
      <c r="R643" s="16"/>
      <c r="S643" s="16"/>
      <c r="T643" s="16"/>
      <c r="U643" s="16"/>
    </row>
    <row r="644" spans="2:21" x14ac:dyDescent="0.2">
      <c r="B644" s="18"/>
      <c r="E644" s="20"/>
      <c r="F644" s="9"/>
      <c r="H644" s="20"/>
      <c r="M644" s="16"/>
      <c r="N644" s="16"/>
      <c r="O644" s="16"/>
      <c r="P644" s="16"/>
      <c r="Q644" s="16"/>
      <c r="R644" s="16"/>
      <c r="S644" s="16"/>
      <c r="T644" s="16"/>
      <c r="U644" s="16"/>
    </row>
    <row r="645" spans="2:21" x14ac:dyDescent="0.2">
      <c r="B645" s="18"/>
      <c r="E645" s="20"/>
      <c r="F645" s="9"/>
      <c r="H645" s="20"/>
      <c r="M645" s="16"/>
      <c r="N645" s="16"/>
      <c r="O645" s="16"/>
      <c r="P645" s="16"/>
      <c r="Q645" s="16"/>
      <c r="R645" s="16"/>
      <c r="S645" s="16"/>
      <c r="T645" s="16"/>
      <c r="U645" s="16"/>
    </row>
    <row r="646" spans="2:21" x14ac:dyDescent="0.2">
      <c r="B646" s="18"/>
      <c r="E646" s="20"/>
      <c r="F646" s="9"/>
      <c r="H646" s="20"/>
      <c r="M646" s="16"/>
      <c r="N646" s="16"/>
      <c r="O646" s="16"/>
      <c r="P646" s="16"/>
      <c r="Q646" s="16"/>
      <c r="R646" s="16"/>
      <c r="S646" s="16"/>
      <c r="T646" s="16"/>
      <c r="U646" s="16"/>
    </row>
    <row r="647" spans="2:21" x14ac:dyDescent="0.2">
      <c r="B647" s="18"/>
      <c r="E647" s="20"/>
      <c r="F647" s="9"/>
      <c r="H647" s="20"/>
      <c r="M647" s="16"/>
      <c r="N647" s="16"/>
      <c r="O647" s="16"/>
      <c r="P647" s="16"/>
      <c r="Q647" s="16"/>
      <c r="R647" s="16"/>
      <c r="S647" s="16"/>
      <c r="T647" s="16"/>
      <c r="U647" s="16"/>
    </row>
    <row r="648" spans="2:21" x14ac:dyDescent="0.2">
      <c r="B648" s="18"/>
      <c r="E648" s="20"/>
      <c r="F648" s="9"/>
      <c r="H648" s="20"/>
      <c r="M648" s="16"/>
      <c r="N648" s="16"/>
      <c r="O648" s="16"/>
      <c r="P648" s="16"/>
      <c r="Q648" s="16"/>
      <c r="R648" s="16"/>
      <c r="S648" s="16"/>
      <c r="T648" s="16"/>
      <c r="U648" s="16"/>
    </row>
    <row r="649" spans="2:21" x14ac:dyDescent="0.2">
      <c r="B649" s="18"/>
      <c r="E649" s="20"/>
      <c r="F649" s="9"/>
      <c r="H649" s="20"/>
      <c r="M649" s="16"/>
      <c r="N649" s="16"/>
      <c r="O649" s="16"/>
      <c r="P649" s="16"/>
      <c r="Q649" s="16"/>
      <c r="R649" s="16"/>
      <c r="S649" s="16"/>
      <c r="T649" s="16"/>
      <c r="U649" s="16"/>
    </row>
    <row r="650" spans="2:21" x14ac:dyDescent="0.2">
      <c r="B650" s="18"/>
      <c r="E650" s="20"/>
      <c r="F650" s="9"/>
      <c r="H650" s="20"/>
      <c r="M650" s="16"/>
      <c r="N650" s="16"/>
      <c r="O650" s="16"/>
      <c r="P650" s="16"/>
      <c r="Q650" s="16"/>
      <c r="R650" s="16"/>
      <c r="S650" s="16"/>
      <c r="T650" s="16"/>
      <c r="U650" s="16"/>
    </row>
    <row r="651" spans="2:21" x14ac:dyDescent="0.2">
      <c r="B651" s="18"/>
      <c r="E651" s="20"/>
      <c r="F651" s="9"/>
      <c r="H651" s="20"/>
      <c r="M651" s="16"/>
      <c r="N651" s="16"/>
      <c r="O651" s="16"/>
      <c r="P651" s="16"/>
      <c r="Q651" s="16"/>
      <c r="R651" s="16"/>
      <c r="S651" s="16"/>
      <c r="T651" s="16"/>
      <c r="U651" s="16"/>
    </row>
    <row r="652" spans="2:21" x14ac:dyDescent="0.2">
      <c r="B652" s="18"/>
      <c r="E652" s="20"/>
      <c r="F652" s="9"/>
      <c r="H652" s="20"/>
      <c r="M652" s="16"/>
      <c r="N652" s="16"/>
      <c r="O652" s="16"/>
      <c r="P652" s="16"/>
      <c r="Q652" s="16"/>
      <c r="R652" s="16"/>
      <c r="S652" s="16"/>
      <c r="T652" s="16"/>
      <c r="U652" s="16"/>
    </row>
    <row r="653" spans="2:21" x14ac:dyDescent="0.2">
      <c r="B653" s="18"/>
      <c r="E653" s="20"/>
      <c r="F653" s="9"/>
      <c r="H653" s="20"/>
      <c r="M653" s="16"/>
      <c r="N653" s="16"/>
      <c r="O653" s="16"/>
      <c r="P653" s="16"/>
      <c r="Q653" s="16"/>
      <c r="R653" s="16"/>
      <c r="S653" s="16"/>
      <c r="T653" s="16"/>
      <c r="U653" s="16"/>
    </row>
    <row r="654" spans="2:21" x14ac:dyDescent="0.2">
      <c r="B654" s="18"/>
      <c r="E654" s="20"/>
      <c r="F654" s="9"/>
      <c r="H654" s="20"/>
      <c r="M654" s="16"/>
      <c r="N654" s="16"/>
      <c r="O654" s="16"/>
      <c r="P654" s="16"/>
      <c r="Q654" s="16"/>
      <c r="R654" s="16"/>
      <c r="S654" s="16"/>
      <c r="T654" s="16"/>
      <c r="U654" s="16"/>
    </row>
    <row r="655" spans="2:21" x14ac:dyDescent="0.2">
      <c r="B655" s="18"/>
      <c r="E655" s="20"/>
      <c r="F655" s="9"/>
      <c r="H655" s="20"/>
      <c r="M655" s="16"/>
      <c r="N655" s="16"/>
      <c r="O655" s="16"/>
      <c r="P655" s="16"/>
      <c r="Q655" s="16"/>
      <c r="R655" s="16"/>
      <c r="S655" s="16"/>
      <c r="T655" s="16"/>
      <c r="U655" s="16"/>
    </row>
    <row r="656" spans="2:21" x14ac:dyDescent="0.2">
      <c r="B656" s="18"/>
      <c r="E656" s="20"/>
      <c r="F656" s="9"/>
      <c r="H656" s="20"/>
      <c r="M656" s="16"/>
      <c r="N656" s="16"/>
      <c r="O656" s="16"/>
      <c r="P656" s="16"/>
      <c r="Q656" s="16"/>
      <c r="R656" s="16"/>
      <c r="S656" s="16"/>
      <c r="T656" s="16"/>
      <c r="U656" s="16"/>
    </row>
    <row r="657" spans="2:21" x14ac:dyDescent="0.2">
      <c r="B657" s="18"/>
      <c r="E657" s="20"/>
      <c r="F657" s="9"/>
      <c r="H657" s="20"/>
      <c r="M657" s="16"/>
      <c r="N657" s="16"/>
      <c r="O657" s="16"/>
      <c r="P657" s="16"/>
      <c r="Q657" s="16"/>
      <c r="R657" s="16"/>
      <c r="S657" s="16"/>
      <c r="T657" s="16"/>
      <c r="U657" s="16"/>
    </row>
    <row r="658" spans="2:21" x14ac:dyDescent="0.2">
      <c r="B658" s="18"/>
      <c r="E658" s="20"/>
      <c r="F658" s="9"/>
      <c r="H658" s="20"/>
      <c r="M658" s="16"/>
      <c r="N658" s="16"/>
      <c r="O658" s="16"/>
      <c r="P658" s="16"/>
      <c r="Q658" s="16"/>
      <c r="R658" s="16"/>
      <c r="S658" s="16"/>
      <c r="T658" s="16"/>
      <c r="U658" s="16"/>
    </row>
    <row r="659" spans="2:21" x14ac:dyDescent="0.2">
      <c r="B659" s="18"/>
      <c r="E659" s="20"/>
      <c r="F659" s="9"/>
      <c r="H659" s="20"/>
      <c r="M659" s="16"/>
      <c r="N659" s="16"/>
      <c r="O659" s="16"/>
      <c r="P659" s="16"/>
      <c r="Q659" s="16"/>
      <c r="R659" s="16"/>
      <c r="S659" s="16"/>
      <c r="T659" s="16"/>
      <c r="U659" s="16"/>
    </row>
    <row r="660" spans="2:21" x14ac:dyDescent="0.2">
      <c r="B660" s="18"/>
      <c r="E660" s="20"/>
      <c r="F660" s="9"/>
      <c r="H660" s="20"/>
      <c r="M660" s="16"/>
      <c r="N660" s="16"/>
      <c r="O660" s="16"/>
      <c r="P660" s="16"/>
      <c r="Q660" s="16"/>
      <c r="R660" s="16"/>
      <c r="S660" s="16"/>
      <c r="T660" s="16"/>
      <c r="U660" s="16"/>
    </row>
    <row r="661" spans="2:21" x14ac:dyDescent="0.2">
      <c r="B661" s="18"/>
      <c r="E661" s="20"/>
      <c r="F661" s="9"/>
      <c r="H661" s="20"/>
      <c r="M661" s="16"/>
      <c r="N661" s="16"/>
      <c r="O661" s="16"/>
      <c r="P661" s="16"/>
      <c r="Q661" s="16"/>
      <c r="R661" s="16"/>
      <c r="S661" s="16"/>
      <c r="T661" s="16"/>
      <c r="U661" s="16"/>
    </row>
    <row r="662" spans="2:21" x14ac:dyDescent="0.2">
      <c r="B662" s="18"/>
      <c r="E662" s="20"/>
      <c r="F662" s="9"/>
      <c r="H662" s="20"/>
      <c r="M662" s="16"/>
      <c r="N662" s="16"/>
      <c r="O662" s="16"/>
      <c r="P662" s="16"/>
      <c r="Q662" s="16"/>
      <c r="R662" s="16"/>
      <c r="S662" s="16"/>
      <c r="T662" s="16"/>
      <c r="U662" s="16"/>
    </row>
    <row r="663" spans="2:21" x14ac:dyDescent="0.2">
      <c r="B663" s="18"/>
      <c r="E663" s="20"/>
      <c r="F663" s="9"/>
      <c r="H663" s="20"/>
      <c r="M663" s="16"/>
      <c r="N663" s="16"/>
      <c r="O663" s="16"/>
      <c r="P663" s="16"/>
      <c r="Q663" s="16"/>
      <c r="R663" s="16"/>
      <c r="S663" s="16"/>
      <c r="T663" s="16"/>
      <c r="U663" s="16"/>
    </row>
    <row r="664" spans="2:21" x14ac:dyDescent="0.2">
      <c r="B664" s="18"/>
      <c r="E664" s="20"/>
      <c r="F664" s="9"/>
      <c r="H664" s="20"/>
      <c r="M664" s="16"/>
      <c r="N664" s="16"/>
      <c r="O664" s="16"/>
      <c r="P664" s="16"/>
      <c r="Q664" s="16"/>
      <c r="R664" s="16"/>
      <c r="S664" s="16"/>
      <c r="T664" s="16"/>
      <c r="U664" s="16"/>
    </row>
    <row r="665" spans="2:21" x14ac:dyDescent="0.2">
      <c r="B665" s="18"/>
      <c r="E665" s="20"/>
      <c r="F665" s="9"/>
      <c r="H665" s="20"/>
      <c r="M665" s="16"/>
      <c r="N665" s="16"/>
      <c r="O665" s="16"/>
      <c r="P665" s="16"/>
      <c r="Q665" s="16"/>
      <c r="R665" s="16"/>
      <c r="S665" s="16"/>
      <c r="T665" s="16"/>
      <c r="U665" s="16"/>
    </row>
    <row r="666" spans="2:21" x14ac:dyDescent="0.2">
      <c r="B666" s="18"/>
      <c r="E666" s="20"/>
      <c r="F666" s="9"/>
      <c r="H666" s="20"/>
      <c r="M666" s="16"/>
      <c r="N666" s="16"/>
      <c r="O666" s="16"/>
      <c r="P666" s="16"/>
      <c r="Q666" s="16"/>
      <c r="R666" s="16"/>
      <c r="S666" s="16"/>
      <c r="T666" s="16"/>
      <c r="U666" s="16"/>
    </row>
    <row r="667" spans="2:21" x14ac:dyDescent="0.2">
      <c r="B667" s="18"/>
      <c r="E667" s="20"/>
      <c r="F667" s="9"/>
      <c r="H667" s="20"/>
      <c r="M667" s="16"/>
      <c r="N667" s="16"/>
      <c r="O667" s="16"/>
      <c r="P667" s="16"/>
      <c r="Q667" s="16"/>
      <c r="R667" s="16"/>
      <c r="S667" s="16"/>
      <c r="T667" s="16"/>
      <c r="U667" s="16"/>
    </row>
    <row r="668" spans="2:21" x14ac:dyDescent="0.2">
      <c r="B668" s="18"/>
      <c r="E668" s="20"/>
      <c r="F668" s="9"/>
      <c r="H668" s="20"/>
      <c r="M668" s="16"/>
      <c r="N668" s="16"/>
      <c r="O668" s="16"/>
      <c r="P668" s="16"/>
      <c r="Q668" s="16"/>
      <c r="R668" s="16"/>
      <c r="S668" s="16"/>
      <c r="T668" s="16"/>
      <c r="U668" s="16"/>
    </row>
    <row r="669" spans="2:21" x14ac:dyDescent="0.2">
      <c r="B669" s="18"/>
      <c r="E669" s="20"/>
      <c r="F669" s="9"/>
      <c r="H669" s="20"/>
      <c r="M669" s="16"/>
      <c r="N669" s="16"/>
      <c r="O669" s="16"/>
      <c r="P669" s="16"/>
      <c r="Q669" s="16"/>
      <c r="R669" s="16"/>
      <c r="S669" s="16"/>
      <c r="T669" s="16"/>
      <c r="U669" s="16"/>
    </row>
    <row r="670" spans="2:21" x14ac:dyDescent="0.2">
      <c r="B670" s="18"/>
      <c r="E670" s="20"/>
      <c r="F670" s="9"/>
      <c r="H670" s="20"/>
      <c r="M670" s="16"/>
      <c r="N670" s="16"/>
      <c r="O670" s="16"/>
      <c r="P670" s="16"/>
      <c r="Q670" s="16"/>
      <c r="R670" s="16"/>
      <c r="S670" s="16"/>
      <c r="T670" s="16"/>
      <c r="U670" s="16"/>
    </row>
    <row r="671" spans="2:21" x14ac:dyDescent="0.2">
      <c r="B671" s="18"/>
      <c r="E671" s="20"/>
      <c r="F671" s="9"/>
      <c r="H671" s="20"/>
      <c r="M671" s="16"/>
      <c r="N671" s="16"/>
      <c r="O671" s="16"/>
      <c r="P671" s="16"/>
      <c r="Q671" s="16"/>
      <c r="R671" s="16"/>
      <c r="S671" s="16"/>
      <c r="T671" s="16"/>
      <c r="U671" s="16"/>
    </row>
    <row r="672" spans="2:21" x14ac:dyDescent="0.2">
      <c r="B672" s="18"/>
      <c r="E672" s="20"/>
      <c r="F672" s="9"/>
      <c r="H672" s="20"/>
      <c r="M672" s="16"/>
      <c r="N672" s="16"/>
      <c r="O672" s="16"/>
      <c r="P672" s="16"/>
      <c r="Q672" s="16"/>
      <c r="R672" s="16"/>
      <c r="S672" s="16"/>
      <c r="T672" s="16"/>
      <c r="U672" s="16"/>
    </row>
    <row r="673" spans="2:21" x14ac:dyDescent="0.2">
      <c r="B673" s="18"/>
      <c r="E673" s="20"/>
      <c r="F673" s="9"/>
      <c r="H673" s="20"/>
      <c r="M673" s="16"/>
      <c r="N673" s="16"/>
      <c r="O673" s="16"/>
      <c r="P673" s="16"/>
      <c r="Q673" s="16"/>
      <c r="R673" s="16"/>
      <c r="S673" s="16"/>
      <c r="T673" s="16"/>
      <c r="U673" s="16"/>
    </row>
    <row r="674" spans="2:21" x14ac:dyDescent="0.2">
      <c r="B674" s="18"/>
      <c r="E674" s="20"/>
      <c r="F674" s="9"/>
      <c r="H674" s="20"/>
      <c r="M674" s="16"/>
      <c r="N674" s="16"/>
      <c r="O674" s="16"/>
      <c r="P674" s="16"/>
      <c r="Q674" s="16"/>
      <c r="R674" s="16"/>
      <c r="S674" s="16"/>
      <c r="T674" s="16"/>
      <c r="U674" s="16"/>
    </row>
    <row r="675" spans="2:21" x14ac:dyDescent="0.2">
      <c r="B675" s="18"/>
      <c r="E675" s="20"/>
      <c r="F675" s="9"/>
      <c r="H675" s="20"/>
      <c r="M675" s="16"/>
      <c r="N675" s="16"/>
      <c r="O675" s="16"/>
      <c r="P675" s="16"/>
      <c r="Q675" s="16"/>
      <c r="R675" s="16"/>
      <c r="S675" s="16"/>
      <c r="T675" s="16"/>
      <c r="U675" s="16"/>
    </row>
    <row r="676" spans="2:21" x14ac:dyDescent="0.2">
      <c r="B676" s="18"/>
      <c r="E676" s="20"/>
      <c r="F676" s="9"/>
      <c r="H676" s="20"/>
      <c r="M676" s="16"/>
      <c r="N676" s="16"/>
      <c r="O676" s="16"/>
      <c r="P676" s="16"/>
      <c r="Q676" s="16"/>
      <c r="R676" s="16"/>
      <c r="S676" s="16"/>
      <c r="T676" s="16"/>
      <c r="U676" s="16"/>
    </row>
    <row r="677" spans="2:21" x14ac:dyDescent="0.2">
      <c r="B677" s="18"/>
      <c r="E677" s="20"/>
      <c r="F677" s="9"/>
      <c r="H677" s="20"/>
      <c r="M677" s="16"/>
      <c r="N677" s="16"/>
      <c r="O677" s="16"/>
      <c r="P677" s="16"/>
      <c r="Q677" s="16"/>
      <c r="R677" s="16"/>
      <c r="S677" s="16"/>
      <c r="T677" s="16"/>
      <c r="U677" s="16"/>
    </row>
    <row r="678" spans="2:21" x14ac:dyDescent="0.2">
      <c r="B678" s="18"/>
      <c r="E678" s="20"/>
      <c r="F678" s="9"/>
      <c r="H678" s="20"/>
      <c r="M678" s="16"/>
      <c r="N678" s="16"/>
      <c r="O678" s="16"/>
      <c r="P678" s="16"/>
      <c r="Q678" s="16"/>
      <c r="R678" s="16"/>
      <c r="S678" s="16"/>
      <c r="T678" s="16"/>
      <c r="U678" s="16"/>
    </row>
    <row r="679" spans="2:21" x14ac:dyDescent="0.2">
      <c r="B679" s="18"/>
      <c r="E679" s="20"/>
      <c r="F679" s="9"/>
      <c r="H679" s="20"/>
      <c r="M679" s="16"/>
      <c r="N679" s="16"/>
      <c r="O679" s="16"/>
      <c r="P679" s="16"/>
      <c r="Q679" s="16"/>
      <c r="R679" s="16"/>
      <c r="S679" s="16"/>
      <c r="T679" s="16"/>
      <c r="U679" s="16"/>
    </row>
    <row r="680" spans="2:21" x14ac:dyDescent="0.2">
      <c r="B680" s="18"/>
      <c r="E680" s="20"/>
      <c r="F680" s="9"/>
      <c r="H680" s="20"/>
      <c r="M680" s="16"/>
      <c r="N680" s="16"/>
      <c r="O680" s="16"/>
      <c r="P680" s="16"/>
      <c r="Q680" s="16"/>
      <c r="R680" s="16"/>
      <c r="S680" s="16"/>
      <c r="T680" s="16"/>
      <c r="U680" s="16"/>
    </row>
    <row r="681" spans="2:21" x14ac:dyDescent="0.2">
      <c r="B681" s="18"/>
      <c r="E681" s="20"/>
      <c r="F681" s="9"/>
      <c r="H681" s="20"/>
      <c r="M681" s="16"/>
      <c r="N681" s="16"/>
      <c r="O681" s="16"/>
      <c r="P681" s="16"/>
      <c r="Q681" s="16"/>
      <c r="R681" s="16"/>
      <c r="S681" s="16"/>
      <c r="T681" s="16"/>
      <c r="U681" s="16"/>
    </row>
    <row r="682" spans="2:21" x14ac:dyDescent="0.2">
      <c r="B682" s="18"/>
      <c r="E682" s="20"/>
      <c r="F682" s="9"/>
      <c r="H682" s="20"/>
      <c r="M682" s="16"/>
      <c r="N682" s="16"/>
      <c r="O682" s="16"/>
      <c r="P682" s="16"/>
      <c r="Q682" s="16"/>
      <c r="R682" s="16"/>
      <c r="S682" s="16"/>
      <c r="T682" s="16"/>
      <c r="U682" s="16"/>
    </row>
    <row r="683" spans="2:21" x14ac:dyDescent="0.2">
      <c r="B683" s="18"/>
      <c r="E683" s="20"/>
      <c r="F683" s="9"/>
      <c r="H683" s="20"/>
      <c r="M683" s="16"/>
      <c r="N683" s="16"/>
      <c r="O683" s="16"/>
      <c r="P683" s="16"/>
      <c r="Q683" s="16"/>
      <c r="R683" s="16"/>
      <c r="S683" s="16"/>
      <c r="T683" s="16"/>
      <c r="U683" s="16"/>
    </row>
    <row r="684" spans="2:21" x14ac:dyDescent="0.2">
      <c r="B684" s="18"/>
      <c r="E684" s="20"/>
      <c r="F684" s="9"/>
      <c r="H684" s="20"/>
      <c r="M684" s="16"/>
      <c r="N684" s="16"/>
      <c r="O684" s="16"/>
      <c r="P684" s="16"/>
      <c r="Q684" s="16"/>
      <c r="R684" s="16"/>
      <c r="S684" s="16"/>
      <c r="T684" s="16"/>
      <c r="U684" s="16"/>
    </row>
    <row r="685" spans="2:21" x14ac:dyDescent="0.2">
      <c r="B685" s="18"/>
      <c r="E685" s="20"/>
      <c r="F685" s="9"/>
      <c r="H685" s="20"/>
      <c r="M685" s="16"/>
      <c r="N685" s="16"/>
      <c r="O685" s="16"/>
      <c r="P685" s="16"/>
      <c r="Q685" s="16"/>
      <c r="R685" s="16"/>
      <c r="S685" s="16"/>
      <c r="T685" s="16"/>
      <c r="U685" s="16"/>
    </row>
    <row r="686" spans="2:21" x14ac:dyDescent="0.2">
      <c r="B686" s="18"/>
      <c r="E686" s="20"/>
      <c r="F686" s="9"/>
      <c r="H686" s="20"/>
      <c r="M686" s="16"/>
      <c r="N686" s="16"/>
      <c r="O686" s="16"/>
      <c r="P686" s="16"/>
      <c r="Q686" s="16"/>
      <c r="R686" s="16"/>
      <c r="S686" s="16"/>
      <c r="T686" s="16"/>
      <c r="U686" s="16"/>
    </row>
    <row r="687" spans="2:21" x14ac:dyDescent="0.2">
      <c r="B687" s="18"/>
      <c r="E687" s="20"/>
      <c r="F687" s="9"/>
      <c r="H687" s="20"/>
      <c r="M687" s="16"/>
      <c r="N687" s="16"/>
      <c r="O687" s="16"/>
      <c r="P687" s="16"/>
      <c r="Q687" s="16"/>
      <c r="R687" s="16"/>
      <c r="S687" s="16"/>
      <c r="T687" s="16"/>
      <c r="U687" s="16"/>
    </row>
    <row r="688" spans="2:21" x14ac:dyDescent="0.2">
      <c r="B688" s="18"/>
      <c r="E688" s="20"/>
      <c r="F688" s="9"/>
      <c r="H688" s="20"/>
      <c r="M688" s="16"/>
      <c r="N688" s="16"/>
      <c r="O688" s="16"/>
      <c r="P688" s="16"/>
      <c r="Q688" s="16"/>
      <c r="R688" s="16"/>
      <c r="S688" s="16"/>
      <c r="T688" s="16"/>
      <c r="U688" s="16"/>
    </row>
    <row r="689" spans="2:21" x14ac:dyDescent="0.2">
      <c r="B689" s="18"/>
      <c r="E689" s="20"/>
      <c r="F689" s="9"/>
      <c r="H689" s="20"/>
      <c r="M689" s="16"/>
      <c r="N689" s="16"/>
      <c r="O689" s="16"/>
      <c r="P689" s="16"/>
      <c r="Q689" s="16"/>
      <c r="R689" s="16"/>
      <c r="S689" s="16"/>
      <c r="T689" s="16"/>
      <c r="U689" s="16"/>
    </row>
    <row r="690" spans="2:21" x14ac:dyDescent="0.2">
      <c r="B690" s="18"/>
      <c r="E690" s="20"/>
      <c r="F690" s="9"/>
      <c r="H690" s="20"/>
      <c r="M690" s="16"/>
      <c r="N690" s="16"/>
      <c r="O690" s="16"/>
      <c r="P690" s="16"/>
      <c r="Q690" s="16"/>
      <c r="R690" s="16"/>
      <c r="S690" s="16"/>
      <c r="T690" s="16"/>
      <c r="U690" s="16"/>
    </row>
    <row r="691" spans="2:21" x14ac:dyDescent="0.2">
      <c r="B691" s="18"/>
      <c r="E691" s="20"/>
      <c r="F691" s="9"/>
      <c r="H691" s="20"/>
      <c r="M691" s="16"/>
      <c r="N691" s="16"/>
      <c r="O691" s="16"/>
      <c r="P691" s="16"/>
      <c r="Q691" s="16"/>
      <c r="R691" s="16"/>
      <c r="S691" s="16"/>
      <c r="T691" s="16"/>
      <c r="U691" s="16"/>
    </row>
    <row r="692" spans="2:21" x14ac:dyDescent="0.2">
      <c r="B692" s="18"/>
      <c r="E692" s="20"/>
      <c r="F692" s="9"/>
      <c r="H692" s="20"/>
      <c r="M692" s="16"/>
      <c r="N692" s="16"/>
      <c r="O692" s="16"/>
      <c r="P692" s="16"/>
      <c r="Q692" s="16"/>
      <c r="R692" s="16"/>
      <c r="S692" s="16"/>
      <c r="T692" s="16"/>
      <c r="U692" s="16"/>
    </row>
    <row r="693" spans="2:21" x14ac:dyDescent="0.2">
      <c r="B693" s="18"/>
      <c r="E693" s="20"/>
      <c r="F693" s="9"/>
      <c r="H693" s="20"/>
      <c r="M693" s="16"/>
      <c r="N693" s="16"/>
      <c r="O693" s="16"/>
      <c r="P693" s="16"/>
      <c r="Q693" s="16"/>
      <c r="R693" s="16"/>
      <c r="S693" s="16"/>
      <c r="T693" s="16"/>
      <c r="U693" s="16"/>
    </row>
    <row r="694" spans="2:21" x14ac:dyDescent="0.2">
      <c r="B694" s="18"/>
      <c r="E694" s="20"/>
      <c r="F694" s="9"/>
      <c r="H694" s="20"/>
      <c r="M694" s="16"/>
      <c r="N694" s="16"/>
      <c r="O694" s="16"/>
      <c r="P694" s="16"/>
      <c r="Q694" s="16"/>
      <c r="R694" s="16"/>
      <c r="S694" s="16"/>
      <c r="T694" s="16"/>
      <c r="U694" s="16"/>
    </row>
    <row r="695" spans="2:21" x14ac:dyDescent="0.2">
      <c r="B695" s="18"/>
      <c r="E695" s="20"/>
      <c r="F695" s="9"/>
      <c r="H695" s="20"/>
      <c r="M695" s="16"/>
      <c r="N695" s="16"/>
      <c r="O695" s="16"/>
      <c r="P695" s="16"/>
      <c r="Q695" s="16"/>
      <c r="R695" s="16"/>
      <c r="S695" s="16"/>
      <c r="T695" s="16"/>
      <c r="U695" s="16"/>
    </row>
    <row r="696" spans="2:21" x14ac:dyDescent="0.2">
      <c r="B696" s="18"/>
      <c r="E696" s="20"/>
      <c r="F696" s="9"/>
      <c r="H696" s="20"/>
      <c r="M696" s="16"/>
      <c r="N696" s="16"/>
      <c r="O696" s="16"/>
      <c r="P696" s="16"/>
      <c r="Q696" s="16"/>
      <c r="R696" s="16"/>
      <c r="S696" s="16"/>
      <c r="T696" s="16"/>
      <c r="U696" s="16"/>
    </row>
    <row r="697" spans="2:21" x14ac:dyDescent="0.2">
      <c r="B697" s="18"/>
      <c r="E697" s="20"/>
      <c r="F697" s="9"/>
      <c r="H697" s="20"/>
      <c r="M697" s="16"/>
      <c r="N697" s="16"/>
      <c r="O697" s="16"/>
      <c r="P697" s="16"/>
      <c r="Q697" s="16"/>
      <c r="R697" s="16"/>
      <c r="S697" s="16"/>
      <c r="T697" s="16"/>
      <c r="U697" s="16"/>
    </row>
    <row r="698" spans="2:21" x14ac:dyDescent="0.2">
      <c r="B698" s="18"/>
      <c r="E698" s="20"/>
      <c r="F698" s="9"/>
      <c r="H698" s="20"/>
      <c r="M698" s="16"/>
      <c r="N698" s="16"/>
      <c r="O698" s="16"/>
      <c r="P698" s="16"/>
      <c r="Q698" s="16"/>
      <c r="R698" s="16"/>
      <c r="S698" s="16"/>
      <c r="T698" s="16"/>
      <c r="U698" s="16"/>
    </row>
    <row r="699" spans="2:21" x14ac:dyDescent="0.2">
      <c r="B699" s="18"/>
      <c r="E699" s="20"/>
      <c r="F699" s="9"/>
      <c r="H699" s="20"/>
      <c r="M699" s="16"/>
      <c r="N699" s="16"/>
      <c r="O699" s="16"/>
      <c r="P699" s="16"/>
      <c r="Q699" s="16"/>
      <c r="R699" s="16"/>
      <c r="S699" s="16"/>
      <c r="T699" s="16"/>
      <c r="U699" s="16"/>
    </row>
    <row r="700" spans="2:21" x14ac:dyDescent="0.2">
      <c r="B700" s="18"/>
      <c r="E700" s="20"/>
      <c r="F700" s="9"/>
      <c r="H700" s="20"/>
      <c r="M700" s="16"/>
      <c r="N700" s="16"/>
      <c r="O700" s="16"/>
      <c r="P700" s="16"/>
      <c r="Q700" s="16"/>
      <c r="R700" s="16"/>
      <c r="S700" s="16"/>
      <c r="T700" s="16"/>
      <c r="U700" s="16"/>
    </row>
    <row r="701" spans="2:21" x14ac:dyDescent="0.2">
      <c r="B701" s="18"/>
      <c r="E701" s="20"/>
      <c r="F701" s="9"/>
      <c r="H701" s="20"/>
      <c r="M701" s="16"/>
      <c r="N701" s="16"/>
      <c r="O701" s="16"/>
      <c r="P701" s="16"/>
      <c r="Q701" s="16"/>
      <c r="R701" s="16"/>
      <c r="S701" s="16"/>
      <c r="T701" s="16"/>
      <c r="U701" s="16"/>
    </row>
    <row r="702" spans="2:21" x14ac:dyDescent="0.2">
      <c r="B702" s="18"/>
      <c r="E702" s="20"/>
      <c r="F702" s="9"/>
      <c r="H702" s="20"/>
      <c r="M702" s="16"/>
      <c r="N702" s="16"/>
      <c r="O702" s="16"/>
      <c r="P702" s="16"/>
      <c r="Q702" s="16"/>
      <c r="R702" s="16"/>
      <c r="S702" s="16"/>
      <c r="T702" s="16"/>
      <c r="U702" s="16"/>
    </row>
    <row r="703" spans="2:21" x14ac:dyDescent="0.2">
      <c r="B703" s="18"/>
      <c r="E703" s="20"/>
      <c r="F703" s="9"/>
      <c r="H703" s="20"/>
      <c r="M703" s="16"/>
      <c r="N703" s="16"/>
      <c r="O703" s="16"/>
      <c r="P703" s="16"/>
      <c r="Q703" s="16"/>
      <c r="R703" s="16"/>
      <c r="S703" s="16"/>
      <c r="T703" s="16"/>
      <c r="U703" s="16"/>
    </row>
    <row r="704" spans="2:21" x14ac:dyDescent="0.2">
      <c r="B704" s="18"/>
      <c r="E704" s="20"/>
      <c r="F704" s="9"/>
      <c r="H704" s="20"/>
      <c r="M704" s="16"/>
      <c r="N704" s="16"/>
      <c r="O704" s="16"/>
      <c r="P704" s="16"/>
      <c r="Q704" s="16"/>
      <c r="R704" s="16"/>
      <c r="S704" s="16"/>
      <c r="T704" s="16"/>
      <c r="U704" s="16"/>
    </row>
    <row r="705" spans="2:21" x14ac:dyDescent="0.2">
      <c r="B705" s="18"/>
      <c r="E705" s="20"/>
      <c r="F705" s="9"/>
      <c r="H705" s="20"/>
      <c r="M705" s="16"/>
      <c r="N705" s="16"/>
      <c r="O705" s="16"/>
      <c r="P705" s="16"/>
      <c r="Q705" s="16"/>
      <c r="R705" s="16"/>
      <c r="S705" s="16"/>
      <c r="T705" s="16"/>
      <c r="U705" s="16"/>
    </row>
    <row r="706" spans="2:21" x14ac:dyDescent="0.2">
      <c r="B706" s="18"/>
      <c r="E706" s="20"/>
      <c r="F706" s="9"/>
      <c r="H706" s="20"/>
      <c r="M706" s="16"/>
      <c r="N706" s="16"/>
      <c r="O706" s="16"/>
      <c r="P706" s="16"/>
      <c r="Q706" s="16"/>
      <c r="R706" s="16"/>
      <c r="S706" s="16"/>
      <c r="T706" s="16"/>
      <c r="U706" s="16"/>
    </row>
    <row r="707" spans="2:21" x14ac:dyDescent="0.2">
      <c r="B707" s="18"/>
      <c r="E707" s="20"/>
      <c r="F707" s="9"/>
      <c r="H707" s="20"/>
      <c r="M707" s="16"/>
      <c r="N707" s="16"/>
      <c r="O707" s="16"/>
      <c r="P707" s="16"/>
      <c r="Q707" s="16"/>
      <c r="R707" s="16"/>
      <c r="S707" s="16"/>
      <c r="T707" s="16"/>
      <c r="U707" s="16"/>
    </row>
    <row r="708" spans="2:21" x14ac:dyDescent="0.2">
      <c r="B708" s="18"/>
      <c r="E708" s="20"/>
      <c r="F708" s="9"/>
      <c r="H708" s="20"/>
      <c r="M708" s="16"/>
      <c r="N708" s="16"/>
      <c r="O708" s="16"/>
      <c r="P708" s="16"/>
      <c r="Q708" s="16"/>
      <c r="R708" s="16"/>
      <c r="S708" s="16"/>
      <c r="T708" s="16"/>
      <c r="U708" s="16"/>
    </row>
    <row r="709" spans="2:21" x14ac:dyDescent="0.2">
      <c r="B709" s="18"/>
      <c r="E709" s="20"/>
      <c r="F709" s="9"/>
      <c r="H709" s="20"/>
      <c r="M709" s="16"/>
      <c r="N709" s="16"/>
      <c r="O709" s="16"/>
      <c r="P709" s="16"/>
      <c r="Q709" s="16"/>
      <c r="R709" s="16"/>
      <c r="S709" s="16"/>
      <c r="T709" s="16"/>
      <c r="U709" s="16"/>
    </row>
    <row r="710" spans="2:21" x14ac:dyDescent="0.2">
      <c r="B710" s="18"/>
      <c r="E710" s="20"/>
      <c r="F710" s="9"/>
      <c r="H710" s="20"/>
      <c r="M710" s="16"/>
      <c r="N710" s="16"/>
      <c r="O710" s="16"/>
      <c r="P710" s="16"/>
      <c r="Q710" s="16"/>
      <c r="R710" s="16"/>
      <c r="S710" s="16"/>
      <c r="T710" s="16"/>
      <c r="U710" s="16"/>
    </row>
    <row r="711" spans="2:21" x14ac:dyDescent="0.2">
      <c r="B711" s="18"/>
      <c r="E711" s="20"/>
      <c r="F711" s="9"/>
      <c r="H711" s="20"/>
      <c r="M711" s="16"/>
      <c r="N711" s="16"/>
      <c r="O711" s="16"/>
      <c r="P711" s="16"/>
      <c r="Q711" s="16"/>
      <c r="R711" s="16"/>
      <c r="S711" s="16"/>
      <c r="T711" s="16"/>
      <c r="U711" s="16"/>
    </row>
    <row r="712" spans="2:21" x14ac:dyDescent="0.2">
      <c r="B712" s="18"/>
      <c r="E712" s="20"/>
      <c r="F712" s="9"/>
      <c r="H712" s="20"/>
      <c r="M712" s="16"/>
      <c r="N712" s="16"/>
      <c r="O712" s="16"/>
      <c r="P712" s="16"/>
      <c r="Q712" s="16"/>
      <c r="R712" s="16"/>
      <c r="S712" s="16"/>
      <c r="T712" s="16"/>
      <c r="U712" s="16"/>
    </row>
    <row r="713" spans="2:21" x14ac:dyDescent="0.2">
      <c r="B713" s="18"/>
      <c r="E713" s="20"/>
      <c r="F713" s="9"/>
      <c r="H713" s="20"/>
      <c r="M713" s="16"/>
      <c r="N713" s="16"/>
      <c r="O713" s="16"/>
      <c r="P713" s="16"/>
      <c r="Q713" s="16"/>
      <c r="R713" s="16"/>
      <c r="S713" s="16"/>
      <c r="T713" s="16"/>
      <c r="U713" s="16"/>
    </row>
    <row r="714" spans="2:21" x14ac:dyDescent="0.2">
      <c r="B714" s="18"/>
      <c r="E714" s="20"/>
      <c r="F714" s="9"/>
      <c r="H714" s="20"/>
      <c r="M714" s="16"/>
      <c r="N714" s="16"/>
      <c r="O714" s="16"/>
      <c r="P714" s="16"/>
      <c r="Q714" s="16"/>
      <c r="R714" s="16"/>
      <c r="S714" s="16"/>
      <c r="T714" s="16"/>
      <c r="U714" s="16"/>
    </row>
    <row r="715" spans="2:21" x14ac:dyDescent="0.2">
      <c r="B715" s="18"/>
      <c r="E715" s="20"/>
      <c r="F715" s="9"/>
      <c r="H715" s="20"/>
      <c r="M715" s="16"/>
      <c r="N715" s="16"/>
      <c r="O715" s="16"/>
      <c r="P715" s="16"/>
      <c r="Q715" s="16"/>
      <c r="R715" s="16"/>
      <c r="S715" s="16"/>
      <c r="T715" s="16"/>
      <c r="U715" s="16"/>
    </row>
    <row r="716" spans="2:21" x14ac:dyDescent="0.2">
      <c r="B716" s="18"/>
      <c r="E716" s="20"/>
      <c r="F716" s="9"/>
      <c r="H716" s="20"/>
      <c r="M716" s="16"/>
      <c r="N716" s="16"/>
      <c r="O716" s="16"/>
      <c r="P716" s="16"/>
      <c r="Q716" s="16"/>
      <c r="R716" s="16"/>
      <c r="S716" s="16"/>
      <c r="T716" s="16"/>
      <c r="U716" s="16"/>
    </row>
    <row r="717" spans="2:21" x14ac:dyDescent="0.2">
      <c r="B717" s="18"/>
      <c r="E717" s="20"/>
      <c r="F717" s="9"/>
      <c r="H717" s="20"/>
      <c r="M717" s="16"/>
      <c r="N717" s="16"/>
      <c r="O717" s="16"/>
      <c r="P717" s="16"/>
      <c r="Q717" s="16"/>
      <c r="R717" s="16"/>
      <c r="S717" s="16"/>
      <c r="T717" s="16"/>
      <c r="U717" s="16"/>
    </row>
    <row r="718" spans="2:21" x14ac:dyDescent="0.2">
      <c r="B718" s="18"/>
      <c r="E718" s="20"/>
      <c r="F718" s="9"/>
      <c r="H718" s="20"/>
      <c r="M718" s="16"/>
      <c r="N718" s="16"/>
      <c r="O718" s="16"/>
      <c r="P718" s="16"/>
      <c r="Q718" s="16"/>
      <c r="R718" s="16"/>
      <c r="S718" s="16"/>
      <c r="T718" s="16"/>
      <c r="U718" s="16"/>
    </row>
    <row r="719" spans="2:21" x14ac:dyDescent="0.2">
      <c r="B719" s="18"/>
      <c r="E719" s="20"/>
      <c r="F719" s="9"/>
      <c r="H719" s="20"/>
      <c r="M719" s="16"/>
      <c r="N719" s="16"/>
      <c r="O719" s="16"/>
      <c r="P719" s="16"/>
      <c r="Q719" s="16"/>
      <c r="R719" s="16"/>
      <c r="S719" s="16"/>
      <c r="T719" s="16"/>
      <c r="U719" s="16"/>
    </row>
    <row r="720" spans="2:21" x14ac:dyDescent="0.2">
      <c r="B720" s="18"/>
      <c r="E720" s="20"/>
      <c r="F720" s="9"/>
      <c r="H720" s="20"/>
      <c r="M720" s="16"/>
      <c r="N720" s="16"/>
      <c r="O720" s="16"/>
      <c r="P720" s="16"/>
      <c r="Q720" s="16"/>
      <c r="R720" s="16"/>
      <c r="S720" s="16"/>
      <c r="T720" s="16"/>
      <c r="U720" s="16"/>
    </row>
    <row r="721" spans="2:21" x14ac:dyDescent="0.2">
      <c r="B721" s="18"/>
      <c r="E721" s="20"/>
      <c r="F721" s="9"/>
      <c r="H721" s="20"/>
      <c r="M721" s="16"/>
      <c r="N721" s="16"/>
      <c r="O721" s="16"/>
      <c r="P721" s="16"/>
      <c r="Q721" s="16"/>
      <c r="R721" s="16"/>
      <c r="S721" s="16"/>
      <c r="T721" s="16"/>
      <c r="U721" s="16"/>
    </row>
    <row r="722" spans="2:21" x14ac:dyDescent="0.2">
      <c r="B722" s="18"/>
      <c r="E722" s="20"/>
      <c r="F722" s="9"/>
      <c r="H722" s="20"/>
      <c r="M722" s="16"/>
      <c r="N722" s="16"/>
      <c r="O722" s="16"/>
      <c r="P722" s="16"/>
      <c r="Q722" s="16"/>
      <c r="R722" s="16"/>
      <c r="S722" s="16"/>
      <c r="T722" s="16"/>
      <c r="U722" s="16"/>
    </row>
    <row r="723" spans="2:21" x14ac:dyDescent="0.2">
      <c r="B723" s="18"/>
      <c r="E723" s="20"/>
      <c r="F723" s="9"/>
      <c r="H723" s="20"/>
      <c r="M723" s="16"/>
      <c r="N723" s="16"/>
      <c r="O723" s="16"/>
      <c r="P723" s="16"/>
      <c r="Q723" s="16"/>
      <c r="R723" s="16"/>
      <c r="S723" s="16"/>
      <c r="T723" s="16"/>
      <c r="U723" s="16"/>
    </row>
    <row r="724" spans="2:21" x14ac:dyDescent="0.2">
      <c r="B724" s="18"/>
      <c r="E724" s="20"/>
      <c r="F724" s="9"/>
      <c r="H724" s="20"/>
      <c r="M724" s="16"/>
      <c r="N724" s="16"/>
      <c r="O724" s="16"/>
      <c r="P724" s="16"/>
      <c r="Q724" s="16"/>
      <c r="R724" s="16"/>
      <c r="S724" s="16"/>
      <c r="T724" s="16"/>
      <c r="U724" s="16"/>
    </row>
    <row r="725" spans="2:21" x14ac:dyDescent="0.2">
      <c r="B725" s="18"/>
      <c r="E725" s="20"/>
      <c r="F725" s="9"/>
      <c r="H725" s="20"/>
      <c r="M725" s="16"/>
      <c r="N725" s="16"/>
      <c r="O725" s="16"/>
      <c r="P725" s="16"/>
      <c r="Q725" s="16"/>
      <c r="R725" s="16"/>
      <c r="S725" s="16"/>
      <c r="T725" s="16"/>
      <c r="U725" s="16"/>
    </row>
    <row r="726" spans="2:21" x14ac:dyDescent="0.2">
      <c r="B726" s="18"/>
      <c r="E726" s="20"/>
      <c r="F726" s="9"/>
      <c r="H726" s="20"/>
      <c r="M726" s="16"/>
      <c r="N726" s="16"/>
      <c r="O726" s="16"/>
      <c r="P726" s="16"/>
      <c r="Q726" s="16"/>
      <c r="R726" s="16"/>
      <c r="S726" s="16"/>
      <c r="T726" s="16"/>
      <c r="U726" s="16"/>
    </row>
    <row r="727" spans="2:21" x14ac:dyDescent="0.2">
      <c r="B727" s="18"/>
      <c r="E727" s="20"/>
      <c r="F727" s="9"/>
      <c r="H727" s="20"/>
      <c r="M727" s="16"/>
      <c r="N727" s="16"/>
      <c r="O727" s="16"/>
      <c r="P727" s="16"/>
      <c r="Q727" s="16"/>
      <c r="R727" s="16"/>
      <c r="S727" s="16"/>
      <c r="T727" s="16"/>
      <c r="U727" s="16"/>
    </row>
    <row r="728" spans="2:21" x14ac:dyDescent="0.2">
      <c r="B728" s="18"/>
      <c r="E728" s="20"/>
      <c r="F728" s="9"/>
      <c r="H728" s="20"/>
      <c r="M728" s="16"/>
      <c r="N728" s="16"/>
      <c r="O728" s="16"/>
      <c r="P728" s="16"/>
      <c r="Q728" s="16"/>
      <c r="R728" s="16"/>
      <c r="S728" s="16"/>
      <c r="T728" s="16"/>
      <c r="U728" s="16"/>
    </row>
    <row r="729" spans="2:21" x14ac:dyDescent="0.2">
      <c r="B729" s="18"/>
      <c r="E729" s="20"/>
      <c r="F729" s="9"/>
      <c r="H729" s="20"/>
      <c r="M729" s="16"/>
      <c r="N729" s="16"/>
      <c r="O729" s="16"/>
      <c r="P729" s="16"/>
      <c r="Q729" s="16"/>
      <c r="R729" s="16"/>
      <c r="S729" s="16"/>
      <c r="T729" s="16"/>
      <c r="U729" s="16"/>
    </row>
    <row r="730" spans="2:21" x14ac:dyDescent="0.2">
      <c r="B730" s="18"/>
      <c r="E730" s="20"/>
      <c r="F730" s="9"/>
      <c r="H730" s="20"/>
      <c r="M730" s="16"/>
      <c r="N730" s="16"/>
      <c r="O730" s="16"/>
      <c r="P730" s="16"/>
      <c r="Q730" s="16"/>
      <c r="R730" s="16"/>
      <c r="S730" s="16"/>
      <c r="T730" s="16"/>
      <c r="U730" s="16"/>
    </row>
    <row r="731" spans="2:21" x14ac:dyDescent="0.2">
      <c r="B731" s="18"/>
      <c r="E731" s="20"/>
      <c r="F731" s="9"/>
      <c r="H731" s="20"/>
      <c r="M731" s="16"/>
      <c r="N731" s="16"/>
      <c r="O731" s="16"/>
      <c r="P731" s="16"/>
      <c r="Q731" s="16"/>
      <c r="R731" s="16"/>
      <c r="S731" s="16"/>
      <c r="T731" s="16"/>
      <c r="U731" s="16"/>
    </row>
    <row r="732" spans="2:21" x14ac:dyDescent="0.2">
      <c r="B732" s="18"/>
      <c r="E732" s="20"/>
      <c r="F732" s="9"/>
      <c r="H732" s="20"/>
      <c r="M732" s="16"/>
      <c r="N732" s="16"/>
      <c r="O732" s="16"/>
      <c r="P732" s="16"/>
      <c r="Q732" s="16"/>
      <c r="R732" s="16"/>
      <c r="S732" s="16"/>
      <c r="T732" s="16"/>
      <c r="U732" s="16"/>
    </row>
    <row r="733" spans="2:21" x14ac:dyDescent="0.2">
      <c r="B733" s="18"/>
      <c r="E733" s="20"/>
      <c r="F733" s="9"/>
      <c r="H733" s="20"/>
      <c r="M733" s="16"/>
      <c r="N733" s="16"/>
      <c r="O733" s="16"/>
      <c r="P733" s="16"/>
      <c r="Q733" s="16"/>
      <c r="R733" s="16"/>
      <c r="S733" s="16"/>
      <c r="T733" s="16"/>
      <c r="U733" s="16"/>
    </row>
    <row r="734" spans="2:21" x14ac:dyDescent="0.2">
      <c r="B734" s="18"/>
      <c r="E734" s="20"/>
      <c r="F734" s="9"/>
      <c r="H734" s="20"/>
      <c r="M734" s="16"/>
      <c r="N734" s="16"/>
      <c r="O734" s="16"/>
      <c r="P734" s="16"/>
      <c r="Q734" s="16"/>
      <c r="R734" s="16"/>
      <c r="S734" s="16"/>
      <c r="T734" s="16"/>
      <c r="U734" s="16"/>
    </row>
    <row r="735" spans="2:21" x14ac:dyDescent="0.2">
      <c r="B735" s="18"/>
      <c r="E735" s="20"/>
      <c r="F735" s="9"/>
      <c r="H735" s="20"/>
      <c r="M735" s="16"/>
      <c r="N735" s="16"/>
      <c r="O735" s="16"/>
      <c r="P735" s="16"/>
      <c r="Q735" s="16"/>
      <c r="R735" s="16"/>
      <c r="S735" s="16"/>
      <c r="T735" s="16"/>
      <c r="U735" s="16"/>
    </row>
    <row r="736" spans="2:21" x14ac:dyDescent="0.2">
      <c r="B736" s="18"/>
      <c r="E736" s="20"/>
      <c r="F736" s="9"/>
      <c r="H736" s="20"/>
      <c r="M736" s="16"/>
      <c r="N736" s="16"/>
      <c r="O736" s="16"/>
      <c r="P736" s="16"/>
      <c r="Q736" s="16"/>
      <c r="R736" s="16"/>
      <c r="S736" s="16"/>
      <c r="T736" s="16"/>
      <c r="U736" s="16"/>
    </row>
    <row r="737" spans="2:21" x14ac:dyDescent="0.2">
      <c r="B737" s="18"/>
      <c r="E737" s="20"/>
      <c r="F737" s="9"/>
      <c r="H737" s="20"/>
      <c r="M737" s="16"/>
      <c r="N737" s="16"/>
      <c r="O737" s="16"/>
      <c r="P737" s="16"/>
      <c r="Q737" s="16"/>
      <c r="R737" s="16"/>
      <c r="S737" s="16"/>
      <c r="T737" s="16"/>
      <c r="U737" s="16"/>
    </row>
    <row r="738" spans="2:21" x14ac:dyDescent="0.2">
      <c r="B738" s="18"/>
      <c r="E738" s="20"/>
      <c r="F738" s="9"/>
      <c r="H738" s="20"/>
      <c r="M738" s="16"/>
      <c r="N738" s="16"/>
      <c r="O738" s="16"/>
      <c r="P738" s="16"/>
      <c r="Q738" s="16"/>
      <c r="R738" s="16"/>
      <c r="S738" s="16"/>
      <c r="T738" s="16"/>
      <c r="U738" s="16"/>
    </row>
    <row r="739" spans="2:21" x14ac:dyDescent="0.2">
      <c r="B739" s="18"/>
      <c r="E739" s="20"/>
      <c r="F739" s="9"/>
      <c r="H739" s="20"/>
      <c r="M739" s="16"/>
      <c r="N739" s="16"/>
      <c r="O739" s="16"/>
      <c r="P739" s="16"/>
      <c r="Q739" s="16"/>
      <c r="R739" s="16"/>
      <c r="S739" s="16"/>
      <c r="T739" s="16"/>
      <c r="U739" s="16"/>
    </row>
    <row r="740" spans="2:21" x14ac:dyDescent="0.2">
      <c r="B740" s="18"/>
      <c r="E740" s="20"/>
      <c r="F740" s="9"/>
      <c r="H740" s="20"/>
      <c r="M740" s="16"/>
      <c r="N740" s="16"/>
      <c r="O740" s="16"/>
      <c r="P740" s="16"/>
      <c r="Q740" s="16"/>
      <c r="R740" s="16"/>
      <c r="S740" s="16"/>
      <c r="T740" s="16"/>
      <c r="U740" s="16"/>
    </row>
    <row r="741" spans="2:21" x14ac:dyDescent="0.2">
      <c r="B741" s="18"/>
      <c r="E741" s="20"/>
      <c r="F741" s="9"/>
      <c r="H741" s="20"/>
      <c r="M741" s="16"/>
      <c r="N741" s="16"/>
      <c r="O741" s="16"/>
      <c r="P741" s="16"/>
      <c r="Q741" s="16"/>
      <c r="R741" s="16"/>
      <c r="S741" s="16"/>
      <c r="T741" s="16"/>
      <c r="U741" s="16"/>
    </row>
    <row r="742" spans="2:21" x14ac:dyDescent="0.2">
      <c r="B742" s="18"/>
      <c r="E742" s="20"/>
      <c r="F742" s="9"/>
      <c r="H742" s="20"/>
      <c r="M742" s="16"/>
      <c r="N742" s="16"/>
      <c r="O742" s="16"/>
      <c r="P742" s="16"/>
      <c r="Q742" s="16"/>
      <c r="R742" s="16"/>
      <c r="S742" s="16"/>
      <c r="T742" s="16"/>
      <c r="U742" s="16"/>
    </row>
    <row r="743" spans="2:21" x14ac:dyDescent="0.2">
      <c r="B743" s="18"/>
      <c r="E743" s="20"/>
      <c r="F743" s="9"/>
      <c r="H743" s="20"/>
      <c r="M743" s="16"/>
      <c r="N743" s="16"/>
      <c r="O743" s="16"/>
      <c r="P743" s="16"/>
      <c r="Q743" s="16"/>
      <c r="R743" s="16"/>
      <c r="S743" s="16"/>
      <c r="T743" s="16"/>
      <c r="U743" s="16"/>
    </row>
    <row r="744" spans="2:21" x14ac:dyDescent="0.2">
      <c r="B744" s="18"/>
      <c r="E744" s="20"/>
      <c r="F744" s="9"/>
      <c r="H744" s="20"/>
      <c r="M744" s="16"/>
      <c r="N744" s="16"/>
      <c r="O744" s="16"/>
      <c r="P744" s="16"/>
      <c r="Q744" s="16"/>
      <c r="R744" s="16"/>
      <c r="S744" s="16"/>
      <c r="T744" s="16"/>
      <c r="U744" s="16"/>
    </row>
    <row r="745" spans="2:21" x14ac:dyDescent="0.2">
      <c r="B745" s="18"/>
      <c r="E745" s="20"/>
      <c r="F745" s="9"/>
      <c r="H745" s="20"/>
      <c r="M745" s="16"/>
      <c r="N745" s="16"/>
      <c r="O745" s="16"/>
      <c r="P745" s="16"/>
      <c r="Q745" s="16"/>
      <c r="R745" s="16"/>
      <c r="S745" s="16"/>
      <c r="T745" s="16"/>
      <c r="U745" s="16"/>
    </row>
    <row r="746" spans="2:21" x14ac:dyDescent="0.2">
      <c r="B746" s="18"/>
      <c r="E746" s="20"/>
      <c r="F746" s="9"/>
      <c r="H746" s="20"/>
      <c r="M746" s="16"/>
      <c r="N746" s="16"/>
      <c r="O746" s="16"/>
      <c r="P746" s="16"/>
      <c r="Q746" s="16"/>
      <c r="R746" s="16"/>
      <c r="S746" s="16"/>
      <c r="T746" s="16"/>
      <c r="U746" s="16"/>
    </row>
    <row r="747" spans="2:21" x14ac:dyDescent="0.2">
      <c r="B747" s="18"/>
      <c r="E747" s="20"/>
      <c r="F747" s="9"/>
      <c r="H747" s="20"/>
      <c r="M747" s="16"/>
      <c r="N747" s="16"/>
      <c r="O747" s="16"/>
      <c r="P747" s="16"/>
      <c r="Q747" s="16"/>
      <c r="R747" s="16"/>
      <c r="S747" s="16"/>
      <c r="T747" s="16"/>
      <c r="U747" s="16"/>
    </row>
    <row r="748" spans="2:21" x14ac:dyDescent="0.2">
      <c r="B748" s="18"/>
      <c r="E748" s="20"/>
      <c r="F748" s="9"/>
      <c r="H748" s="20"/>
      <c r="M748" s="16"/>
      <c r="N748" s="16"/>
      <c r="O748" s="16"/>
      <c r="P748" s="16"/>
      <c r="Q748" s="16"/>
      <c r="R748" s="16"/>
      <c r="S748" s="16"/>
      <c r="T748" s="16"/>
      <c r="U748" s="16"/>
    </row>
    <row r="749" spans="2:21" x14ac:dyDescent="0.2">
      <c r="B749" s="18"/>
      <c r="E749" s="20"/>
      <c r="F749" s="9"/>
      <c r="H749" s="20"/>
      <c r="M749" s="16"/>
      <c r="N749" s="16"/>
      <c r="O749" s="16"/>
      <c r="P749" s="16"/>
      <c r="Q749" s="16"/>
      <c r="R749" s="16"/>
      <c r="S749" s="16"/>
      <c r="T749" s="16"/>
      <c r="U749" s="16"/>
    </row>
    <row r="750" spans="2:21" x14ac:dyDescent="0.2">
      <c r="B750" s="18"/>
      <c r="E750" s="20"/>
      <c r="F750" s="9"/>
      <c r="H750" s="20"/>
      <c r="M750" s="16"/>
      <c r="N750" s="16"/>
      <c r="O750" s="16"/>
      <c r="P750" s="16"/>
      <c r="Q750" s="16"/>
      <c r="R750" s="16"/>
      <c r="S750" s="16"/>
      <c r="T750" s="16"/>
      <c r="U750" s="16"/>
    </row>
    <row r="751" spans="2:21" x14ac:dyDescent="0.2">
      <c r="B751" s="18"/>
      <c r="E751" s="20"/>
      <c r="F751" s="9"/>
      <c r="H751" s="20"/>
      <c r="M751" s="16"/>
      <c r="N751" s="16"/>
      <c r="O751" s="16"/>
      <c r="P751" s="16"/>
      <c r="Q751" s="16"/>
      <c r="R751" s="16"/>
      <c r="S751" s="16"/>
      <c r="T751" s="16"/>
      <c r="U751" s="16"/>
    </row>
    <row r="752" spans="2:21" x14ac:dyDescent="0.2">
      <c r="B752" s="18"/>
      <c r="E752" s="20"/>
      <c r="F752" s="9"/>
      <c r="H752" s="20"/>
      <c r="M752" s="16"/>
      <c r="N752" s="16"/>
      <c r="O752" s="16"/>
      <c r="P752" s="16"/>
      <c r="Q752" s="16"/>
      <c r="R752" s="16"/>
      <c r="S752" s="16"/>
      <c r="T752" s="16"/>
      <c r="U752" s="16"/>
    </row>
    <row r="753" spans="2:21" x14ac:dyDescent="0.2">
      <c r="B753" s="18"/>
      <c r="E753" s="20"/>
      <c r="F753" s="9"/>
      <c r="H753" s="20"/>
      <c r="M753" s="16"/>
      <c r="N753" s="16"/>
      <c r="O753" s="16"/>
      <c r="P753" s="16"/>
      <c r="Q753" s="16"/>
      <c r="R753" s="16"/>
      <c r="S753" s="16"/>
      <c r="T753" s="16"/>
      <c r="U753" s="16"/>
    </row>
    <row r="754" spans="2:21" x14ac:dyDescent="0.2">
      <c r="B754" s="18"/>
      <c r="E754" s="20"/>
      <c r="F754" s="9"/>
      <c r="H754" s="20"/>
      <c r="M754" s="16"/>
      <c r="N754" s="16"/>
      <c r="O754" s="16"/>
      <c r="P754" s="16"/>
      <c r="Q754" s="16"/>
      <c r="R754" s="16"/>
      <c r="S754" s="16"/>
      <c r="T754" s="16"/>
      <c r="U754" s="16"/>
    </row>
    <row r="755" spans="2:21" x14ac:dyDescent="0.2">
      <c r="B755" s="18"/>
      <c r="E755" s="20"/>
      <c r="F755" s="9"/>
      <c r="H755" s="20"/>
      <c r="M755" s="16"/>
      <c r="N755" s="16"/>
      <c r="O755" s="16"/>
      <c r="P755" s="16"/>
      <c r="Q755" s="16"/>
      <c r="R755" s="16"/>
      <c r="S755" s="16"/>
      <c r="T755" s="16"/>
      <c r="U755" s="16"/>
    </row>
    <row r="756" spans="2:21" x14ac:dyDescent="0.2">
      <c r="B756" s="18"/>
      <c r="E756" s="20"/>
      <c r="F756" s="9"/>
      <c r="H756" s="20"/>
      <c r="M756" s="16"/>
      <c r="N756" s="16"/>
      <c r="O756" s="16"/>
      <c r="P756" s="16"/>
      <c r="Q756" s="16"/>
      <c r="R756" s="16"/>
      <c r="S756" s="16"/>
      <c r="T756" s="16"/>
      <c r="U756" s="16"/>
    </row>
    <row r="757" spans="2:21" x14ac:dyDescent="0.2">
      <c r="B757" s="18"/>
      <c r="E757" s="20"/>
      <c r="F757" s="9"/>
      <c r="H757" s="20"/>
      <c r="M757" s="16"/>
      <c r="N757" s="16"/>
      <c r="O757" s="16"/>
      <c r="P757" s="16"/>
      <c r="Q757" s="16"/>
      <c r="R757" s="16"/>
      <c r="S757" s="16"/>
      <c r="T757" s="16"/>
      <c r="U757" s="16"/>
    </row>
    <row r="758" spans="2:21" x14ac:dyDescent="0.2">
      <c r="B758" s="18"/>
      <c r="E758" s="20"/>
      <c r="F758" s="9"/>
      <c r="H758" s="20"/>
      <c r="M758" s="16"/>
      <c r="N758" s="16"/>
      <c r="O758" s="16"/>
      <c r="P758" s="16"/>
      <c r="Q758" s="16"/>
      <c r="R758" s="16"/>
      <c r="S758" s="16"/>
      <c r="T758" s="16"/>
      <c r="U758" s="16"/>
    </row>
    <row r="759" spans="2:21" x14ac:dyDescent="0.2">
      <c r="B759" s="18"/>
      <c r="E759" s="20"/>
      <c r="F759" s="9"/>
      <c r="H759" s="20"/>
      <c r="M759" s="16"/>
      <c r="N759" s="16"/>
      <c r="O759" s="16"/>
      <c r="P759" s="16"/>
      <c r="Q759" s="16"/>
      <c r="R759" s="16"/>
      <c r="S759" s="16"/>
      <c r="T759" s="16"/>
      <c r="U759" s="16"/>
    </row>
    <row r="760" spans="2:21" x14ac:dyDescent="0.2">
      <c r="B760" s="18"/>
      <c r="E760" s="20"/>
      <c r="F760" s="9"/>
      <c r="H760" s="20"/>
      <c r="M760" s="16"/>
      <c r="N760" s="16"/>
      <c r="O760" s="16"/>
      <c r="P760" s="16"/>
      <c r="Q760" s="16"/>
      <c r="R760" s="16"/>
      <c r="S760" s="16"/>
      <c r="T760" s="16"/>
      <c r="U760" s="16"/>
    </row>
    <row r="761" spans="2:21" x14ac:dyDescent="0.2">
      <c r="B761" s="18"/>
      <c r="E761" s="20"/>
      <c r="F761" s="9"/>
      <c r="H761" s="20"/>
      <c r="M761" s="16"/>
      <c r="N761" s="16"/>
      <c r="O761" s="16"/>
      <c r="P761" s="16"/>
      <c r="Q761" s="16"/>
      <c r="R761" s="16"/>
      <c r="S761" s="16"/>
      <c r="T761" s="16"/>
      <c r="U761" s="16"/>
    </row>
    <row r="762" spans="2:21" x14ac:dyDescent="0.2">
      <c r="B762" s="18"/>
      <c r="E762" s="20"/>
      <c r="F762" s="9"/>
      <c r="H762" s="20"/>
      <c r="M762" s="16"/>
      <c r="N762" s="16"/>
      <c r="O762" s="16"/>
      <c r="P762" s="16"/>
      <c r="Q762" s="16"/>
      <c r="R762" s="16"/>
      <c r="S762" s="16"/>
      <c r="T762" s="16"/>
      <c r="U762" s="16"/>
    </row>
    <row r="763" spans="2:21" x14ac:dyDescent="0.2">
      <c r="B763" s="18"/>
      <c r="E763" s="20"/>
      <c r="F763" s="9"/>
      <c r="H763" s="20"/>
      <c r="M763" s="16"/>
      <c r="N763" s="16"/>
      <c r="O763" s="16"/>
      <c r="P763" s="16"/>
      <c r="Q763" s="16"/>
      <c r="R763" s="16"/>
      <c r="S763" s="16"/>
      <c r="T763" s="16"/>
      <c r="U763" s="16"/>
    </row>
    <row r="764" spans="2:21" x14ac:dyDescent="0.2">
      <c r="B764" s="18"/>
      <c r="E764" s="20"/>
      <c r="F764" s="9"/>
      <c r="H764" s="20"/>
      <c r="M764" s="16"/>
      <c r="N764" s="16"/>
      <c r="O764" s="16"/>
      <c r="P764" s="16"/>
      <c r="Q764" s="16"/>
      <c r="R764" s="16"/>
      <c r="S764" s="16"/>
      <c r="T764" s="16"/>
      <c r="U764" s="16"/>
    </row>
    <row r="765" spans="2:21" x14ac:dyDescent="0.2">
      <c r="B765" s="18"/>
      <c r="E765" s="20"/>
      <c r="F765" s="9"/>
      <c r="H765" s="20"/>
      <c r="M765" s="16"/>
      <c r="N765" s="16"/>
      <c r="O765" s="16"/>
      <c r="P765" s="16"/>
      <c r="Q765" s="16"/>
      <c r="R765" s="16"/>
      <c r="S765" s="16"/>
      <c r="T765" s="16"/>
      <c r="U765" s="16"/>
    </row>
    <row r="766" spans="2:21" x14ac:dyDescent="0.2">
      <c r="B766" s="18"/>
      <c r="E766" s="20"/>
      <c r="F766" s="9"/>
      <c r="H766" s="20"/>
      <c r="M766" s="16"/>
      <c r="N766" s="16"/>
      <c r="O766" s="16"/>
      <c r="P766" s="16"/>
      <c r="Q766" s="16"/>
      <c r="R766" s="16"/>
      <c r="S766" s="16"/>
      <c r="T766" s="16"/>
      <c r="U766" s="16"/>
    </row>
    <row r="767" spans="2:21" x14ac:dyDescent="0.2">
      <c r="B767" s="18"/>
      <c r="E767" s="20"/>
      <c r="F767" s="9"/>
      <c r="H767" s="20"/>
      <c r="M767" s="16"/>
      <c r="N767" s="16"/>
      <c r="O767" s="16"/>
      <c r="P767" s="16"/>
      <c r="Q767" s="16"/>
      <c r="R767" s="16"/>
      <c r="S767" s="16"/>
      <c r="T767" s="16"/>
      <c r="U767" s="16"/>
    </row>
    <row r="768" spans="2:21" x14ac:dyDescent="0.2">
      <c r="B768" s="18"/>
      <c r="E768" s="20"/>
      <c r="F768" s="9"/>
      <c r="H768" s="20"/>
      <c r="M768" s="16"/>
      <c r="N768" s="16"/>
      <c r="O768" s="16"/>
      <c r="P768" s="16"/>
      <c r="Q768" s="16"/>
      <c r="R768" s="16"/>
      <c r="S768" s="16"/>
      <c r="T768" s="16"/>
      <c r="U768" s="16"/>
    </row>
    <row r="769" spans="2:21" x14ac:dyDescent="0.2">
      <c r="B769" s="18"/>
      <c r="E769" s="20"/>
      <c r="F769" s="9"/>
      <c r="H769" s="20"/>
      <c r="M769" s="16"/>
      <c r="N769" s="16"/>
      <c r="O769" s="16"/>
      <c r="P769" s="16"/>
      <c r="Q769" s="16"/>
      <c r="R769" s="16"/>
      <c r="S769" s="16"/>
      <c r="T769" s="16"/>
      <c r="U769" s="16"/>
    </row>
    <row r="770" spans="2:21" x14ac:dyDescent="0.2">
      <c r="B770" s="18"/>
      <c r="E770" s="20"/>
      <c r="F770" s="9"/>
      <c r="H770" s="20"/>
      <c r="M770" s="16"/>
      <c r="N770" s="16"/>
      <c r="O770" s="16"/>
      <c r="P770" s="16"/>
      <c r="Q770" s="16"/>
      <c r="R770" s="16"/>
      <c r="S770" s="16"/>
      <c r="T770" s="16"/>
      <c r="U770" s="16"/>
    </row>
    <row r="771" spans="2:21" x14ac:dyDescent="0.2">
      <c r="B771" s="18"/>
      <c r="E771" s="20"/>
      <c r="F771" s="9"/>
      <c r="H771" s="20"/>
      <c r="M771" s="16"/>
      <c r="N771" s="16"/>
      <c r="O771" s="16"/>
      <c r="P771" s="16"/>
      <c r="Q771" s="16"/>
      <c r="R771" s="16"/>
      <c r="S771" s="16"/>
      <c r="T771" s="16"/>
      <c r="U771" s="16"/>
    </row>
    <row r="772" spans="2:21" x14ac:dyDescent="0.2">
      <c r="B772" s="18"/>
      <c r="E772" s="20"/>
      <c r="F772" s="9"/>
      <c r="H772" s="20"/>
      <c r="M772" s="16"/>
      <c r="N772" s="16"/>
      <c r="O772" s="16"/>
      <c r="P772" s="16"/>
      <c r="Q772" s="16"/>
      <c r="R772" s="16"/>
      <c r="S772" s="16"/>
      <c r="T772" s="16"/>
      <c r="U772" s="16"/>
    </row>
    <row r="773" spans="2:21" x14ac:dyDescent="0.2">
      <c r="B773" s="18"/>
      <c r="E773" s="20"/>
      <c r="F773" s="9"/>
      <c r="H773" s="20"/>
      <c r="M773" s="16"/>
      <c r="N773" s="16"/>
      <c r="O773" s="16"/>
      <c r="P773" s="16"/>
      <c r="Q773" s="16"/>
      <c r="R773" s="16"/>
      <c r="S773" s="16"/>
      <c r="T773" s="16"/>
      <c r="U773" s="16"/>
    </row>
    <row r="774" spans="2:21" x14ac:dyDescent="0.2">
      <c r="B774" s="18"/>
      <c r="E774" s="20"/>
      <c r="F774" s="9"/>
      <c r="H774" s="20"/>
      <c r="M774" s="16"/>
      <c r="N774" s="16"/>
      <c r="O774" s="16"/>
      <c r="P774" s="16"/>
      <c r="Q774" s="16"/>
      <c r="R774" s="16"/>
      <c r="S774" s="16"/>
      <c r="T774" s="16"/>
      <c r="U774" s="16"/>
    </row>
    <row r="775" spans="2:21" x14ac:dyDescent="0.2">
      <c r="B775" s="18"/>
      <c r="E775" s="20"/>
      <c r="F775" s="9"/>
      <c r="H775" s="20"/>
      <c r="M775" s="16"/>
      <c r="N775" s="16"/>
      <c r="O775" s="16"/>
      <c r="P775" s="16"/>
      <c r="Q775" s="16"/>
      <c r="R775" s="16"/>
      <c r="S775" s="16"/>
      <c r="T775" s="16"/>
      <c r="U775" s="16"/>
    </row>
    <row r="776" spans="2:21" x14ac:dyDescent="0.2">
      <c r="B776" s="18"/>
      <c r="E776" s="20"/>
      <c r="F776" s="9"/>
      <c r="H776" s="20"/>
      <c r="M776" s="16"/>
      <c r="N776" s="16"/>
      <c r="O776" s="16"/>
      <c r="P776" s="16"/>
      <c r="Q776" s="16"/>
      <c r="R776" s="16"/>
      <c r="S776" s="16"/>
      <c r="T776" s="16"/>
      <c r="U776" s="16"/>
    </row>
    <row r="777" spans="2:21" x14ac:dyDescent="0.2">
      <c r="B777" s="18"/>
      <c r="E777" s="20"/>
      <c r="F777" s="9"/>
      <c r="H777" s="20"/>
      <c r="M777" s="16"/>
      <c r="N777" s="16"/>
      <c r="O777" s="16"/>
      <c r="P777" s="16"/>
      <c r="Q777" s="16"/>
      <c r="R777" s="16"/>
      <c r="S777" s="16"/>
      <c r="T777" s="16"/>
      <c r="U777" s="16"/>
    </row>
    <row r="778" spans="2:21" x14ac:dyDescent="0.2">
      <c r="B778" s="18"/>
      <c r="E778" s="20"/>
      <c r="F778" s="9"/>
      <c r="H778" s="20"/>
      <c r="M778" s="16"/>
      <c r="N778" s="16"/>
      <c r="O778" s="16"/>
      <c r="P778" s="16"/>
      <c r="Q778" s="16"/>
      <c r="R778" s="16"/>
      <c r="S778" s="16"/>
      <c r="T778" s="16"/>
      <c r="U778" s="16"/>
    </row>
    <row r="779" spans="2:21" x14ac:dyDescent="0.2">
      <c r="B779" s="18"/>
      <c r="E779" s="20"/>
      <c r="F779" s="9"/>
      <c r="H779" s="20"/>
      <c r="M779" s="16"/>
      <c r="N779" s="16"/>
      <c r="O779" s="16"/>
      <c r="P779" s="16"/>
      <c r="Q779" s="16"/>
      <c r="R779" s="16"/>
      <c r="S779" s="16"/>
      <c r="T779" s="16"/>
      <c r="U779" s="16"/>
    </row>
    <row r="780" spans="2:21" x14ac:dyDescent="0.2">
      <c r="B780" s="18"/>
      <c r="E780" s="20"/>
      <c r="F780" s="9"/>
      <c r="H780" s="20"/>
      <c r="M780" s="16"/>
      <c r="N780" s="16"/>
      <c r="O780" s="16"/>
      <c r="P780" s="16"/>
      <c r="Q780" s="16"/>
      <c r="R780" s="16"/>
      <c r="S780" s="16"/>
      <c r="T780" s="16"/>
      <c r="U780" s="16"/>
    </row>
    <row r="781" spans="2:21" x14ac:dyDescent="0.2">
      <c r="B781" s="18"/>
      <c r="E781" s="20"/>
      <c r="F781" s="9"/>
      <c r="H781" s="20"/>
      <c r="M781" s="16"/>
      <c r="N781" s="16"/>
      <c r="O781" s="16"/>
      <c r="P781" s="16"/>
      <c r="Q781" s="16"/>
      <c r="R781" s="16"/>
      <c r="S781" s="16"/>
      <c r="T781" s="16"/>
      <c r="U781" s="16"/>
    </row>
    <row r="782" spans="2:21" x14ac:dyDescent="0.2">
      <c r="B782" s="18"/>
      <c r="E782" s="20"/>
      <c r="F782" s="9"/>
      <c r="H782" s="20"/>
      <c r="M782" s="16"/>
      <c r="N782" s="16"/>
      <c r="O782" s="16"/>
      <c r="P782" s="16"/>
      <c r="Q782" s="16"/>
      <c r="R782" s="16"/>
      <c r="S782" s="16"/>
      <c r="T782" s="16"/>
      <c r="U782" s="16"/>
    </row>
    <row r="783" spans="2:21" x14ac:dyDescent="0.2">
      <c r="B783" s="18"/>
      <c r="E783" s="20"/>
      <c r="F783" s="9"/>
      <c r="H783" s="20"/>
      <c r="M783" s="16"/>
      <c r="N783" s="16"/>
      <c r="O783" s="16"/>
      <c r="P783" s="16"/>
      <c r="Q783" s="16"/>
      <c r="R783" s="16"/>
      <c r="S783" s="16"/>
      <c r="T783" s="16"/>
      <c r="U783" s="16"/>
    </row>
    <row r="784" spans="2:21" x14ac:dyDescent="0.2">
      <c r="B784" s="18"/>
      <c r="E784" s="20"/>
      <c r="F784" s="9"/>
      <c r="H784" s="20"/>
      <c r="M784" s="16"/>
      <c r="N784" s="16"/>
      <c r="O784" s="16"/>
      <c r="P784" s="16"/>
      <c r="Q784" s="16"/>
      <c r="R784" s="16"/>
      <c r="S784" s="16"/>
      <c r="T784" s="16"/>
      <c r="U784" s="16"/>
    </row>
    <row r="785" spans="2:21" x14ac:dyDescent="0.2">
      <c r="B785" s="18"/>
      <c r="E785" s="20"/>
      <c r="F785" s="9"/>
      <c r="H785" s="20"/>
      <c r="M785" s="16"/>
      <c r="N785" s="16"/>
      <c r="O785" s="16"/>
      <c r="P785" s="16"/>
      <c r="Q785" s="16"/>
      <c r="R785" s="16"/>
      <c r="S785" s="16"/>
      <c r="T785" s="16"/>
      <c r="U785" s="16"/>
    </row>
    <row r="786" spans="2:21" x14ac:dyDescent="0.2">
      <c r="B786" s="18"/>
      <c r="E786" s="20"/>
      <c r="F786" s="9"/>
      <c r="H786" s="20"/>
      <c r="M786" s="16"/>
      <c r="N786" s="16"/>
      <c r="O786" s="16"/>
      <c r="P786" s="16"/>
      <c r="Q786" s="16"/>
      <c r="R786" s="16"/>
      <c r="S786" s="16"/>
      <c r="T786" s="16"/>
      <c r="U786" s="16"/>
    </row>
    <row r="787" spans="2:21" x14ac:dyDescent="0.2">
      <c r="B787" s="18"/>
      <c r="E787" s="20"/>
      <c r="F787" s="9"/>
      <c r="H787" s="20"/>
      <c r="M787" s="16"/>
      <c r="N787" s="16"/>
      <c r="O787" s="16"/>
      <c r="P787" s="16"/>
      <c r="Q787" s="16"/>
      <c r="R787" s="16"/>
      <c r="S787" s="16"/>
      <c r="T787" s="16"/>
      <c r="U787" s="16"/>
    </row>
    <row r="788" spans="2:21" x14ac:dyDescent="0.2">
      <c r="B788" s="18"/>
      <c r="E788" s="20"/>
      <c r="F788" s="9"/>
      <c r="H788" s="20"/>
      <c r="M788" s="16"/>
      <c r="N788" s="16"/>
      <c r="O788" s="16"/>
      <c r="P788" s="16"/>
      <c r="Q788" s="16"/>
      <c r="R788" s="16"/>
      <c r="S788" s="16"/>
      <c r="T788" s="16"/>
      <c r="U788" s="16"/>
    </row>
    <row r="789" spans="2:21" x14ac:dyDescent="0.2">
      <c r="B789" s="18"/>
      <c r="E789" s="20"/>
      <c r="F789" s="9"/>
      <c r="H789" s="20"/>
      <c r="M789" s="16"/>
      <c r="N789" s="16"/>
      <c r="O789" s="16"/>
      <c r="P789" s="16"/>
      <c r="Q789" s="16"/>
      <c r="R789" s="16"/>
      <c r="S789" s="16"/>
      <c r="T789" s="16"/>
      <c r="U789" s="16"/>
    </row>
    <row r="790" spans="2:21" x14ac:dyDescent="0.2">
      <c r="B790" s="18"/>
      <c r="E790" s="20"/>
      <c r="F790" s="9"/>
      <c r="H790" s="20"/>
      <c r="M790" s="16"/>
      <c r="N790" s="16"/>
      <c r="O790" s="16"/>
      <c r="P790" s="16"/>
      <c r="Q790" s="16"/>
      <c r="R790" s="16"/>
      <c r="S790" s="16"/>
      <c r="T790" s="16"/>
      <c r="U790" s="16"/>
    </row>
    <row r="791" spans="2:21" x14ac:dyDescent="0.2">
      <c r="B791" s="18"/>
      <c r="E791" s="20"/>
      <c r="F791" s="9"/>
      <c r="H791" s="20"/>
      <c r="M791" s="16"/>
      <c r="N791" s="16"/>
      <c r="O791" s="16"/>
      <c r="P791" s="16"/>
      <c r="Q791" s="16"/>
      <c r="R791" s="16"/>
      <c r="S791" s="16"/>
      <c r="T791" s="16"/>
      <c r="U791" s="16"/>
    </row>
    <row r="792" spans="2:21" x14ac:dyDescent="0.2">
      <c r="B792" s="18"/>
      <c r="E792" s="20"/>
      <c r="F792" s="9"/>
      <c r="H792" s="20"/>
      <c r="M792" s="16"/>
      <c r="N792" s="16"/>
      <c r="O792" s="16"/>
      <c r="P792" s="16"/>
      <c r="Q792" s="16"/>
      <c r="R792" s="16"/>
      <c r="S792" s="16"/>
      <c r="T792" s="16"/>
      <c r="U792" s="16"/>
    </row>
    <row r="793" spans="2:21" x14ac:dyDescent="0.2">
      <c r="B793" s="18"/>
      <c r="E793" s="20"/>
      <c r="F793" s="9"/>
      <c r="H793" s="20"/>
      <c r="M793" s="16"/>
      <c r="N793" s="16"/>
      <c r="O793" s="16"/>
      <c r="P793" s="16"/>
      <c r="Q793" s="16"/>
      <c r="R793" s="16"/>
      <c r="S793" s="16"/>
      <c r="T793" s="16"/>
      <c r="U793" s="16"/>
    </row>
    <row r="794" spans="2:21" x14ac:dyDescent="0.2">
      <c r="B794" s="18"/>
      <c r="E794" s="20"/>
      <c r="F794" s="9"/>
      <c r="H794" s="20"/>
      <c r="M794" s="16"/>
      <c r="N794" s="16"/>
      <c r="O794" s="16"/>
      <c r="P794" s="16"/>
      <c r="Q794" s="16"/>
      <c r="R794" s="16"/>
      <c r="S794" s="16"/>
      <c r="T794" s="16"/>
      <c r="U794" s="16"/>
    </row>
    <row r="795" spans="2:21" x14ac:dyDescent="0.2">
      <c r="B795" s="18"/>
      <c r="E795" s="20"/>
      <c r="F795" s="9"/>
      <c r="H795" s="20"/>
      <c r="M795" s="16"/>
      <c r="N795" s="16"/>
      <c r="O795" s="16"/>
      <c r="P795" s="16"/>
      <c r="Q795" s="16"/>
      <c r="R795" s="16"/>
      <c r="S795" s="16"/>
      <c r="T795" s="16"/>
      <c r="U795" s="16"/>
    </row>
    <row r="796" spans="2:21" x14ac:dyDescent="0.2">
      <c r="B796" s="18"/>
      <c r="E796" s="20"/>
      <c r="F796" s="9"/>
      <c r="H796" s="20"/>
      <c r="M796" s="16"/>
      <c r="N796" s="16"/>
      <c r="O796" s="16"/>
      <c r="P796" s="16"/>
      <c r="Q796" s="16"/>
      <c r="R796" s="16"/>
      <c r="S796" s="16"/>
      <c r="T796" s="16"/>
      <c r="U796" s="16"/>
    </row>
    <row r="797" spans="2:21" x14ac:dyDescent="0.2">
      <c r="B797" s="18"/>
      <c r="E797" s="20"/>
      <c r="F797" s="9"/>
      <c r="H797" s="20"/>
      <c r="M797" s="16"/>
      <c r="N797" s="16"/>
      <c r="O797" s="16"/>
      <c r="P797" s="16"/>
      <c r="Q797" s="16"/>
      <c r="R797" s="16"/>
      <c r="S797" s="16"/>
      <c r="T797" s="16"/>
      <c r="U797" s="16"/>
    </row>
    <row r="798" spans="2:21" x14ac:dyDescent="0.2">
      <c r="B798" s="18"/>
      <c r="E798" s="20"/>
      <c r="F798" s="9"/>
      <c r="H798" s="20"/>
      <c r="M798" s="16"/>
      <c r="N798" s="16"/>
      <c r="O798" s="16"/>
      <c r="P798" s="16"/>
      <c r="Q798" s="16"/>
      <c r="R798" s="16"/>
      <c r="S798" s="16"/>
      <c r="T798" s="16"/>
      <c r="U798" s="16"/>
    </row>
    <row r="799" spans="2:21" x14ac:dyDescent="0.2">
      <c r="B799" s="18"/>
      <c r="E799" s="20"/>
      <c r="F799" s="9"/>
      <c r="H799" s="20"/>
      <c r="M799" s="16"/>
      <c r="N799" s="16"/>
      <c r="O799" s="16"/>
      <c r="P799" s="16"/>
      <c r="Q799" s="16"/>
      <c r="R799" s="16"/>
      <c r="S799" s="16"/>
      <c r="T799" s="16"/>
      <c r="U799" s="16"/>
    </row>
    <row r="800" spans="2:21" x14ac:dyDescent="0.2">
      <c r="B800" s="18"/>
      <c r="E800" s="20"/>
      <c r="F800" s="9"/>
      <c r="H800" s="20"/>
      <c r="M800" s="16"/>
      <c r="N800" s="16"/>
      <c r="O800" s="16"/>
      <c r="P800" s="16"/>
      <c r="Q800" s="16"/>
      <c r="R800" s="16"/>
      <c r="S800" s="16"/>
      <c r="T800" s="16"/>
      <c r="U800" s="16"/>
    </row>
    <row r="801" spans="2:21" x14ac:dyDescent="0.2">
      <c r="B801" s="18"/>
      <c r="E801" s="20"/>
      <c r="F801" s="9"/>
      <c r="H801" s="20"/>
      <c r="M801" s="16"/>
      <c r="N801" s="16"/>
      <c r="O801" s="16"/>
      <c r="P801" s="16"/>
      <c r="Q801" s="16"/>
      <c r="R801" s="16"/>
      <c r="S801" s="16"/>
      <c r="T801" s="16"/>
      <c r="U801" s="16"/>
    </row>
    <row r="802" spans="2:21" x14ac:dyDescent="0.2">
      <c r="B802" s="18"/>
      <c r="E802" s="20"/>
      <c r="F802" s="9"/>
      <c r="H802" s="20"/>
      <c r="M802" s="16"/>
      <c r="N802" s="16"/>
      <c r="O802" s="16"/>
      <c r="P802" s="16"/>
      <c r="Q802" s="16"/>
      <c r="R802" s="16"/>
      <c r="S802" s="16"/>
      <c r="T802" s="16"/>
      <c r="U802" s="16"/>
    </row>
    <row r="803" spans="2:21" x14ac:dyDescent="0.2">
      <c r="B803" s="18"/>
      <c r="E803" s="20"/>
      <c r="F803" s="9"/>
      <c r="H803" s="20"/>
      <c r="M803" s="16"/>
      <c r="N803" s="16"/>
      <c r="O803" s="16"/>
      <c r="P803" s="16"/>
      <c r="Q803" s="16"/>
      <c r="R803" s="16"/>
      <c r="S803" s="16"/>
      <c r="T803" s="16"/>
      <c r="U803" s="16"/>
    </row>
    <row r="804" spans="2:21" x14ac:dyDescent="0.2">
      <c r="B804" s="18"/>
      <c r="E804" s="20"/>
      <c r="F804" s="9"/>
      <c r="H804" s="20"/>
      <c r="M804" s="16"/>
      <c r="N804" s="16"/>
      <c r="O804" s="16"/>
      <c r="P804" s="16"/>
      <c r="Q804" s="16"/>
      <c r="R804" s="16"/>
      <c r="S804" s="16"/>
      <c r="T804" s="16"/>
      <c r="U804" s="16"/>
    </row>
    <row r="805" spans="2:21" x14ac:dyDescent="0.2">
      <c r="B805" s="18"/>
      <c r="E805" s="20"/>
      <c r="F805" s="9"/>
      <c r="H805" s="20"/>
      <c r="M805" s="16"/>
      <c r="N805" s="16"/>
      <c r="O805" s="16"/>
      <c r="P805" s="16"/>
      <c r="Q805" s="16"/>
      <c r="R805" s="16"/>
      <c r="S805" s="16"/>
      <c r="T805" s="16"/>
      <c r="U805" s="16"/>
    </row>
    <row r="806" spans="2:21" x14ac:dyDescent="0.2">
      <c r="B806" s="18"/>
      <c r="E806" s="20"/>
      <c r="F806" s="9"/>
      <c r="H806" s="20"/>
      <c r="M806" s="16"/>
      <c r="N806" s="16"/>
      <c r="O806" s="16"/>
      <c r="P806" s="16"/>
      <c r="Q806" s="16"/>
      <c r="R806" s="16"/>
      <c r="S806" s="16"/>
      <c r="T806" s="16"/>
      <c r="U806" s="16"/>
    </row>
    <row r="807" spans="2:21" x14ac:dyDescent="0.2">
      <c r="B807" s="18"/>
      <c r="E807" s="20"/>
      <c r="F807" s="9"/>
      <c r="H807" s="20"/>
      <c r="M807" s="16"/>
      <c r="N807" s="16"/>
      <c r="O807" s="16"/>
      <c r="P807" s="16"/>
      <c r="Q807" s="16"/>
      <c r="R807" s="16"/>
      <c r="S807" s="16"/>
      <c r="T807" s="16"/>
      <c r="U807" s="16"/>
    </row>
    <row r="808" spans="2:21" x14ac:dyDescent="0.2">
      <c r="B808" s="18"/>
      <c r="E808" s="20"/>
      <c r="F808" s="9"/>
      <c r="H808" s="20"/>
      <c r="M808" s="16"/>
      <c r="N808" s="16"/>
      <c r="O808" s="16"/>
      <c r="P808" s="16"/>
      <c r="Q808" s="16"/>
      <c r="R808" s="16"/>
      <c r="S808" s="16"/>
      <c r="T808" s="16"/>
      <c r="U808" s="16"/>
    </row>
    <row r="809" spans="2:21" x14ac:dyDescent="0.2">
      <c r="B809" s="18"/>
      <c r="E809" s="20"/>
      <c r="F809" s="9"/>
      <c r="H809" s="20"/>
      <c r="M809" s="16"/>
      <c r="N809" s="16"/>
      <c r="O809" s="16"/>
      <c r="P809" s="16"/>
      <c r="Q809" s="16"/>
      <c r="R809" s="16"/>
      <c r="S809" s="16"/>
      <c r="T809" s="16"/>
      <c r="U809" s="16"/>
    </row>
    <row r="810" spans="2:21" x14ac:dyDescent="0.2">
      <c r="B810" s="18"/>
      <c r="E810" s="20"/>
      <c r="F810" s="9"/>
      <c r="H810" s="20"/>
      <c r="M810" s="16"/>
      <c r="N810" s="16"/>
      <c r="O810" s="16"/>
      <c r="P810" s="16"/>
      <c r="Q810" s="16"/>
      <c r="R810" s="16"/>
      <c r="S810" s="16"/>
      <c r="T810" s="16"/>
      <c r="U810" s="16"/>
    </row>
    <row r="811" spans="2:21" x14ac:dyDescent="0.2">
      <c r="B811" s="18"/>
      <c r="E811" s="20"/>
      <c r="F811" s="9"/>
      <c r="H811" s="20"/>
      <c r="M811" s="16"/>
      <c r="N811" s="16"/>
      <c r="O811" s="16"/>
      <c r="P811" s="16"/>
      <c r="Q811" s="16"/>
      <c r="R811" s="16"/>
      <c r="S811" s="16"/>
      <c r="T811" s="16"/>
      <c r="U811" s="16"/>
    </row>
    <row r="812" spans="2:21" x14ac:dyDescent="0.2">
      <c r="B812" s="18"/>
      <c r="E812" s="20"/>
      <c r="F812" s="9"/>
      <c r="H812" s="20"/>
      <c r="M812" s="16"/>
      <c r="N812" s="16"/>
      <c r="O812" s="16"/>
      <c r="P812" s="16"/>
      <c r="Q812" s="16"/>
      <c r="R812" s="16"/>
      <c r="S812" s="16"/>
      <c r="T812" s="16"/>
      <c r="U812" s="16"/>
    </row>
    <row r="813" spans="2:21" x14ac:dyDescent="0.2">
      <c r="B813" s="18"/>
      <c r="E813" s="20"/>
      <c r="F813" s="9"/>
      <c r="H813" s="20"/>
      <c r="M813" s="16"/>
      <c r="N813" s="16"/>
      <c r="O813" s="16"/>
      <c r="P813" s="16"/>
      <c r="Q813" s="16"/>
      <c r="R813" s="16"/>
      <c r="S813" s="16"/>
      <c r="T813" s="16"/>
      <c r="U813" s="16"/>
    </row>
    <row r="814" spans="2:21" x14ac:dyDescent="0.2">
      <c r="B814" s="18"/>
      <c r="E814" s="20"/>
      <c r="F814" s="9"/>
      <c r="H814" s="20"/>
      <c r="M814" s="16"/>
      <c r="N814" s="16"/>
      <c r="O814" s="16"/>
      <c r="P814" s="16"/>
      <c r="Q814" s="16"/>
      <c r="R814" s="16"/>
      <c r="S814" s="16"/>
      <c r="T814" s="16"/>
      <c r="U814" s="16"/>
    </row>
    <row r="815" spans="2:21" x14ac:dyDescent="0.2">
      <c r="B815" s="18"/>
      <c r="E815" s="20"/>
      <c r="F815" s="9"/>
      <c r="H815" s="20"/>
      <c r="M815" s="16"/>
      <c r="N815" s="16"/>
      <c r="O815" s="16"/>
      <c r="P815" s="16"/>
      <c r="Q815" s="16"/>
      <c r="R815" s="16"/>
      <c r="S815" s="16"/>
      <c r="T815" s="16"/>
      <c r="U815" s="16"/>
    </row>
    <row r="816" spans="2:21" x14ac:dyDescent="0.2">
      <c r="B816" s="18"/>
      <c r="E816" s="20"/>
      <c r="F816" s="9"/>
      <c r="H816" s="20"/>
      <c r="M816" s="16"/>
      <c r="N816" s="16"/>
      <c r="O816" s="16"/>
      <c r="P816" s="16"/>
      <c r="Q816" s="16"/>
      <c r="R816" s="16"/>
      <c r="S816" s="16"/>
      <c r="T816" s="16"/>
      <c r="U816" s="16"/>
    </row>
    <row r="817" spans="2:21" x14ac:dyDescent="0.2">
      <c r="B817" s="18"/>
      <c r="E817" s="20"/>
      <c r="F817" s="9"/>
      <c r="H817" s="20"/>
      <c r="M817" s="16"/>
      <c r="N817" s="16"/>
      <c r="O817" s="16"/>
      <c r="P817" s="16"/>
      <c r="Q817" s="16"/>
      <c r="R817" s="16"/>
      <c r="S817" s="16"/>
      <c r="T817" s="16"/>
      <c r="U817" s="16"/>
    </row>
    <row r="818" spans="2:21" x14ac:dyDescent="0.2">
      <c r="B818" s="18"/>
      <c r="E818" s="20"/>
      <c r="F818" s="9"/>
      <c r="H818" s="20"/>
      <c r="M818" s="16"/>
      <c r="N818" s="16"/>
      <c r="O818" s="16"/>
      <c r="P818" s="16"/>
      <c r="Q818" s="16"/>
      <c r="R818" s="16"/>
      <c r="S818" s="16"/>
      <c r="T818" s="16"/>
      <c r="U818" s="16"/>
    </row>
    <row r="819" spans="2:21" x14ac:dyDescent="0.2">
      <c r="B819" s="18"/>
      <c r="E819" s="20"/>
      <c r="F819" s="9"/>
      <c r="H819" s="20"/>
      <c r="M819" s="16"/>
      <c r="N819" s="16"/>
      <c r="O819" s="16"/>
      <c r="P819" s="16"/>
      <c r="Q819" s="16"/>
      <c r="R819" s="16"/>
      <c r="S819" s="16"/>
      <c r="T819" s="16"/>
      <c r="U819" s="16"/>
    </row>
    <row r="820" spans="2:21" x14ac:dyDescent="0.2">
      <c r="B820" s="18"/>
      <c r="E820" s="20"/>
      <c r="F820" s="9"/>
      <c r="H820" s="20"/>
      <c r="M820" s="16"/>
      <c r="N820" s="16"/>
      <c r="O820" s="16"/>
      <c r="P820" s="16"/>
      <c r="Q820" s="16"/>
      <c r="R820" s="16"/>
      <c r="S820" s="16"/>
      <c r="T820" s="16"/>
      <c r="U820" s="16"/>
    </row>
    <row r="821" spans="2:21" x14ac:dyDescent="0.2">
      <c r="B821" s="18"/>
      <c r="E821" s="20"/>
      <c r="F821" s="9"/>
      <c r="H821" s="20"/>
      <c r="M821" s="16"/>
      <c r="N821" s="16"/>
      <c r="O821" s="16"/>
      <c r="P821" s="16"/>
      <c r="Q821" s="16"/>
      <c r="R821" s="16"/>
      <c r="S821" s="16"/>
      <c r="T821" s="16"/>
      <c r="U821" s="16"/>
    </row>
    <row r="822" spans="2:21" x14ac:dyDescent="0.2">
      <c r="B822" s="18"/>
      <c r="E822" s="20"/>
      <c r="F822" s="9"/>
      <c r="H822" s="20"/>
      <c r="M822" s="16"/>
      <c r="N822" s="16"/>
      <c r="O822" s="16"/>
      <c r="P822" s="16"/>
      <c r="Q822" s="16"/>
      <c r="R822" s="16"/>
      <c r="S822" s="16"/>
      <c r="T822" s="16"/>
      <c r="U822" s="16"/>
    </row>
    <row r="823" spans="2:21" x14ac:dyDescent="0.2">
      <c r="B823" s="18"/>
      <c r="E823" s="20"/>
      <c r="F823" s="9"/>
      <c r="H823" s="20"/>
      <c r="M823" s="16"/>
      <c r="N823" s="16"/>
      <c r="O823" s="16"/>
      <c r="P823" s="16"/>
      <c r="Q823" s="16"/>
      <c r="R823" s="16"/>
      <c r="S823" s="16"/>
      <c r="T823" s="16"/>
      <c r="U823" s="16"/>
    </row>
    <row r="824" spans="2:21" x14ac:dyDescent="0.2">
      <c r="B824" s="18"/>
      <c r="E824" s="20"/>
      <c r="F824" s="9"/>
      <c r="H824" s="20"/>
      <c r="M824" s="16"/>
      <c r="N824" s="16"/>
      <c r="O824" s="16"/>
      <c r="P824" s="16"/>
      <c r="Q824" s="16"/>
      <c r="R824" s="16"/>
      <c r="S824" s="16"/>
      <c r="T824" s="16"/>
      <c r="U824" s="16"/>
    </row>
    <row r="825" spans="2:21" x14ac:dyDescent="0.2">
      <c r="B825" s="18"/>
      <c r="E825" s="20"/>
      <c r="F825" s="9"/>
      <c r="H825" s="20"/>
      <c r="M825" s="16"/>
      <c r="N825" s="16"/>
      <c r="O825" s="16"/>
      <c r="P825" s="16"/>
      <c r="Q825" s="16"/>
      <c r="R825" s="16"/>
      <c r="S825" s="16"/>
      <c r="T825" s="16"/>
      <c r="U825" s="16"/>
    </row>
    <row r="826" spans="2:21" x14ac:dyDescent="0.2">
      <c r="B826" s="18"/>
      <c r="E826" s="20"/>
      <c r="F826" s="9"/>
      <c r="H826" s="20"/>
      <c r="M826" s="16"/>
      <c r="N826" s="16"/>
      <c r="O826" s="16"/>
      <c r="P826" s="16"/>
      <c r="Q826" s="16"/>
      <c r="R826" s="16"/>
      <c r="S826" s="16"/>
      <c r="T826" s="16"/>
      <c r="U826" s="16"/>
    </row>
    <row r="827" spans="2:21" x14ac:dyDescent="0.2">
      <c r="B827" s="18"/>
      <c r="E827" s="20"/>
      <c r="F827" s="9"/>
      <c r="H827" s="20"/>
      <c r="M827" s="16"/>
      <c r="N827" s="16"/>
      <c r="O827" s="16"/>
      <c r="P827" s="16"/>
      <c r="Q827" s="16"/>
      <c r="R827" s="16"/>
      <c r="S827" s="16"/>
      <c r="T827" s="16"/>
      <c r="U827" s="16"/>
    </row>
    <row r="828" spans="2:21" x14ac:dyDescent="0.2">
      <c r="B828" s="18"/>
      <c r="E828" s="20"/>
      <c r="F828" s="9"/>
      <c r="H828" s="20"/>
      <c r="M828" s="16"/>
      <c r="N828" s="16"/>
      <c r="O828" s="16"/>
      <c r="P828" s="16"/>
      <c r="Q828" s="16"/>
      <c r="R828" s="16"/>
      <c r="S828" s="16"/>
      <c r="T828" s="16"/>
      <c r="U828" s="16"/>
    </row>
    <row r="829" spans="2:21" x14ac:dyDescent="0.2">
      <c r="B829" s="18"/>
      <c r="E829" s="20"/>
      <c r="F829" s="9"/>
      <c r="H829" s="20"/>
      <c r="M829" s="16"/>
      <c r="N829" s="16"/>
      <c r="O829" s="16"/>
      <c r="P829" s="16"/>
      <c r="Q829" s="16"/>
      <c r="R829" s="16"/>
      <c r="S829" s="16"/>
      <c r="T829" s="16"/>
      <c r="U829" s="16"/>
    </row>
    <row r="830" spans="2:21" x14ac:dyDescent="0.2">
      <c r="B830" s="18"/>
      <c r="E830" s="20"/>
      <c r="F830" s="9"/>
      <c r="H830" s="20"/>
      <c r="M830" s="16"/>
      <c r="N830" s="16"/>
      <c r="O830" s="16"/>
      <c r="P830" s="16"/>
      <c r="Q830" s="16"/>
      <c r="R830" s="16"/>
      <c r="S830" s="16"/>
      <c r="T830" s="16"/>
      <c r="U830" s="16"/>
    </row>
    <row r="831" spans="2:21" x14ac:dyDescent="0.2">
      <c r="B831" s="18"/>
      <c r="E831" s="20"/>
      <c r="F831" s="9"/>
      <c r="H831" s="20"/>
      <c r="M831" s="16"/>
      <c r="N831" s="16"/>
      <c r="O831" s="16"/>
      <c r="P831" s="16"/>
      <c r="Q831" s="16"/>
      <c r="R831" s="16"/>
      <c r="S831" s="16"/>
      <c r="T831" s="16"/>
      <c r="U831" s="16"/>
    </row>
    <row r="832" spans="2:21" x14ac:dyDescent="0.2">
      <c r="B832" s="18"/>
      <c r="E832" s="20"/>
      <c r="F832" s="9"/>
      <c r="H832" s="20"/>
      <c r="M832" s="16"/>
      <c r="N832" s="16"/>
      <c r="O832" s="16"/>
      <c r="P832" s="16"/>
      <c r="Q832" s="16"/>
      <c r="R832" s="16"/>
      <c r="S832" s="16"/>
      <c r="T832" s="16"/>
      <c r="U832" s="16"/>
    </row>
    <row r="833" spans="2:21" x14ac:dyDescent="0.2">
      <c r="B833" s="18"/>
      <c r="E833" s="20"/>
      <c r="F833" s="9"/>
      <c r="H833" s="20"/>
      <c r="M833" s="16"/>
      <c r="N833" s="16"/>
      <c r="O833" s="16"/>
      <c r="P833" s="16"/>
      <c r="Q833" s="16"/>
      <c r="R833" s="16"/>
      <c r="S833" s="16"/>
      <c r="T833" s="16"/>
      <c r="U833" s="16"/>
    </row>
    <row r="834" spans="2:21" x14ac:dyDescent="0.2">
      <c r="B834" s="18"/>
      <c r="E834" s="20"/>
      <c r="F834" s="9"/>
      <c r="H834" s="20"/>
      <c r="M834" s="16"/>
      <c r="N834" s="16"/>
      <c r="O834" s="16"/>
      <c r="P834" s="16"/>
      <c r="Q834" s="16"/>
      <c r="R834" s="16"/>
      <c r="S834" s="16"/>
      <c r="T834" s="16"/>
      <c r="U834" s="16"/>
    </row>
    <row r="835" spans="2:21" x14ac:dyDescent="0.2">
      <c r="B835" s="18"/>
      <c r="E835" s="20"/>
      <c r="F835" s="9"/>
      <c r="H835" s="20"/>
      <c r="M835" s="16"/>
      <c r="N835" s="16"/>
      <c r="O835" s="16"/>
      <c r="P835" s="16"/>
      <c r="Q835" s="16"/>
      <c r="R835" s="16"/>
      <c r="S835" s="16"/>
      <c r="T835" s="16"/>
      <c r="U835" s="16"/>
    </row>
    <row r="836" spans="2:21" x14ac:dyDescent="0.2">
      <c r="B836" s="18"/>
      <c r="E836" s="20"/>
      <c r="F836" s="9"/>
      <c r="H836" s="20"/>
      <c r="M836" s="16"/>
      <c r="N836" s="16"/>
      <c r="O836" s="16"/>
      <c r="P836" s="16"/>
      <c r="Q836" s="16"/>
      <c r="R836" s="16"/>
      <c r="S836" s="16"/>
      <c r="T836" s="16"/>
      <c r="U836" s="16"/>
    </row>
    <row r="837" spans="2:21" x14ac:dyDescent="0.2">
      <c r="B837" s="18"/>
      <c r="E837" s="20"/>
      <c r="F837" s="9"/>
      <c r="H837" s="20"/>
      <c r="M837" s="16"/>
      <c r="N837" s="16"/>
      <c r="O837" s="16"/>
      <c r="P837" s="16"/>
      <c r="Q837" s="16"/>
      <c r="R837" s="16"/>
      <c r="S837" s="16"/>
      <c r="T837" s="16"/>
      <c r="U837" s="16"/>
    </row>
    <row r="838" spans="2:21" x14ac:dyDescent="0.2">
      <c r="B838" s="18"/>
      <c r="E838" s="20"/>
      <c r="F838" s="9"/>
      <c r="H838" s="20"/>
      <c r="M838" s="16"/>
      <c r="N838" s="16"/>
      <c r="O838" s="16"/>
      <c r="P838" s="16"/>
      <c r="Q838" s="16"/>
      <c r="R838" s="16"/>
      <c r="S838" s="16"/>
      <c r="T838" s="16"/>
      <c r="U838" s="16"/>
    </row>
    <row r="839" spans="2:21" x14ac:dyDescent="0.2">
      <c r="B839" s="18"/>
      <c r="E839" s="20"/>
      <c r="F839" s="9"/>
      <c r="H839" s="20"/>
      <c r="M839" s="16"/>
      <c r="N839" s="16"/>
      <c r="O839" s="16"/>
      <c r="P839" s="16"/>
      <c r="Q839" s="16"/>
      <c r="R839" s="16"/>
      <c r="S839" s="16"/>
      <c r="T839" s="16"/>
      <c r="U839" s="16"/>
    </row>
    <row r="840" spans="2:21" x14ac:dyDescent="0.2">
      <c r="B840" s="18"/>
      <c r="E840" s="20"/>
      <c r="F840" s="9"/>
      <c r="H840" s="20"/>
      <c r="M840" s="16"/>
      <c r="N840" s="16"/>
      <c r="O840" s="16"/>
      <c r="P840" s="16"/>
      <c r="Q840" s="16"/>
      <c r="R840" s="16"/>
      <c r="S840" s="16"/>
      <c r="T840" s="16"/>
      <c r="U840" s="16"/>
    </row>
    <row r="841" spans="2:21" x14ac:dyDescent="0.2">
      <c r="B841" s="18"/>
      <c r="E841" s="20"/>
      <c r="F841" s="9"/>
      <c r="H841" s="20"/>
      <c r="M841" s="16"/>
      <c r="N841" s="16"/>
      <c r="O841" s="16"/>
      <c r="P841" s="16"/>
      <c r="Q841" s="16"/>
      <c r="R841" s="16"/>
      <c r="S841" s="16"/>
      <c r="T841" s="16"/>
      <c r="U841" s="16"/>
    </row>
    <row r="842" spans="2:21" x14ac:dyDescent="0.2">
      <c r="B842" s="18"/>
      <c r="E842" s="20"/>
      <c r="F842" s="9"/>
      <c r="H842" s="20"/>
      <c r="M842" s="16"/>
      <c r="N842" s="16"/>
      <c r="O842" s="16"/>
      <c r="P842" s="16"/>
      <c r="Q842" s="16"/>
      <c r="R842" s="16"/>
      <c r="S842" s="16"/>
      <c r="T842" s="16"/>
      <c r="U842" s="16"/>
    </row>
    <row r="843" spans="2:21" x14ac:dyDescent="0.2">
      <c r="B843" s="18"/>
      <c r="E843" s="20"/>
      <c r="F843" s="9"/>
      <c r="H843" s="20"/>
      <c r="M843" s="16"/>
      <c r="N843" s="16"/>
      <c r="O843" s="16"/>
      <c r="P843" s="16"/>
      <c r="Q843" s="16"/>
      <c r="R843" s="16"/>
      <c r="S843" s="16"/>
      <c r="T843" s="16"/>
      <c r="U843" s="16"/>
    </row>
    <row r="844" spans="2:21" x14ac:dyDescent="0.2">
      <c r="B844" s="18"/>
      <c r="E844" s="20"/>
      <c r="F844" s="9"/>
      <c r="H844" s="20"/>
      <c r="M844" s="16"/>
      <c r="N844" s="16"/>
      <c r="O844" s="16"/>
      <c r="P844" s="16"/>
      <c r="Q844" s="16"/>
      <c r="R844" s="16"/>
      <c r="S844" s="16"/>
      <c r="T844" s="16"/>
      <c r="U844" s="16"/>
    </row>
    <row r="845" spans="2:21" x14ac:dyDescent="0.2">
      <c r="B845" s="18"/>
      <c r="E845" s="20"/>
      <c r="F845" s="9"/>
      <c r="H845" s="20"/>
      <c r="M845" s="16"/>
      <c r="N845" s="16"/>
      <c r="O845" s="16"/>
      <c r="P845" s="16"/>
      <c r="Q845" s="16"/>
      <c r="R845" s="16"/>
      <c r="S845" s="16"/>
      <c r="T845" s="16"/>
      <c r="U845" s="16"/>
    </row>
    <row r="846" spans="2:21" x14ac:dyDescent="0.2">
      <c r="B846" s="18"/>
      <c r="E846" s="20"/>
      <c r="F846" s="9"/>
      <c r="H846" s="20"/>
      <c r="M846" s="16"/>
      <c r="N846" s="16"/>
      <c r="O846" s="16"/>
      <c r="P846" s="16"/>
      <c r="Q846" s="16"/>
      <c r="R846" s="16"/>
      <c r="S846" s="16"/>
      <c r="T846" s="16"/>
      <c r="U846" s="16"/>
    </row>
    <row r="847" spans="2:21" x14ac:dyDescent="0.2">
      <c r="B847" s="18"/>
      <c r="E847" s="20"/>
      <c r="F847" s="9"/>
      <c r="H847" s="20"/>
      <c r="M847" s="16"/>
      <c r="N847" s="16"/>
      <c r="O847" s="16"/>
      <c r="P847" s="16"/>
      <c r="Q847" s="16"/>
      <c r="R847" s="16"/>
      <c r="S847" s="16"/>
      <c r="T847" s="16"/>
      <c r="U847" s="16"/>
    </row>
    <row r="848" spans="2:21" x14ac:dyDescent="0.2">
      <c r="B848" s="18"/>
      <c r="E848" s="20"/>
      <c r="F848" s="9"/>
      <c r="H848" s="20"/>
      <c r="M848" s="16"/>
      <c r="N848" s="16"/>
      <c r="O848" s="16"/>
      <c r="P848" s="16"/>
      <c r="Q848" s="16"/>
      <c r="R848" s="16"/>
      <c r="S848" s="16"/>
      <c r="T848" s="16"/>
      <c r="U848" s="16"/>
    </row>
    <row r="849" spans="2:21" x14ac:dyDescent="0.2">
      <c r="B849" s="18"/>
      <c r="E849" s="20"/>
      <c r="F849" s="9"/>
      <c r="H849" s="20"/>
      <c r="M849" s="16"/>
      <c r="N849" s="16"/>
      <c r="O849" s="16"/>
      <c r="P849" s="16"/>
      <c r="Q849" s="16"/>
      <c r="R849" s="16"/>
      <c r="S849" s="16"/>
      <c r="T849" s="16"/>
      <c r="U849" s="16"/>
    </row>
    <row r="850" spans="2:21" x14ac:dyDescent="0.2">
      <c r="B850" s="18"/>
      <c r="E850" s="20"/>
      <c r="F850" s="9"/>
      <c r="H850" s="20"/>
      <c r="M850" s="16"/>
      <c r="N850" s="16"/>
      <c r="O850" s="16"/>
      <c r="P850" s="16"/>
      <c r="Q850" s="16"/>
      <c r="R850" s="16"/>
      <c r="S850" s="16"/>
      <c r="T850" s="16"/>
      <c r="U850" s="16"/>
    </row>
    <row r="851" spans="2:21" x14ac:dyDescent="0.2">
      <c r="B851" s="18"/>
      <c r="E851" s="20"/>
      <c r="F851" s="9"/>
      <c r="H851" s="20"/>
      <c r="M851" s="16"/>
      <c r="N851" s="16"/>
      <c r="O851" s="16"/>
      <c r="P851" s="16"/>
      <c r="Q851" s="16"/>
      <c r="R851" s="16"/>
      <c r="S851" s="16"/>
      <c r="T851" s="16"/>
      <c r="U851" s="16"/>
    </row>
    <row r="852" spans="2:21" x14ac:dyDescent="0.2">
      <c r="B852" s="18"/>
      <c r="E852" s="20"/>
      <c r="F852" s="9"/>
      <c r="H852" s="20"/>
      <c r="M852" s="16"/>
      <c r="N852" s="16"/>
      <c r="O852" s="16"/>
      <c r="P852" s="16"/>
      <c r="Q852" s="16"/>
      <c r="R852" s="16"/>
      <c r="S852" s="16"/>
      <c r="T852" s="16"/>
      <c r="U852" s="16"/>
    </row>
    <row r="853" spans="2:21" x14ac:dyDescent="0.2">
      <c r="B853" s="18"/>
      <c r="E853" s="20"/>
      <c r="F853" s="9"/>
      <c r="H853" s="20"/>
      <c r="M853" s="16"/>
      <c r="N853" s="16"/>
      <c r="O853" s="16"/>
      <c r="P853" s="16"/>
      <c r="Q853" s="16"/>
      <c r="R853" s="16"/>
      <c r="S853" s="16"/>
      <c r="T853" s="16"/>
      <c r="U853" s="16"/>
    </row>
    <row r="854" spans="2:21" x14ac:dyDescent="0.2">
      <c r="B854" s="18"/>
      <c r="E854" s="20"/>
      <c r="F854" s="9"/>
      <c r="H854" s="20"/>
      <c r="M854" s="16"/>
      <c r="N854" s="16"/>
      <c r="O854" s="16"/>
      <c r="P854" s="16"/>
      <c r="Q854" s="16"/>
      <c r="R854" s="16"/>
      <c r="S854" s="16"/>
      <c r="T854" s="16"/>
      <c r="U854" s="16"/>
    </row>
    <row r="855" spans="2:21" x14ac:dyDescent="0.2">
      <c r="B855" s="18"/>
      <c r="E855" s="20"/>
      <c r="F855" s="9"/>
      <c r="H855" s="20"/>
      <c r="M855" s="16"/>
      <c r="N855" s="16"/>
      <c r="O855" s="16"/>
      <c r="P855" s="16"/>
      <c r="Q855" s="16"/>
      <c r="R855" s="16"/>
      <c r="S855" s="16"/>
      <c r="T855" s="16"/>
      <c r="U855" s="16"/>
    </row>
    <row r="856" spans="2:21" x14ac:dyDescent="0.2">
      <c r="B856" s="18"/>
      <c r="E856" s="20"/>
      <c r="F856" s="9"/>
      <c r="H856" s="20"/>
      <c r="M856" s="16"/>
      <c r="N856" s="16"/>
      <c r="O856" s="16"/>
      <c r="P856" s="16"/>
      <c r="Q856" s="16"/>
      <c r="R856" s="16"/>
      <c r="S856" s="16"/>
      <c r="T856" s="16"/>
      <c r="U856" s="16"/>
    </row>
    <row r="857" spans="2:21" x14ac:dyDescent="0.2">
      <c r="B857" s="18"/>
      <c r="E857" s="20"/>
      <c r="F857" s="9"/>
      <c r="H857" s="20"/>
      <c r="M857" s="16"/>
      <c r="N857" s="16"/>
      <c r="O857" s="16"/>
      <c r="P857" s="16"/>
      <c r="Q857" s="16"/>
      <c r="R857" s="16"/>
      <c r="S857" s="16"/>
      <c r="T857" s="16"/>
      <c r="U857" s="16"/>
    </row>
    <row r="858" spans="2:21" x14ac:dyDescent="0.2">
      <c r="B858" s="18"/>
      <c r="E858" s="20"/>
      <c r="F858" s="9"/>
      <c r="H858" s="20"/>
      <c r="M858" s="16"/>
      <c r="N858" s="16"/>
      <c r="O858" s="16"/>
      <c r="P858" s="16"/>
      <c r="Q858" s="16"/>
      <c r="R858" s="16"/>
      <c r="S858" s="16"/>
      <c r="T858" s="16"/>
      <c r="U858" s="16"/>
    </row>
    <row r="859" spans="2:21" x14ac:dyDescent="0.2">
      <c r="B859" s="18"/>
      <c r="E859" s="20"/>
      <c r="F859" s="9"/>
      <c r="H859" s="20"/>
      <c r="M859" s="16"/>
      <c r="N859" s="16"/>
      <c r="O859" s="16"/>
      <c r="P859" s="16"/>
      <c r="Q859" s="16"/>
      <c r="R859" s="16"/>
      <c r="S859" s="16"/>
      <c r="T859" s="16"/>
      <c r="U859" s="16"/>
    </row>
    <row r="860" spans="2:21" x14ac:dyDescent="0.2">
      <c r="B860" s="18"/>
      <c r="E860" s="20"/>
      <c r="F860" s="9"/>
      <c r="H860" s="20"/>
      <c r="M860" s="16"/>
      <c r="N860" s="16"/>
      <c r="O860" s="16"/>
      <c r="P860" s="16"/>
      <c r="Q860" s="16"/>
      <c r="R860" s="16"/>
      <c r="S860" s="16"/>
      <c r="T860" s="16"/>
      <c r="U860" s="16"/>
    </row>
    <row r="861" spans="2:21" x14ac:dyDescent="0.2">
      <c r="B861" s="18"/>
      <c r="E861" s="20"/>
      <c r="F861" s="9"/>
      <c r="H861" s="20"/>
      <c r="M861" s="16"/>
      <c r="N861" s="16"/>
      <c r="O861" s="16"/>
      <c r="P861" s="16"/>
      <c r="Q861" s="16"/>
      <c r="R861" s="16"/>
      <c r="S861" s="16"/>
      <c r="T861" s="16"/>
      <c r="U861" s="16"/>
    </row>
    <row r="862" spans="2:21" x14ac:dyDescent="0.2">
      <c r="B862" s="18"/>
      <c r="E862" s="20"/>
      <c r="F862" s="9"/>
      <c r="H862" s="20"/>
      <c r="M862" s="16"/>
      <c r="N862" s="16"/>
      <c r="O862" s="16"/>
      <c r="P862" s="16"/>
      <c r="Q862" s="16"/>
      <c r="R862" s="16"/>
      <c r="S862" s="16"/>
      <c r="T862" s="16"/>
      <c r="U862" s="16"/>
    </row>
    <row r="863" spans="2:21" x14ac:dyDescent="0.2">
      <c r="B863" s="18"/>
      <c r="E863" s="20"/>
      <c r="F863" s="9"/>
      <c r="H863" s="20"/>
      <c r="M863" s="16"/>
      <c r="N863" s="16"/>
      <c r="O863" s="16"/>
      <c r="P863" s="16"/>
      <c r="Q863" s="16"/>
      <c r="R863" s="16"/>
      <c r="S863" s="16"/>
      <c r="T863" s="16"/>
      <c r="U863" s="16"/>
    </row>
    <row r="864" spans="2:21" x14ac:dyDescent="0.2">
      <c r="B864" s="18"/>
      <c r="E864" s="20"/>
      <c r="F864" s="9"/>
      <c r="H864" s="20"/>
      <c r="M864" s="16"/>
      <c r="N864" s="16"/>
      <c r="O864" s="16"/>
      <c r="P864" s="16"/>
      <c r="Q864" s="16"/>
      <c r="R864" s="16"/>
      <c r="S864" s="16"/>
      <c r="T864" s="16"/>
      <c r="U864" s="16"/>
    </row>
    <row r="865" spans="2:21" x14ac:dyDescent="0.2">
      <c r="B865" s="18"/>
      <c r="E865" s="20"/>
      <c r="F865" s="9"/>
      <c r="H865" s="20"/>
      <c r="M865" s="16"/>
      <c r="N865" s="16"/>
      <c r="O865" s="16"/>
      <c r="P865" s="16"/>
      <c r="Q865" s="16"/>
      <c r="R865" s="16"/>
      <c r="S865" s="16"/>
      <c r="T865" s="16"/>
      <c r="U865" s="16"/>
    </row>
    <row r="866" spans="2:21" x14ac:dyDescent="0.2">
      <c r="B866" s="18"/>
      <c r="E866" s="20"/>
      <c r="F866" s="9"/>
      <c r="H866" s="20"/>
      <c r="M866" s="16"/>
      <c r="N866" s="16"/>
      <c r="O866" s="16"/>
      <c r="P866" s="16"/>
      <c r="Q866" s="16"/>
      <c r="R866" s="16"/>
      <c r="S866" s="16"/>
      <c r="T866" s="16"/>
      <c r="U866" s="16"/>
    </row>
    <row r="867" spans="2:21" x14ac:dyDescent="0.2">
      <c r="B867" s="18"/>
      <c r="E867" s="20"/>
      <c r="F867" s="9"/>
      <c r="H867" s="20"/>
      <c r="M867" s="16"/>
      <c r="N867" s="16"/>
      <c r="O867" s="16"/>
      <c r="P867" s="16"/>
      <c r="Q867" s="16"/>
      <c r="R867" s="16"/>
      <c r="S867" s="16"/>
      <c r="T867" s="16"/>
      <c r="U867" s="16"/>
    </row>
    <row r="868" spans="2:21" x14ac:dyDescent="0.2">
      <c r="B868" s="18"/>
      <c r="E868" s="20"/>
      <c r="F868" s="9"/>
      <c r="H868" s="20"/>
      <c r="M868" s="16"/>
      <c r="N868" s="16"/>
      <c r="O868" s="16"/>
      <c r="P868" s="16"/>
      <c r="Q868" s="16"/>
      <c r="R868" s="16"/>
      <c r="S868" s="16"/>
      <c r="T868" s="16"/>
      <c r="U868" s="16"/>
    </row>
    <row r="869" spans="2:21" x14ac:dyDescent="0.2">
      <c r="B869" s="18"/>
      <c r="E869" s="20"/>
      <c r="F869" s="9"/>
      <c r="H869" s="20"/>
      <c r="M869" s="16"/>
      <c r="N869" s="16"/>
      <c r="O869" s="16"/>
      <c r="P869" s="16"/>
      <c r="Q869" s="16"/>
      <c r="R869" s="16"/>
      <c r="S869" s="16"/>
      <c r="T869" s="16"/>
      <c r="U869" s="16"/>
    </row>
    <row r="870" spans="2:21" x14ac:dyDescent="0.2">
      <c r="B870" s="18"/>
      <c r="E870" s="20"/>
      <c r="F870" s="9"/>
      <c r="H870" s="20"/>
      <c r="M870" s="16"/>
      <c r="N870" s="16"/>
      <c r="O870" s="16"/>
      <c r="P870" s="16"/>
      <c r="Q870" s="16"/>
      <c r="R870" s="16"/>
      <c r="S870" s="16"/>
      <c r="T870" s="16"/>
      <c r="U870" s="16"/>
    </row>
    <row r="871" spans="2:21" x14ac:dyDescent="0.2">
      <c r="B871" s="18"/>
      <c r="E871" s="20"/>
      <c r="F871" s="9"/>
      <c r="H871" s="20"/>
      <c r="M871" s="16"/>
      <c r="N871" s="16"/>
      <c r="O871" s="16"/>
      <c r="P871" s="16"/>
      <c r="Q871" s="16"/>
      <c r="R871" s="16"/>
      <c r="S871" s="16"/>
      <c r="T871" s="16"/>
      <c r="U871" s="16"/>
    </row>
    <row r="872" spans="2:21" x14ac:dyDescent="0.2">
      <c r="B872" s="18"/>
      <c r="E872" s="20"/>
      <c r="F872" s="9"/>
      <c r="H872" s="20"/>
      <c r="M872" s="16"/>
      <c r="N872" s="16"/>
      <c r="O872" s="16"/>
      <c r="P872" s="16"/>
      <c r="Q872" s="16"/>
      <c r="R872" s="16"/>
      <c r="S872" s="16"/>
      <c r="T872" s="16"/>
      <c r="U872" s="16"/>
    </row>
    <row r="873" spans="2:21" x14ac:dyDescent="0.2">
      <c r="B873" s="18"/>
      <c r="E873" s="20"/>
      <c r="F873" s="9"/>
      <c r="H873" s="20"/>
      <c r="M873" s="16"/>
      <c r="N873" s="16"/>
      <c r="O873" s="16"/>
      <c r="P873" s="16"/>
      <c r="Q873" s="16"/>
      <c r="R873" s="16"/>
      <c r="S873" s="16"/>
      <c r="T873" s="16"/>
      <c r="U873" s="16"/>
    </row>
    <row r="874" spans="2:21" x14ac:dyDescent="0.2">
      <c r="B874" s="18"/>
      <c r="E874" s="20"/>
      <c r="F874" s="9"/>
      <c r="H874" s="20"/>
      <c r="M874" s="16"/>
      <c r="N874" s="16"/>
      <c r="O874" s="16"/>
      <c r="P874" s="16"/>
      <c r="Q874" s="16"/>
      <c r="R874" s="16"/>
      <c r="S874" s="16"/>
      <c r="T874" s="16"/>
      <c r="U874" s="16"/>
    </row>
    <row r="875" spans="2:21" x14ac:dyDescent="0.2">
      <c r="B875" s="18"/>
      <c r="E875" s="20"/>
      <c r="F875" s="9"/>
      <c r="H875" s="20"/>
      <c r="M875" s="16"/>
      <c r="N875" s="16"/>
      <c r="O875" s="16"/>
      <c r="P875" s="16"/>
      <c r="Q875" s="16"/>
      <c r="R875" s="16"/>
      <c r="S875" s="16"/>
      <c r="T875" s="16"/>
      <c r="U875" s="16"/>
    </row>
    <row r="876" spans="2:21" x14ac:dyDescent="0.2">
      <c r="B876" s="18"/>
      <c r="E876" s="20"/>
      <c r="F876" s="9"/>
      <c r="H876" s="20"/>
      <c r="M876" s="16"/>
      <c r="N876" s="16"/>
      <c r="O876" s="16"/>
      <c r="P876" s="16"/>
      <c r="Q876" s="16"/>
      <c r="R876" s="16"/>
      <c r="S876" s="16"/>
      <c r="T876" s="16"/>
      <c r="U876" s="16"/>
    </row>
    <row r="877" spans="2:21" x14ac:dyDescent="0.2">
      <c r="B877" s="18"/>
      <c r="E877" s="20"/>
      <c r="F877" s="9"/>
      <c r="H877" s="20"/>
      <c r="M877" s="16"/>
      <c r="N877" s="16"/>
      <c r="O877" s="16"/>
      <c r="P877" s="16"/>
      <c r="Q877" s="16"/>
      <c r="R877" s="16"/>
      <c r="S877" s="16"/>
      <c r="T877" s="16"/>
      <c r="U877" s="16"/>
    </row>
    <row r="878" spans="2:21" x14ac:dyDescent="0.2">
      <c r="B878" s="18"/>
      <c r="E878" s="20"/>
      <c r="F878" s="9"/>
      <c r="H878" s="20"/>
      <c r="M878" s="16"/>
      <c r="N878" s="16"/>
      <c r="O878" s="16"/>
      <c r="P878" s="16"/>
      <c r="Q878" s="16"/>
      <c r="R878" s="16"/>
      <c r="S878" s="16"/>
      <c r="T878" s="16"/>
      <c r="U878" s="16"/>
    </row>
    <row r="879" spans="2:21" x14ac:dyDescent="0.2">
      <c r="B879" s="18"/>
      <c r="E879" s="20"/>
      <c r="F879" s="9"/>
      <c r="H879" s="20"/>
      <c r="M879" s="16"/>
      <c r="N879" s="16"/>
      <c r="O879" s="16"/>
      <c r="P879" s="16"/>
      <c r="Q879" s="16"/>
      <c r="R879" s="16"/>
      <c r="S879" s="16"/>
      <c r="T879" s="16"/>
      <c r="U879" s="16"/>
    </row>
    <row r="880" spans="2:21" x14ac:dyDescent="0.2">
      <c r="B880" s="18"/>
      <c r="E880" s="20"/>
      <c r="F880" s="9"/>
      <c r="H880" s="20"/>
      <c r="M880" s="16"/>
      <c r="N880" s="16"/>
      <c r="O880" s="16"/>
      <c r="P880" s="16"/>
      <c r="Q880" s="16"/>
      <c r="R880" s="16"/>
      <c r="S880" s="16"/>
      <c r="T880" s="16"/>
      <c r="U880" s="16"/>
    </row>
    <row r="881" spans="2:21" x14ac:dyDescent="0.2">
      <c r="B881" s="18"/>
      <c r="E881" s="20"/>
      <c r="F881" s="9"/>
      <c r="H881" s="20"/>
      <c r="M881" s="16"/>
      <c r="N881" s="16"/>
      <c r="O881" s="16"/>
      <c r="P881" s="16"/>
      <c r="Q881" s="16"/>
      <c r="R881" s="16"/>
      <c r="S881" s="16"/>
      <c r="T881" s="16"/>
      <c r="U881" s="16"/>
    </row>
    <row r="882" spans="2:21" x14ac:dyDescent="0.2">
      <c r="B882" s="18"/>
      <c r="E882" s="20"/>
      <c r="F882" s="9"/>
      <c r="H882" s="20"/>
      <c r="M882" s="16"/>
      <c r="N882" s="16"/>
      <c r="O882" s="16"/>
      <c r="P882" s="16"/>
      <c r="Q882" s="16"/>
      <c r="R882" s="16"/>
      <c r="S882" s="16"/>
      <c r="T882" s="16"/>
      <c r="U882" s="16"/>
    </row>
    <row r="883" spans="2:21" x14ac:dyDescent="0.2">
      <c r="B883" s="18"/>
      <c r="E883" s="20"/>
      <c r="F883" s="9"/>
      <c r="H883" s="20"/>
      <c r="M883" s="16"/>
      <c r="N883" s="16"/>
      <c r="O883" s="16"/>
      <c r="P883" s="16"/>
      <c r="Q883" s="16"/>
      <c r="R883" s="16"/>
      <c r="S883" s="16"/>
      <c r="T883" s="16"/>
      <c r="U883" s="16"/>
    </row>
    <row r="884" spans="2:21" x14ac:dyDescent="0.2">
      <c r="B884" s="18"/>
      <c r="E884" s="20"/>
      <c r="F884" s="9"/>
      <c r="H884" s="20"/>
      <c r="M884" s="16"/>
      <c r="N884" s="16"/>
      <c r="O884" s="16"/>
      <c r="P884" s="16"/>
      <c r="Q884" s="16"/>
      <c r="R884" s="16"/>
      <c r="S884" s="16"/>
      <c r="T884" s="16"/>
      <c r="U884" s="16"/>
    </row>
    <row r="885" spans="2:21" x14ac:dyDescent="0.2">
      <c r="B885" s="18"/>
      <c r="E885" s="20"/>
      <c r="F885" s="9"/>
      <c r="H885" s="20"/>
      <c r="M885" s="16"/>
      <c r="N885" s="16"/>
      <c r="O885" s="16"/>
      <c r="P885" s="16"/>
      <c r="Q885" s="16"/>
      <c r="R885" s="16"/>
      <c r="S885" s="16"/>
      <c r="T885" s="16"/>
      <c r="U885" s="16"/>
    </row>
    <row r="886" spans="2:21" x14ac:dyDescent="0.2">
      <c r="B886" s="18"/>
      <c r="E886" s="20"/>
      <c r="F886" s="9"/>
      <c r="H886" s="20"/>
      <c r="M886" s="16"/>
      <c r="N886" s="16"/>
      <c r="O886" s="16"/>
      <c r="P886" s="16"/>
      <c r="Q886" s="16"/>
      <c r="R886" s="16"/>
      <c r="S886" s="16"/>
      <c r="T886" s="16"/>
      <c r="U886" s="16"/>
    </row>
    <row r="887" spans="2:21" x14ac:dyDescent="0.2">
      <c r="B887" s="18"/>
      <c r="E887" s="20"/>
      <c r="F887" s="9"/>
      <c r="H887" s="20"/>
      <c r="M887" s="16"/>
      <c r="N887" s="16"/>
      <c r="O887" s="16"/>
      <c r="P887" s="16"/>
      <c r="Q887" s="16"/>
      <c r="R887" s="16"/>
      <c r="S887" s="16"/>
      <c r="T887" s="16"/>
      <c r="U887" s="16"/>
    </row>
    <row r="888" spans="2:21" x14ac:dyDescent="0.2">
      <c r="B888" s="18"/>
      <c r="E888" s="20"/>
      <c r="F888" s="9"/>
      <c r="H888" s="20"/>
      <c r="M888" s="16"/>
      <c r="N888" s="16"/>
      <c r="O888" s="16"/>
      <c r="P888" s="16"/>
      <c r="Q888" s="16"/>
      <c r="R888" s="16"/>
      <c r="S888" s="16"/>
      <c r="T888" s="16"/>
      <c r="U888" s="16"/>
    </row>
    <row r="889" spans="2:21" x14ac:dyDescent="0.2">
      <c r="B889" s="18"/>
      <c r="E889" s="20"/>
      <c r="F889" s="9"/>
      <c r="H889" s="20"/>
      <c r="M889" s="16"/>
      <c r="N889" s="16"/>
      <c r="O889" s="16"/>
      <c r="P889" s="16"/>
      <c r="Q889" s="16"/>
      <c r="R889" s="16"/>
      <c r="S889" s="16"/>
      <c r="T889" s="16"/>
      <c r="U889" s="16"/>
    </row>
    <row r="890" spans="2:21" x14ac:dyDescent="0.2">
      <c r="B890" s="18"/>
      <c r="E890" s="20"/>
      <c r="F890" s="9"/>
      <c r="H890" s="20"/>
      <c r="M890" s="16"/>
      <c r="N890" s="16"/>
      <c r="O890" s="16"/>
      <c r="P890" s="16"/>
      <c r="Q890" s="16"/>
      <c r="R890" s="16"/>
      <c r="S890" s="16"/>
      <c r="T890" s="16"/>
      <c r="U890" s="16"/>
    </row>
    <row r="891" spans="2:21" x14ac:dyDescent="0.2">
      <c r="E891" s="20"/>
      <c r="F891" s="3"/>
      <c r="H891" s="20"/>
      <c r="M891" s="16"/>
      <c r="N891" s="16"/>
      <c r="O891" s="16"/>
      <c r="P891" s="16"/>
      <c r="Q891" s="16"/>
      <c r="R891" s="16"/>
      <c r="S891" s="16"/>
      <c r="T891" s="16"/>
      <c r="U891" s="16"/>
    </row>
  </sheetData>
  <sheetProtection algorithmName="SHA-512" hashValue="RbQeZ8TyeGj43FNqpXoYmutwfJfE7NpxWsn1sb5FdclhNkmEHVd2Nh2IWh94LaqhGD3tpWmYwdq8WaAJyEr1UA==" saltValue="waL2TfgumQtwxUx5iZ4+Ew==" spinCount="100000" sheet="1" objects="1" scenarios="1"/>
  <pageMargins left="0.7" right="0.7" top="0.75" bottom="0.75" header="0.3" footer="0.3"/>
  <pageSetup paperSize="9" orientation="portrait" horizontalDpi="300" verticalDpi="0" r:id="rId1"/>
  <ignoredErrors>
    <ignoredError sqref="R13 W11" formula="1"/>
    <ignoredError sqref="M304:M306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9BC2-E476-45EE-BD8B-451C4F159EDD}">
  <sheetPr codeName="Taul2"/>
  <dimension ref="A1:IL303"/>
  <sheetViews>
    <sheetView zoomScale="115" zoomScaleNormal="115" workbookViewId="0">
      <pane xSplit="2" ySplit="2" topLeftCell="C3" activePane="bottomRight" state="frozen"/>
      <selection activeCell="CJ4" sqref="CJ4"/>
      <selection pane="topRight" activeCell="CJ4" sqref="CJ4"/>
      <selection pane="bottomLeft" activeCell="CJ4" sqref="CJ4"/>
      <selection pane="bottomRight" activeCell="BO2" sqref="BO2"/>
    </sheetView>
  </sheetViews>
  <sheetFormatPr defaultRowHeight="12" x14ac:dyDescent="0.2"/>
  <cols>
    <col min="1" max="1" width="9.140625" style="12"/>
    <col min="2" max="2" width="20.42578125" style="12" customWidth="1"/>
    <col min="3" max="3" width="9.42578125" style="12" bestFit="1" customWidth="1"/>
    <col min="4" max="9" width="0" style="59" hidden="1" customWidth="1"/>
    <col min="10" max="10" width="9.42578125" style="72" bestFit="1" customWidth="1"/>
    <col min="11" max="16" width="0" style="59" hidden="1" customWidth="1"/>
    <col min="17" max="17" width="9" style="65" bestFit="1" customWidth="1"/>
    <col min="18" max="48" width="0" style="59" hidden="1" customWidth="1"/>
    <col min="49" max="49" width="10.85546875" style="59" hidden="1" customWidth="1"/>
    <col min="50" max="66" width="0" style="59" hidden="1" customWidth="1"/>
    <col min="67" max="68" width="9.42578125" style="65" bestFit="1" customWidth="1"/>
    <col min="69" max="71" width="0" style="59" hidden="1" customWidth="1"/>
    <col min="72" max="72" width="10.5703125" style="72" bestFit="1" customWidth="1"/>
    <col min="73" max="87" width="0" style="59" hidden="1" customWidth="1"/>
    <col min="88" max="88" width="14.85546875" style="65" customWidth="1"/>
    <col min="89" max="89" width="12.5703125" style="85" bestFit="1" customWidth="1"/>
    <col min="90" max="90" width="8.85546875" style="85" hidden="1" customWidth="1"/>
    <col min="91" max="95" width="0" style="85" hidden="1" customWidth="1"/>
    <col min="96" max="96" width="9" style="85" bestFit="1" customWidth="1"/>
    <col min="97" max="143" width="0" style="85" hidden="1" customWidth="1"/>
    <col min="144" max="144" width="13.42578125" style="85" bestFit="1" customWidth="1"/>
    <col min="145" max="145" width="9" style="85" bestFit="1" customWidth="1"/>
    <col min="146" max="148" width="0" style="85" hidden="1" customWidth="1"/>
    <col min="149" max="149" width="9" style="85" bestFit="1" customWidth="1"/>
    <col min="150" max="164" width="0" style="85" hidden="1" customWidth="1"/>
    <col min="165" max="165" width="9.42578125" style="85" bestFit="1" customWidth="1"/>
    <col min="166" max="166" width="12.5703125" style="90" bestFit="1" customWidth="1"/>
    <col min="167" max="172" width="0" style="90" hidden="1" customWidth="1"/>
    <col min="173" max="173" width="12.5703125" style="90" bestFit="1" customWidth="1"/>
    <col min="174" max="220" width="0" style="90" hidden="1" customWidth="1"/>
    <col min="221" max="222" width="12.5703125" style="90" bestFit="1" customWidth="1"/>
    <col min="223" max="225" width="0" style="90" hidden="1" customWidth="1"/>
    <col min="226" max="226" width="12.5703125" style="90" bestFit="1" customWidth="1"/>
    <col min="227" max="241" width="0" style="90" hidden="1" customWidth="1"/>
    <col min="242" max="242" width="12.5703125" style="90" customWidth="1"/>
    <col min="243" max="243" width="20.140625" style="80" customWidth="1"/>
    <col min="244" max="244" width="9" style="80" bestFit="1" customWidth="1"/>
    <col min="245" max="245" width="13" style="5" customWidth="1"/>
  </cols>
  <sheetData>
    <row r="1" spans="1:246" x14ac:dyDescent="0.2">
      <c r="B1" s="5">
        <v>1</v>
      </c>
      <c r="C1" s="5">
        <v>2</v>
      </c>
      <c r="D1" s="61"/>
      <c r="E1" s="61"/>
      <c r="F1" s="61">
        <v>5</v>
      </c>
      <c r="G1" s="61">
        <v>6</v>
      </c>
      <c r="H1" s="61">
        <v>7</v>
      </c>
      <c r="I1" s="61">
        <v>8</v>
      </c>
      <c r="J1" s="5">
        <v>9</v>
      </c>
      <c r="K1" s="60"/>
      <c r="L1" s="60"/>
      <c r="M1" s="60"/>
      <c r="N1" s="60"/>
      <c r="O1" s="60"/>
      <c r="P1" s="60"/>
      <c r="Q1" s="5">
        <v>16</v>
      </c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>
        <v>56</v>
      </c>
      <c r="BF1" s="60">
        <v>57</v>
      </c>
      <c r="BG1" s="60">
        <v>58</v>
      </c>
      <c r="BH1" s="60">
        <v>59</v>
      </c>
      <c r="BI1" s="60">
        <v>60</v>
      </c>
      <c r="BJ1" s="60">
        <v>61</v>
      </c>
      <c r="BK1" s="60">
        <v>62</v>
      </c>
      <c r="BL1" s="60">
        <v>63</v>
      </c>
      <c r="BM1" s="60">
        <v>64</v>
      </c>
      <c r="BN1" s="60">
        <v>65</v>
      </c>
      <c r="BO1" s="5">
        <v>66</v>
      </c>
      <c r="BP1" s="74">
        <v>67</v>
      </c>
      <c r="BQ1" s="62">
        <v>68</v>
      </c>
      <c r="BR1" s="62">
        <v>69</v>
      </c>
      <c r="BS1" s="62">
        <v>70</v>
      </c>
      <c r="BT1" s="74">
        <v>71</v>
      </c>
      <c r="BU1" s="60">
        <v>72</v>
      </c>
      <c r="BV1" s="60">
        <v>73</v>
      </c>
      <c r="BW1" s="60">
        <v>74</v>
      </c>
      <c r="BX1" s="60">
        <v>75</v>
      </c>
      <c r="BY1" s="60">
        <v>76</v>
      </c>
      <c r="BZ1" s="60">
        <v>77</v>
      </c>
      <c r="CA1" s="60">
        <v>78</v>
      </c>
      <c r="CB1" s="60">
        <v>79</v>
      </c>
      <c r="CC1" s="60">
        <v>80</v>
      </c>
      <c r="CD1" s="60">
        <v>81</v>
      </c>
      <c r="CE1" s="60">
        <v>82</v>
      </c>
      <c r="CF1" s="60">
        <v>83</v>
      </c>
      <c r="CG1" s="60">
        <v>84</v>
      </c>
      <c r="CH1" s="60">
        <v>85</v>
      </c>
      <c r="CI1" s="60">
        <v>86</v>
      </c>
      <c r="CJ1" s="74">
        <v>87</v>
      </c>
      <c r="CK1" s="78">
        <v>88</v>
      </c>
      <c r="CL1" s="78">
        <v>89</v>
      </c>
      <c r="CM1" s="78">
        <v>90</v>
      </c>
      <c r="CN1" s="78">
        <v>91</v>
      </c>
      <c r="CO1" s="78">
        <v>92</v>
      </c>
      <c r="CP1" s="78">
        <v>93</v>
      </c>
      <c r="CQ1" s="78">
        <v>94</v>
      </c>
      <c r="CR1" s="78">
        <v>95</v>
      </c>
      <c r="CS1" s="78">
        <v>96</v>
      </c>
      <c r="CT1" s="78">
        <v>97</v>
      </c>
      <c r="CU1" s="78">
        <v>98</v>
      </c>
      <c r="CV1" s="78">
        <v>99</v>
      </c>
      <c r="CW1" s="78">
        <v>100</v>
      </c>
      <c r="CX1" s="78">
        <v>101</v>
      </c>
      <c r="CY1" s="78">
        <v>102</v>
      </c>
      <c r="CZ1" s="78">
        <v>103</v>
      </c>
      <c r="DA1" s="78">
        <v>104</v>
      </c>
      <c r="DB1" s="78">
        <v>105</v>
      </c>
      <c r="DC1" s="78">
        <v>106</v>
      </c>
      <c r="DD1" s="78">
        <v>107</v>
      </c>
      <c r="DE1" s="78">
        <v>108</v>
      </c>
      <c r="DF1" s="78">
        <v>109</v>
      </c>
      <c r="DG1" s="78">
        <v>110</v>
      </c>
      <c r="DH1" s="78">
        <v>111</v>
      </c>
      <c r="DI1" s="78">
        <v>112</v>
      </c>
      <c r="DJ1" s="78">
        <v>113</v>
      </c>
      <c r="DK1" s="78">
        <v>114</v>
      </c>
      <c r="DL1" s="78">
        <v>115</v>
      </c>
      <c r="DM1" s="78">
        <v>116</v>
      </c>
      <c r="DN1" s="78">
        <v>117</v>
      </c>
      <c r="DO1" s="78">
        <v>118</v>
      </c>
      <c r="DP1" s="78">
        <v>119</v>
      </c>
      <c r="DQ1" s="78">
        <v>120</v>
      </c>
      <c r="DR1" s="78">
        <v>121</v>
      </c>
      <c r="DS1" s="78">
        <v>122</v>
      </c>
      <c r="DT1" s="78">
        <v>123</v>
      </c>
      <c r="DU1" s="78">
        <v>124</v>
      </c>
      <c r="DV1" s="78">
        <v>125</v>
      </c>
      <c r="DW1" s="78">
        <v>126</v>
      </c>
      <c r="DX1" s="78">
        <v>127</v>
      </c>
      <c r="DY1" s="78">
        <v>128</v>
      </c>
      <c r="DZ1" s="78">
        <v>129</v>
      </c>
      <c r="EA1" s="78">
        <v>130</v>
      </c>
      <c r="EB1" s="78">
        <v>131</v>
      </c>
      <c r="EC1" s="78">
        <v>132</v>
      </c>
      <c r="ED1" s="78">
        <v>133</v>
      </c>
      <c r="EE1" s="78">
        <v>134</v>
      </c>
      <c r="EF1" s="78">
        <v>135</v>
      </c>
      <c r="EG1" s="78">
        <v>136</v>
      </c>
      <c r="EH1" s="78">
        <v>137</v>
      </c>
      <c r="EI1" s="78">
        <v>138</v>
      </c>
      <c r="EJ1" s="78">
        <v>139</v>
      </c>
      <c r="EK1" s="78">
        <v>140</v>
      </c>
      <c r="EL1" s="78">
        <v>141</v>
      </c>
      <c r="EM1" s="78">
        <v>142</v>
      </c>
      <c r="EN1" s="78">
        <v>143</v>
      </c>
      <c r="EO1" s="78">
        <v>144</v>
      </c>
      <c r="EP1" s="78">
        <v>145</v>
      </c>
      <c r="EQ1" s="78">
        <v>146</v>
      </c>
      <c r="ER1" s="78">
        <v>147</v>
      </c>
      <c r="ES1" s="78">
        <v>148</v>
      </c>
      <c r="ET1" s="78">
        <v>149</v>
      </c>
      <c r="EU1" s="78">
        <v>150</v>
      </c>
      <c r="EV1" s="78">
        <v>151</v>
      </c>
      <c r="EW1" s="78">
        <v>152</v>
      </c>
      <c r="EX1" s="78">
        <v>153</v>
      </c>
      <c r="EY1" s="78">
        <v>154</v>
      </c>
      <c r="EZ1" s="78">
        <v>155</v>
      </c>
      <c r="FA1" s="78">
        <v>156</v>
      </c>
      <c r="FB1" s="78">
        <v>157</v>
      </c>
      <c r="FC1" s="78">
        <v>158</v>
      </c>
      <c r="FD1" s="78">
        <v>159</v>
      </c>
      <c r="FE1" s="78">
        <v>160</v>
      </c>
      <c r="FF1" s="78">
        <v>161</v>
      </c>
      <c r="FG1" s="78">
        <v>162</v>
      </c>
      <c r="FH1" s="78">
        <v>163</v>
      </c>
      <c r="FI1" s="78">
        <v>164</v>
      </c>
      <c r="FJ1" s="79">
        <v>165</v>
      </c>
      <c r="FK1" s="79">
        <v>166</v>
      </c>
      <c r="FL1" s="79">
        <v>167</v>
      </c>
      <c r="FM1" s="79">
        <v>168</v>
      </c>
      <c r="FN1" s="79">
        <v>169</v>
      </c>
      <c r="FO1" s="79">
        <v>170</v>
      </c>
      <c r="FP1" s="79">
        <v>171</v>
      </c>
      <c r="FQ1" s="79">
        <v>172</v>
      </c>
      <c r="FR1" s="79">
        <v>173</v>
      </c>
      <c r="FS1" s="79">
        <v>174</v>
      </c>
      <c r="FT1" s="79">
        <v>175</v>
      </c>
      <c r="FU1" s="79">
        <v>176</v>
      </c>
      <c r="FV1" s="79">
        <v>177</v>
      </c>
      <c r="FW1" s="79">
        <v>178</v>
      </c>
      <c r="FX1" s="79">
        <v>179</v>
      </c>
      <c r="FY1" s="79">
        <v>180</v>
      </c>
      <c r="FZ1" s="79">
        <v>181</v>
      </c>
      <c r="GA1" s="79">
        <v>182</v>
      </c>
      <c r="GB1" s="79">
        <v>183</v>
      </c>
      <c r="GC1" s="79">
        <v>184</v>
      </c>
      <c r="GD1" s="79">
        <v>185</v>
      </c>
      <c r="GE1" s="79">
        <v>186</v>
      </c>
      <c r="GF1" s="79">
        <v>187</v>
      </c>
      <c r="GG1" s="79">
        <v>188</v>
      </c>
      <c r="GH1" s="79">
        <v>189</v>
      </c>
      <c r="GI1" s="79">
        <v>190</v>
      </c>
      <c r="GJ1" s="79">
        <v>191</v>
      </c>
      <c r="GK1" s="79">
        <v>192</v>
      </c>
      <c r="GL1" s="79">
        <v>193</v>
      </c>
      <c r="GM1" s="79">
        <v>194</v>
      </c>
      <c r="GN1" s="79">
        <v>195</v>
      </c>
      <c r="GO1" s="79">
        <v>196</v>
      </c>
      <c r="GP1" s="79">
        <v>197</v>
      </c>
      <c r="GQ1" s="79">
        <v>198</v>
      </c>
      <c r="GR1" s="79">
        <v>199</v>
      </c>
      <c r="GS1" s="79">
        <v>200</v>
      </c>
      <c r="GT1" s="79">
        <v>201</v>
      </c>
      <c r="GU1" s="79">
        <v>202</v>
      </c>
      <c r="GV1" s="79">
        <v>203</v>
      </c>
      <c r="GW1" s="79">
        <v>204</v>
      </c>
      <c r="GX1" s="79">
        <v>205</v>
      </c>
      <c r="GY1" s="79">
        <v>206</v>
      </c>
      <c r="GZ1" s="79">
        <v>207</v>
      </c>
      <c r="HA1" s="79">
        <v>208</v>
      </c>
      <c r="HB1" s="79">
        <v>209</v>
      </c>
      <c r="HC1" s="79">
        <v>210</v>
      </c>
      <c r="HD1" s="79">
        <v>211</v>
      </c>
      <c r="HE1" s="79">
        <v>212</v>
      </c>
      <c r="HF1" s="79">
        <v>213</v>
      </c>
      <c r="HG1" s="79">
        <v>214</v>
      </c>
      <c r="HH1" s="79">
        <v>215</v>
      </c>
      <c r="HI1" s="79">
        <v>216</v>
      </c>
      <c r="HJ1" s="79">
        <v>217</v>
      </c>
      <c r="HK1" s="79">
        <v>218</v>
      </c>
      <c r="HL1" s="79">
        <v>219</v>
      </c>
      <c r="HM1" s="79">
        <v>220</v>
      </c>
      <c r="HN1" s="79">
        <v>221</v>
      </c>
      <c r="HO1" s="79">
        <v>222</v>
      </c>
      <c r="HP1" s="79">
        <v>223</v>
      </c>
      <c r="HQ1" s="79">
        <v>224</v>
      </c>
      <c r="HR1" s="79">
        <v>225</v>
      </c>
      <c r="HS1" s="79">
        <v>226</v>
      </c>
      <c r="HT1" s="79">
        <v>227</v>
      </c>
      <c r="HU1" s="79">
        <v>228</v>
      </c>
      <c r="HV1" s="79">
        <v>229</v>
      </c>
      <c r="HW1" s="79">
        <v>230</v>
      </c>
      <c r="HX1" s="79">
        <v>231</v>
      </c>
      <c r="HY1" s="79">
        <v>232</v>
      </c>
      <c r="HZ1" s="79">
        <v>233</v>
      </c>
      <c r="IA1" s="79">
        <v>234</v>
      </c>
      <c r="IB1" s="79">
        <v>235</v>
      </c>
      <c r="IC1" s="79">
        <v>236</v>
      </c>
      <c r="ID1" s="79">
        <v>237</v>
      </c>
      <c r="IE1" s="79">
        <v>238</v>
      </c>
      <c r="IF1" s="79">
        <v>239</v>
      </c>
      <c r="IG1" s="79">
        <v>240</v>
      </c>
      <c r="IH1" s="79">
        <v>241</v>
      </c>
      <c r="II1" s="80">
        <v>242</v>
      </c>
      <c r="IJ1" s="80">
        <v>243</v>
      </c>
      <c r="IK1" s="80">
        <v>244</v>
      </c>
    </row>
    <row r="2" spans="1:246" s="1" customFormat="1" x14ac:dyDescent="0.2">
      <c r="A2" s="4" t="s">
        <v>0</v>
      </c>
      <c r="B2" s="4" t="s">
        <v>1</v>
      </c>
      <c r="C2" s="4" t="s">
        <v>2</v>
      </c>
      <c r="D2" s="63"/>
      <c r="E2" s="63"/>
      <c r="F2" s="63" t="s">
        <v>3</v>
      </c>
      <c r="G2" s="63" t="s">
        <v>4</v>
      </c>
      <c r="H2" s="63" t="s">
        <v>5</v>
      </c>
      <c r="I2" s="63" t="s">
        <v>6</v>
      </c>
      <c r="J2" s="70" t="s">
        <v>7</v>
      </c>
      <c r="K2" s="63"/>
      <c r="L2" s="63"/>
      <c r="M2" s="63"/>
      <c r="N2" s="63"/>
      <c r="O2" s="63"/>
      <c r="P2" s="63"/>
      <c r="Q2" s="70" t="s">
        <v>14</v>
      </c>
      <c r="R2" s="63"/>
      <c r="S2" s="63"/>
      <c r="T2" s="63"/>
      <c r="U2" s="63"/>
      <c r="V2" s="63"/>
      <c r="W2" s="63"/>
      <c r="X2" s="63"/>
      <c r="Y2" s="63"/>
      <c r="Z2" s="64"/>
      <c r="AA2" s="64"/>
      <c r="AB2" s="64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4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70" t="s">
        <v>426</v>
      </c>
      <c r="BP2" s="70" t="s">
        <v>62</v>
      </c>
      <c r="BQ2" s="63"/>
      <c r="BR2" s="63"/>
      <c r="BS2" s="63"/>
      <c r="BT2" s="70" t="s">
        <v>65</v>
      </c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70" t="s">
        <v>425</v>
      </c>
      <c r="CK2" s="81" t="s">
        <v>7</v>
      </c>
      <c r="CL2" s="81"/>
      <c r="CM2" s="81"/>
      <c r="CN2" s="81"/>
      <c r="CO2" s="81"/>
      <c r="CP2" s="81"/>
      <c r="CQ2" s="81"/>
      <c r="CR2" s="81" t="s">
        <v>14</v>
      </c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 t="s">
        <v>426</v>
      </c>
      <c r="EO2" s="81" t="s">
        <v>62</v>
      </c>
      <c r="EP2" s="81"/>
      <c r="EQ2" s="81"/>
      <c r="ER2" s="81"/>
      <c r="ES2" s="81" t="s">
        <v>65</v>
      </c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 t="s">
        <v>425</v>
      </c>
      <c r="FJ2" s="82" t="s">
        <v>7</v>
      </c>
      <c r="FK2" s="82" t="s">
        <v>8</v>
      </c>
      <c r="FL2" s="82" t="s">
        <v>9</v>
      </c>
      <c r="FM2" s="82" t="s">
        <v>10</v>
      </c>
      <c r="FN2" s="82" t="s">
        <v>11</v>
      </c>
      <c r="FO2" s="82" t="s">
        <v>12</v>
      </c>
      <c r="FP2" s="82" t="s">
        <v>13</v>
      </c>
      <c r="FQ2" s="82" t="s">
        <v>14</v>
      </c>
      <c r="FR2" s="82" t="s">
        <v>15</v>
      </c>
      <c r="FS2" s="82" t="s">
        <v>16</v>
      </c>
      <c r="FT2" s="82" t="s">
        <v>17</v>
      </c>
      <c r="FU2" s="82" t="s">
        <v>18</v>
      </c>
      <c r="FV2" s="82" t="s">
        <v>19</v>
      </c>
      <c r="FW2" s="82" t="s">
        <v>20</v>
      </c>
      <c r="FX2" s="82" t="s">
        <v>21</v>
      </c>
      <c r="FY2" s="82" t="s">
        <v>22</v>
      </c>
      <c r="FZ2" s="82" t="s">
        <v>23</v>
      </c>
      <c r="GA2" s="82" t="s">
        <v>24</v>
      </c>
      <c r="GB2" s="82" t="s">
        <v>25</v>
      </c>
      <c r="GC2" s="82" t="s">
        <v>26</v>
      </c>
      <c r="GD2" s="82" t="s">
        <v>27</v>
      </c>
      <c r="GE2" s="82" t="s">
        <v>28</v>
      </c>
      <c r="GF2" s="82" t="s">
        <v>29</v>
      </c>
      <c r="GG2" s="82" t="s">
        <v>30</v>
      </c>
      <c r="GH2" s="82" t="s">
        <v>31</v>
      </c>
      <c r="GI2" s="82" t="s">
        <v>32</v>
      </c>
      <c r="GJ2" s="82" t="s">
        <v>33</v>
      </c>
      <c r="GK2" s="82" t="s">
        <v>34</v>
      </c>
      <c r="GL2" s="82" t="s">
        <v>35</v>
      </c>
      <c r="GM2" s="82" t="s">
        <v>36</v>
      </c>
      <c r="GN2" s="82" t="s">
        <v>37</v>
      </c>
      <c r="GO2" s="82" t="s">
        <v>38</v>
      </c>
      <c r="GP2" s="82" t="s">
        <v>39</v>
      </c>
      <c r="GQ2" s="82" t="s">
        <v>40</v>
      </c>
      <c r="GR2" s="82" t="s">
        <v>41</v>
      </c>
      <c r="GS2" s="82" t="s">
        <v>42</v>
      </c>
      <c r="GT2" s="82" t="s">
        <v>43</v>
      </c>
      <c r="GU2" s="82" t="s">
        <v>44</v>
      </c>
      <c r="GV2" s="82" t="s">
        <v>45</v>
      </c>
      <c r="GW2" s="82" t="s">
        <v>46</v>
      </c>
      <c r="GX2" s="82" t="s">
        <v>47</v>
      </c>
      <c r="GY2" s="82" t="s">
        <v>48</v>
      </c>
      <c r="GZ2" s="82" t="s">
        <v>49</v>
      </c>
      <c r="HA2" s="82" t="s">
        <v>50</v>
      </c>
      <c r="HB2" s="82" t="s">
        <v>51</v>
      </c>
      <c r="HC2" s="82" t="s">
        <v>52</v>
      </c>
      <c r="HD2" s="82" t="s">
        <v>53</v>
      </c>
      <c r="HE2" s="82" t="s">
        <v>54</v>
      </c>
      <c r="HF2" s="82" t="s">
        <v>55</v>
      </c>
      <c r="HG2" s="82" t="s">
        <v>56</v>
      </c>
      <c r="HH2" s="82" t="s">
        <v>57</v>
      </c>
      <c r="HI2" s="82" t="s">
        <v>58</v>
      </c>
      <c r="HJ2" s="82" t="s">
        <v>59</v>
      </c>
      <c r="HK2" s="82" t="s">
        <v>60</v>
      </c>
      <c r="HL2" s="82" t="s">
        <v>61</v>
      </c>
      <c r="HM2" s="82" t="s">
        <v>426</v>
      </c>
      <c r="HN2" s="82" t="s">
        <v>62</v>
      </c>
      <c r="HO2" s="82" t="s">
        <v>63</v>
      </c>
      <c r="HP2" s="82"/>
      <c r="HQ2" s="82" t="s">
        <v>64</v>
      </c>
      <c r="HR2" s="82" t="s">
        <v>65</v>
      </c>
      <c r="HS2" s="82" t="s">
        <v>66</v>
      </c>
      <c r="HT2" s="82" t="s">
        <v>67</v>
      </c>
      <c r="HU2" s="82" t="s">
        <v>68</v>
      </c>
      <c r="HV2" s="82" t="s">
        <v>69</v>
      </c>
      <c r="HW2" s="82" t="s">
        <v>70</v>
      </c>
      <c r="HX2" s="82" t="s">
        <v>71</v>
      </c>
      <c r="HY2" s="82" t="s">
        <v>72</v>
      </c>
      <c r="HZ2" s="82" t="s">
        <v>73</v>
      </c>
      <c r="IA2" s="82" t="s">
        <v>74</v>
      </c>
      <c r="IB2" s="82" t="s">
        <v>75</v>
      </c>
      <c r="IC2" s="82" t="s">
        <v>76</v>
      </c>
      <c r="ID2" s="82" t="s">
        <v>77</v>
      </c>
      <c r="IE2" s="82" t="s">
        <v>78</v>
      </c>
      <c r="IF2" s="82" t="s">
        <v>79</v>
      </c>
      <c r="IG2" s="82" t="s">
        <v>80</v>
      </c>
      <c r="IH2" s="82" t="s">
        <v>425</v>
      </c>
      <c r="II2" s="83" t="s">
        <v>416</v>
      </c>
      <c r="IJ2" s="83" t="s">
        <v>418</v>
      </c>
      <c r="IK2" s="44" t="s">
        <v>419</v>
      </c>
    </row>
    <row r="3" spans="1:246" x14ac:dyDescent="0.2">
      <c r="B3" s="12" t="s">
        <v>81</v>
      </c>
      <c r="C3" s="12">
        <v>20</v>
      </c>
      <c r="F3" s="59" t="s">
        <v>82</v>
      </c>
      <c r="G3" s="59" t="s">
        <v>83</v>
      </c>
      <c r="H3" s="59" t="s">
        <v>84</v>
      </c>
      <c r="I3" s="59" t="s">
        <v>85</v>
      </c>
      <c r="J3" s="71">
        <v>45.5</v>
      </c>
      <c r="Q3" s="71">
        <v>88</v>
      </c>
      <c r="AV3" s="67"/>
      <c r="AW3" s="67"/>
      <c r="BO3" s="76">
        <v>-4.7413793103448273E-2</v>
      </c>
      <c r="BP3" s="77">
        <v>26707.370923498933</v>
      </c>
      <c r="BT3" s="75">
        <v>2E-3</v>
      </c>
      <c r="CJ3" s="77">
        <v>1768</v>
      </c>
      <c r="CK3" s="84">
        <f>ABS(J3-PO_valitsin!$D$8)</f>
        <v>0</v>
      </c>
      <c r="CR3" s="86">
        <f>ABS(Q3-PO_valitsin!$F$8)</f>
        <v>0</v>
      </c>
      <c r="EN3" s="85">
        <f>ABS(BO3-PO_valitsin!$E$8)</f>
        <v>0</v>
      </c>
      <c r="EO3" s="85">
        <f>ABS(BP3-PO_valitsin!$H$8)</f>
        <v>0</v>
      </c>
      <c r="ES3" s="85">
        <f>ABS(BT3-PO_valitsin!$I$8)</f>
        <v>0</v>
      </c>
      <c r="FI3" s="85">
        <f>ABS(CJ3-PO_valitsin!$G$8)</f>
        <v>0</v>
      </c>
      <c r="FJ3" s="87">
        <f>IF($B3=PO_valitsin!$C$8,100000,'mallin data'!CK3/'mallin data'!J$297*PO_valitsin!D$5)</f>
        <v>100000</v>
      </c>
      <c r="FK3" s="87"/>
      <c r="FL3" s="87"/>
      <c r="FM3" s="87"/>
      <c r="FN3" s="87"/>
      <c r="FO3" s="87"/>
      <c r="FP3" s="87"/>
      <c r="FQ3" s="87">
        <f>IF($B3=PO_valitsin!$C$8,100000,'mallin data'!CR3/'mallin data'!Q$297*PO_valitsin!F$5)</f>
        <v>100000</v>
      </c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>
        <f>IF($B3=PO_valitsin!$C$8,100000,'mallin data'!EN3/'mallin data'!BO$297*PO_valitsin!E$5)</f>
        <v>100000</v>
      </c>
      <c r="HN3" s="87">
        <f>IF($B3=PO_valitsin!$C$8,100000,'mallin data'!EO3/'mallin data'!BP$297*PO_valitsin!H$5)</f>
        <v>100000</v>
      </c>
      <c r="HO3" s="87"/>
      <c r="HP3" s="87"/>
      <c r="HQ3" s="87"/>
      <c r="HR3" s="87">
        <f>IF($B3=PO_valitsin!$C$8,100000,'mallin data'!ES3/'mallin data'!BT$297*PO_valitsin!I$5)</f>
        <v>100000</v>
      </c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>
        <f>IF($B3=PO_valitsin!$C$8,100000,'mallin data'!FI3/'mallin data'!CJ$297*PO_valitsin!G$5)</f>
        <v>100000</v>
      </c>
      <c r="II3" s="88">
        <f>SUM(FJ3:IH3)+IK3</f>
        <v>600000.00000000012</v>
      </c>
      <c r="IJ3" s="80">
        <f>_xlfn.RANK.EQ(II3,$II$3:$II$295,1)</f>
        <v>293</v>
      </c>
      <c r="IK3" s="89">
        <v>1E-10</v>
      </c>
      <c r="IL3" s="36" t="str">
        <f>B3</f>
        <v>Akaa</v>
      </c>
    </row>
    <row r="4" spans="1:246" x14ac:dyDescent="0.2">
      <c r="B4" s="12" t="s">
        <v>86</v>
      </c>
      <c r="C4" s="12">
        <v>5</v>
      </c>
      <c r="F4" s="59" t="s">
        <v>87</v>
      </c>
      <c r="G4" s="59" t="s">
        <v>88</v>
      </c>
      <c r="H4" s="59" t="s">
        <v>84</v>
      </c>
      <c r="I4" s="59" t="s">
        <v>85</v>
      </c>
      <c r="J4" s="71">
        <v>47.1</v>
      </c>
      <c r="Q4" s="71">
        <v>62.7</v>
      </c>
      <c r="AV4" s="67"/>
      <c r="AW4" s="67"/>
      <c r="BO4" s="76">
        <v>-7.4850299401197605E-3</v>
      </c>
      <c r="BP4" s="77">
        <v>22284.351036980137</v>
      </c>
      <c r="BT4" s="75">
        <v>2E-3</v>
      </c>
      <c r="CJ4" s="77">
        <v>1326</v>
      </c>
      <c r="CK4" s="84">
        <f>ABS(J4-PO_valitsin!$D$8)</f>
        <v>1.6000000000000014</v>
      </c>
      <c r="CR4" s="86">
        <f>ABS(Q4-PO_valitsin!$F$8)</f>
        <v>25.299999999999997</v>
      </c>
      <c r="EN4" s="85">
        <f>ABS(BO4-PO_valitsin!$E$8)</f>
        <v>3.992876316332851E-2</v>
      </c>
      <c r="EO4" s="85">
        <f>ABS(BP4-PO_valitsin!$H$8)</f>
        <v>4423.0198865187958</v>
      </c>
      <c r="ES4" s="85">
        <f>ABS(BT4-PO_valitsin!$I$8)</f>
        <v>0</v>
      </c>
      <c r="FI4" s="85">
        <f>ABS(CJ4-PO_valitsin!$G$8)</f>
        <v>442</v>
      </c>
      <c r="FJ4" s="87">
        <f>IF($B4=PO_valitsin!$C$8,100000,'mallin data'!CK4/'mallin data'!J$297*PO_valitsin!D$5)</f>
        <v>7.2137288355333479E-2</v>
      </c>
      <c r="FK4" s="87"/>
      <c r="FL4" s="87"/>
      <c r="FM4" s="87"/>
      <c r="FN4" s="87"/>
      <c r="FO4" s="87"/>
      <c r="FP4" s="87"/>
      <c r="FQ4" s="87">
        <f>IF($B4=PO_valitsin!$C$8,100000,'mallin data'!CR4/'mallin data'!Q$297*PO_valitsin!F$5)</f>
        <v>0.11976190842030568</v>
      </c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>
        <f>IF($B4=PO_valitsin!$C$8,100000,'mallin data'!EN4/'mallin data'!BO$297*PO_valitsin!E$5)</f>
        <v>0.39126774996615871</v>
      </c>
      <c r="HN4" s="87">
        <f>IF($B4=PO_valitsin!$C$8,100000,'mallin data'!EO4/'mallin data'!BP$297*PO_valitsin!H$5)</f>
        <v>0.14036104597832583</v>
      </c>
      <c r="HO4" s="87"/>
      <c r="HP4" s="87"/>
      <c r="HQ4" s="87"/>
      <c r="HR4" s="87">
        <f>IF($B4=PO_valitsin!$C$8,100000,'mallin data'!ES4/'mallin data'!BT$297*PO_valitsin!I$5)</f>
        <v>0</v>
      </c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>
        <f>IF($B4=PO_valitsin!$C$8,100000,'mallin data'!FI4/'mallin data'!CJ$297*PO_valitsin!G$5)</f>
        <v>4.2938649118247837E-2</v>
      </c>
      <c r="II4" s="88">
        <f t="shared" ref="II4:II67" si="0">SUM(FJ4:IH4)+IK4</f>
        <v>0.76646664203837156</v>
      </c>
      <c r="IJ4" s="80">
        <f t="shared" ref="IJ4:IJ67" si="1">_xlfn.RANK.EQ(II4,$II$3:$II$295,1)</f>
        <v>82</v>
      </c>
      <c r="IK4" s="89">
        <f>IK3+0.0000000001</f>
        <v>2.0000000000000001E-10</v>
      </c>
      <c r="IL4" s="36" t="str">
        <f t="shared" ref="IL4:IL67" si="2">B4</f>
        <v>Alajärvi</v>
      </c>
    </row>
    <row r="5" spans="1:246" x14ac:dyDescent="0.2">
      <c r="B5" s="12" t="s">
        <v>89</v>
      </c>
      <c r="C5" s="12">
        <v>9</v>
      </c>
      <c r="F5" s="59" t="s">
        <v>91</v>
      </c>
      <c r="G5" s="59" t="s">
        <v>92</v>
      </c>
      <c r="H5" s="59" t="s">
        <v>93</v>
      </c>
      <c r="I5" s="59" t="s">
        <v>94</v>
      </c>
      <c r="J5" s="71">
        <v>44.8</v>
      </c>
      <c r="Q5" s="71">
        <v>51.8</v>
      </c>
      <c r="AV5" s="67"/>
      <c r="AW5" s="67"/>
      <c r="BO5" s="76">
        <v>-4.3478260869565216E-2</v>
      </c>
      <c r="BP5" s="77">
        <v>22668.954452195321</v>
      </c>
      <c r="BT5" s="75">
        <v>2E-3</v>
      </c>
      <c r="CJ5" s="77">
        <v>330</v>
      </c>
      <c r="CK5" s="84">
        <f>ABS(J5-PO_valitsin!$D$8)</f>
        <v>0.70000000000000284</v>
      </c>
      <c r="CR5" s="86">
        <f>ABS(Q5-PO_valitsin!$F$8)</f>
        <v>36.200000000000003</v>
      </c>
      <c r="EN5" s="85">
        <f>ABS(BO5-PO_valitsin!$E$8)</f>
        <v>3.9355322338830573E-3</v>
      </c>
      <c r="EO5" s="85">
        <f>ABS(BP5-PO_valitsin!$H$8)</f>
        <v>4038.4164713036116</v>
      </c>
      <c r="ES5" s="85">
        <f>ABS(BT5-PO_valitsin!$I$8)</f>
        <v>0</v>
      </c>
      <c r="FI5" s="85">
        <f>ABS(CJ5-PO_valitsin!$G$8)</f>
        <v>1438</v>
      </c>
      <c r="FJ5" s="87">
        <f>IF($B5=PO_valitsin!$C$8,100000,'mallin data'!CK5/'mallin data'!J$297*PO_valitsin!D$5)</f>
        <v>3.1560063655458499E-2</v>
      </c>
      <c r="FK5" s="87"/>
      <c r="FL5" s="87"/>
      <c r="FM5" s="87"/>
      <c r="FN5" s="87"/>
      <c r="FO5" s="87"/>
      <c r="FP5" s="87"/>
      <c r="FQ5" s="87">
        <f>IF($B5=PO_valitsin!$C$8,100000,'mallin data'!CR5/'mallin data'!Q$297*PO_valitsin!F$5)</f>
        <v>0.17135893615869827</v>
      </c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>
        <f>IF($B5=PO_valitsin!$C$8,100000,'mallin data'!EN5/'mallin data'!BO$297*PO_valitsin!E$5)</f>
        <v>3.8564852003353432E-2</v>
      </c>
      <c r="HN5" s="87">
        <f>IF($B5=PO_valitsin!$C$8,100000,'mallin data'!EO5/'mallin data'!BP$297*PO_valitsin!H$5)</f>
        <v>0.12815596007966668</v>
      </c>
      <c r="HO5" s="87"/>
      <c r="HP5" s="87"/>
      <c r="HQ5" s="87"/>
      <c r="HR5" s="87">
        <f>IF($B5=PO_valitsin!$C$8,100000,'mallin data'!ES5/'mallin data'!BT$297*PO_valitsin!I$5)</f>
        <v>0</v>
      </c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>
        <f>IF($B5=PO_valitsin!$C$8,100000,'mallin data'!FI5/'mallin data'!CJ$297*PO_valitsin!G$5)</f>
        <v>0.13969632903176557</v>
      </c>
      <c r="II5" s="88">
        <f t="shared" si="0"/>
        <v>0.50933614122894244</v>
      </c>
      <c r="IJ5" s="80">
        <f t="shared" si="1"/>
        <v>26</v>
      </c>
      <c r="IK5" s="89">
        <f t="shared" ref="IK5:IK68" si="3">IK4+0.0000000001</f>
        <v>3E-10</v>
      </c>
      <c r="IL5" s="36" t="str">
        <f t="shared" si="2"/>
        <v>Alavieska</v>
      </c>
    </row>
    <row r="6" spans="1:246" x14ac:dyDescent="0.2">
      <c r="B6" s="12" t="s">
        <v>95</v>
      </c>
      <c r="C6" s="12">
        <v>10</v>
      </c>
      <c r="F6" s="59" t="s">
        <v>87</v>
      </c>
      <c r="G6" s="59" t="s">
        <v>88</v>
      </c>
      <c r="H6" s="59" t="s">
        <v>84</v>
      </c>
      <c r="I6" s="59" t="s">
        <v>85</v>
      </c>
      <c r="J6" s="71">
        <v>46.7</v>
      </c>
      <c r="Q6" s="71">
        <v>61.7</v>
      </c>
      <c r="AV6" s="67"/>
      <c r="AW6" s="67"/>
      <c r="BO6" s="76">
        <v>-1.8852459016393444E-2</v>
      </c>
      <c r="BP6" s="77">
        <v>22386.113783956829</v>
      </c>
      <c r="BT6" s="75">
        <v>1E-3</v>
      </c>
      <c r="CJ6" s="77">
        <v>1197</v>
      </c>
      <c r="CK6" s="84">
        <f>ABS(J6-PO_valitsin!$D$8)</f>
        <v>1.2000000000000028</v>
      </c>
      <c r="CR6" s="86">
        <f>ABS(Q6-PO_valitsin!$F$8)</f>
        <v>26.299999999999997</v>
      </c>
      <c r="EN6" s="85">
        <f>ABS(BO6-PO_valitsin!$E$8)</f>
        <v>2.8561334087054829E-2</v>
      </c>
      <c r="EO6" s="85">
        <f>ABS(BP6-PO_valitsin!$H$8)</f>
        <v>4321.2571395421037</v>
      </c>
      <c r="ES6" s="85">
        <f>ABS(BT6-PO_valitsin!$I$8)</f>
        <v>1E-3</v>
      </c>
      <c r="FI6" s="85">
        <f>ABS(CJ6-PO_valitsin!$G$8)</f>
        <v>571</v>
      </c>
      <c r="FJ6" s="87">
        <f>IF($B6=PO_valitsin!$C$8,100000,'mallin data'!CK6/'mallin data'!J$297*PO_valitsin!D$5)</f>
        <v>5.4102966266500192E-2</v>
      </c>
      <c r="FK6" s="87"/>
      <c r="FL6" s="87"/>
      <c r="FM6" s="87"/>
      <c r="FN6" s="87"/>
      <c r="FO6" s="87"/>
      <c r="FP6" s="87"/>
      <c r="FQ6" s="87">
        <f>IF($B6=PO_valitsin!$C$8,100000,'mallin data'!CR6/'mallin data'!Q$297*PO_valitsin!F$5)</f>
        <v>0.12449558068988299</v>
      </c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>
        <f>IF($B6=PO_valitsin!$C$8,100000,'mallin data'!EN6/'mallin data'!BO$297*PO_valitsin!E$5)</f>
        <v>0.27987666130708477</v>
      </c>
      <c r="HN6" s="87">
        <f>IF($B6=PO_valitsin!$C$8,100000,'mallin data'!EO6/'mallin data'!BP$297*PO_valitsin!H$5)</f>
        <v>0.1371316855020567</v>
      </c>
      <c r="HO6" s="87"/>
      <c r="HP6" s="87"/>
      <c r="HQ6" s="87"/>
      <c r="HR6" s="87">
        <f>IF($B6=PO_valitsin!$C$8,100000,'mallin data'!ES6/'mallin data'!BT$297*PO_valitsin!I$5)</f>
        <v>1.4622236824659501E-2</v>
      </c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>
        <f>IF($B6=PO_valitsin!$C$8,100000,'mallin data'!FI6/'mallin data'!CJ$297*PO_valitsin!G$5)</f>
        <v>5.5470517299817904E-2</v>
      </c>
      <c r="II6" s="88">
        <f t="shared" si="0"/>
        <v>0.66569964829000206</v>
      </c>
      <c r="IJ6" s="80">
        <f t="shared" si="1"/>
        <v>57</v>
      </c>
      <c r="IK6" s="89">
        <f t="shared" si="3"/>
        <v>4.0000000000000001E-10</v>
      </c>
      <c r="IL6" s="36" t="str">
        <f t="shared" si="2"/>
        <v>Alavus</v>
      </c>
    </row>
    <row r="7" spans="1:246" x14ac:dyDescent="0.2">
      <c r="B7" s="12" t="s">
        <v>96</v>
      </c>
      <c r="C7" s="12">
        <v>16</v>
      </c>
      <c r="F7" s="59" t="s">
        <v>98</v>
      </c>
      <c r="G7" s="59" t="s">
        <v>99</v>
      </c>
      <c r="H7" s="59" t="s">
        <v>84</v>
      </c>
      <c r="I7" s="59" t="s">
        <v>85</v>
      </c>
      <c r="J7" s="71">
        <v>50.4</v>
      </c>
      <c r="Q7" s="71">
        <v>65.400000000000006</v>
      </c>
      <c r="AV7" s="67"/>
      <c r="AW7" s="67"/>
      <c r="BO7" s="76">
        <v>-4.8029556650246302E-2</v>
      </c>
      <c r="BP7" s="77">
        <v>25653.22891566265</v>
      </c>
      <c r="BT7" s="75">
        <v>2E-3</v>
      </c>
      <c r="CJ7" s="77">
        <v>773</v>
      </c>
      <c r="CK7" s="84">
        <f>ABS(J7-PO_valitsin!$D$8)</f>
        <v>4.8999999999999986</v>
      </c>
      <c r="CR7" s="86">
        <f>ABS(Q7-PO_valitsin!$F$8)</f>
        <v>22.599999999999994</v>
      </c>
      <c r="EN7" s="85">
        <f>ABS(BO7-PO_valitsin!$E$8)</f>
        <v>6.157635467980288E-4</v>
      </c>
      <c r="EO7" s="85">
        <f>ABS(BP7-PO_valitsin!$H$8)</f>
        <v>1054.1420078362826</v>
      </c>
      <c r="ES7" s="85">
        <f>ABS(BT7-PO_valitsin!$I$8)</f>
        <v>0</v>
      </c>
      <c r="FI7" s="85">
        <f>ABS(CJ7-PO_valitsin!$G$8)</f>
        <v>995</v>
      </c>
      <c r="FJ7" s="87">
        <f>IF($B7=PO_valitsin!$C$8,100000,'mallin data'!CK7/'mallin data'!J$297*PO_valitsin!D$5)</f>
        <v>0.2209204455882085</v>
      </c>
      <c r="FK7" s="87"/>
      <c r="FL7" s="87"/>
      <c r="FM7" s="87"/>
      <c r="FN7" s="87"/>
      <c r="FO7" s="87"/>
      <c r="FP7" s="87"/>
      <c r="FQ7" s="87">
        <f>IF($B7=PO_valitsin!$C$8,100000,'mallin data'!CR7/'mallin data'!Q$297*PO_valitsin!F$5)</f>
        <v>0.10698099329244697</v>
      </c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>
        <f>IF($B7=PO_valitsin!$C$8,100000,'mallin data'!EN7/'mallin data'!BO$297*PO_valitsin!E$5)</f>
        <v>6.0339564358988301E-3</v>
      </c>
      <c r="HN7" s="87">
        <f>IF($B7=PO_valitsin!$C$8,100000,'mallin data'!EO7/'mallin data'!BP$297*PO_valitsin!H$5)</f>
        <v>3.3452364815399392E-2</v>
      </c>
      <c r="HO7" s="87"/>
      <c r="HP7" s="87"/>
      <c r="HQ7" s="87"/>
      <c r="HR7" s="87">
        <f>IF($B7=PO_valitsin!$C$8,100000,'mallin data'!ES7/'mallin data'!BT$297*PO_valitsin!I$5)</f>
        <v>0</v>
      </c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>
        <f>IF($B7=PO_valitsin!$C$8,100000,'mallin data'!FI7/'mallin data'!CJ$297*PO_valitsin!G$5)</f>
        <v>9.6660533648544336E-2</v>
      </c>
      <c r="II7" s="88">
        <f t="shared" si="0"/>
        <v>0.46404829428049799</v>
      </c>
      <c r="IJ7" s="80">
        <f t="shared" si="1"/>
        <v>16</v>
      </c>
      <c r="IK7" s="89">
        <f t="shared" si="3"/>
        <v>5.0000000000000003E-10</v>
      </c>
      <c r="IL7" s="36" t="str">
        <f t="shared" si="2"/>
        <v>Asikkala</v>
      </c>
    </row>
    <row r="8" spans="1:246" x14ac:dyDescent="0.2">
      <c r="B8" s="12" t="s">
        <v>100</v>
      </c>
      <c r="C8" s="12">
        <v>18</v>
      </c>
      <c r="F8" s="59" t="s">
        <v>102</v>
      </c>
      <c r="G8" s="59" t="s">
        <v>103</v>
      </c>
      <c r="H8" s="59" t="s">
        <v>93</v>
      </c>
      <c r="I8" s="59" t="s">
        <v>94</v>
      </c>
      <c r="J8" s="71">
        <v>44</v>
      </c>
      <c r="Q8" s="71">
        <v>53.8</v>
      </c>
      <c r="AV8" s="67"/>
      <c r="AW8" s="67"/>
      <c r="BO8" s="76">
        <v>3.1446540880503145E-2</v>
      </c>
      <c r="BP8" s="77">
        <v>28899.865531914893</v>
      </c>
      <c r="BT8" s="75">
        <v>3.7999999999999999E-2</v>
      </c>
      <c r="CJ8" s="77">
        <v>656</v>
      </c>
      <c r="CK8" s="84">
        <f>ABS(J8-PO_valitsin!$D$8)</f>
        <v>1.5</v>
      </c>
      <c r="CR8" s="86">
        <f>ABS(Q8-PO_valitsin!$F$8)</f>
        <v>34.200000000000003</v>
      </c>
      <c r="EN8" s="85">
        <f>ABS(BO8-PO_valitsin!$E$8)</f>
        <v>7.8860333983951425E-2</v>
      </c>
      <c r="EO8" s="85">
        <f>ABS(BP8-PO_valitsin!$H$8)</f>
        <v>2192.4946084159601</v>
      </c>
      <c r="ES8" s="85">
        <f>ABS(BT8-PO_valitsin!$I$8)</f>
        <v>3.5999999999999997E-2</v>
      </c>
      <c r="FI8" s="85">
        <f>ABS(CJ8-PO_valitsin!$G$8)</f>
        <v>1112</v>
      </c>
      <c r="FJ8" s="87">
        <f>IF($B8=PO_valitsin!$C$8,100000,'mallin data'!CK8/'mallin data'!J$297*PO_valitsin!D$5)</f>
        <v>6.7628707833125079E-2</v>
      </c>
      <c r="FK8" s="87"/>
      <c r="FL8" s="87"/>
      <c r="FM8" s="87"/>
      <c r="FN8" s="87"/>
      <c r="FO8" s="87"/>
      <c r="FP8" s="87"/>
      <c r="FQ8" s="87">
        <f>IF($B8=PO_valitsin!$C$8,100000,'mallin data'!CR8/'mallin data'!Q$297*PO_valitsin!F$5)</f>
        <v>0.1618915916195437</v>
      </c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>
        <f>IF($B8=PO_valitsin!$C$8,100000,'mallin data'!EN8/'mallin data'!BO$297*PO_valitsin!E$5)</f>
        <v>0.77276386732206315</v>
      </c>
      <c r="HN8" s="87">
        <f>IF($B8=PO_valitsin!$C$8,100000,'mallin data'!EO8/'mallin data'!BP$297*PO_valitsin!H$5)</f>
        <v>6.9577086342543254E-2</v>
      </c>
      <c r="HO8" s="87"/>
      <c r="HP8" s="87"/>
      <c r="HQ8" s="87"/>
      <c r="HR8" s="87">
        <f>IF($B8=PO_valitsin!$C$8,100000,'mallin data'!ES8/'mallin data'!BT$297*PO_valitsin!I$5)</f>
        <v>0.52640052568774198</v>
      </c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>
        <f>IF($B8=PO_valitsin!$C$8,100000,'mallin data'!FI8/'mallin data'!CJ$297*PO_valitsin!G$5)</f>
        <v>0.10802664665043346</v>
      </c>
      <c r="II8" s="88">
        <f t="shared" si="0"/>
        <v>1.7062884260554507</v>
      </c>
      <c r="IJ8" s="80">
        <f t="shared" si="1"/>
        <v>242</v>
      </c>
      <c r="IK8" s="89">
        <f t="shared" si="3"/>
        <v>6E-10</v>
      </c>
      <c r="IL8" s="36" t="str">
        <f t="shared" si="2"/>
        <v>Askola</v>
      </c>
    </row>
    <row r="9" spans="1:246" x14ac:dyDescent="0.2">
      <c r="B9" s="12" t="s">
        <v>104</v>
      </c>
      <c r="C9" s="12">
        <v>19</v>
      </c>
      <c r="F9" s="59" t="s">
        <v>106</v>
      </c>
      <c r="G9" s="59" t="s">
        <v>107</v>
      </c>
      <c r="H9" s="59" t="s">
        <v>93</v>
      </c>
      <c r="I9" s="59" t="s">
        <v>94</v>
      </c>
      <c r="J9" s="71">
        <v>42.9</v>
      </c>
      <c r="Q9" s="71">
        <v>70.7</v>
      </c>
      <c r="AV9" s="67"/>
      <c r="AW9" s="67"/>
      <c r="BO9" s="76">
        <v>-3.7848605577689244E-2</v>
      </c>
      <c r="BP9" s="77">
        <v>26347.965412774553</v>
      </c>
      <c r="BT9" s="75">
        <v>6.0000000000000001E-3</v>
      </c>
      <c r="CJ9" s="77">
        <v>483</v>
      </c>
      <c r="CK9" s="84">
        <f>ABS(J9-PO_valitsin!$D$8)</f>
        <v>2.6000000000000014</v>
      </c>
      <c r="CR9" s="86">
        <f>ABS(Q9-PO_valitsin!$F$8)</f>
        <v>17.299999999999997</v>
      </c>
      <c r="EN9" s="85">
        <f>ABS(BO9-PO_valitsin!$E$8)</f>
        <v>9.5651875257590294E-3</v>
      </c>
      <c r="EO9" s="85">
        <f>ABS(BP9-PO_valitsin!$H$8)</f>
        <v>359.40551072438029</v>
      </c>
      <c r="ES9" s="85">
        <f>ABS(BT9-PO_valitsin!$I$8)</f>
        <v>4.0000000000000001E-3</v>
      </c>
      <c r="FI9" s="85">
        <f>ABS(CJ9-PO_valitsin!$G$8)</f>
        <v>1285</v>
      </c>
      <c r="FJ9" s="87">
        <f>IF($B9=PO_valitsin!$C$8,100000,'mallin data'!CK9/'mallin data'!J$297*PO_valitsin!D$5)</f>
        <v>0.11722309357741686</v>
      </c>
      <c r="FK9" s="87"/>
      <c r="FL9" s="87"/>
      <c r="FM9" s="87"/>
      <c r="FN9" s="87"/>
      <c r="FO9" s="87"/>
      <c r="FP9" s="87"/>
      <c r="FQ9" s="87">
        <f>IF($B9=PO_valitsin!$C$8,100000,'mallin data'!CR9/'mallin data'!Q$297*PO_valitsin!F$5)</f>
        <v>8.1892530263687285E-2</v>
      </c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>
        <f>IF($B9=PO_valitsin!$C$8,100000,'mallin data'!EN9/'mallin data'!BO$297*PO_valitsin!E$5)</f>
        <v>9.3730661926571965E-2</v>
      </c>
      <c r="HN9" s="87">
        <f>IF($B9=PO_valitsin!$C$8,100000,'mallin data'!EO9/'mallin data'!BP$297*PO_valitsin!H$5)</f>
        <v>1.1405450282827717E-2</v>
      </c>
      <c r="HO9" s="87"/>
      <c r="HP9" s="87"/>
      <c r="HQ9" s="87"/>
      <c r="HR9" s="87">
        <f>IF($B9=PO_valitsin!$C$8,100000,'mallin data'!ES9/'mallin data'!BT$297*PO_valitsin!I$5)</f>
        <v>5.8488947298638003E-2</v>
      </c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>
        <f>IF($B9=PO_valitsin!$C$8,100000,'mallin data'!FI9/'mallin data'!CJ$297*PO_valitsin!G$5)</f>
        <v>0.12483295049083364</v>
      </c>
      <c r="II9" s="88">
        <f t="shared" si="0"/>
        <v>0.48757363453997549</v>
      </c>
      <c r="IJ9" s="80">
        <f t="shared" si="1"/>
        <v>19</v>
      </c>
      <c r="IK9" s="89">
        <f t="shared" si="3"/>
        <v>6.9999999999999996E-10</v>
      </c>
      <c r="IL9" s="36" t="str">
        <f t="shared" si="2"/>
        <v>Aura</v>
      </c>
    </row>
    <row r="10" spans="1:246" x14ac:dyDescent="0.2">
      <c r="B10" s="12" t="s">
        <v>108</v>
      </c>
      <c r="C10" s="12">
        <v>46</v>
      </c>
      <c r="F10" s="59" t="s">
        <v>110</v>
      </c>
      <c r="G10" s="59" t="s">
        <v>111</v>
      </c>
      <c r="H10" s="59" t="s">
        <v>93</v>
      </c>
      <c r="I10" s="59" t="s">
        <v>94</v>
      </c>
      <c r="J10" s="71">
        <v>53.1</v>
      </c>
      <c r="Q10" s="71">
        <v>38.700000000000003</v>
      </c>
      <c r="AV10" s="67"/>
      <c r="AW10" s="67"/>
      <c r="BO10" s="76">
        <v>5.7142857142857141E-2</v>
      </c>
      <c r="BP10" s="77">
        <v>22811.382575757576</v>
      </c>
      <c r="BT10" s="75">
        <v>2E-3</v>
      </c>
      <c r="CJ10" s="77">
        <v>148</v>
      </c>
      <c r="CK10" s="84">
        <f>ABS(J10-PO_valitsin!$D$8)</f>
        <v>7.6000000000000014</v>
      </c>
      <c r="CR10" s="86">
        <f>ABS(Q10-PO_valitsin!$F$8)</f>
        <v>49.3</v>
      </c>
      <c r="EN10" s="85">
        <f>ABS(BO10-PO_valitsin!$E$8)</f>
        <v>0.10455665024630542</v>
      </c>
      <c r="EO10" s="85">
        <f>ABS(BP10-PO_valitsin!$H$8)</f>
        <v>3895.9883477413568</v>
      </c>
      <c r="ES10" s="85">
        <f>ABS(BT10-PO_valitsin!$I$8)</f>
        <v>0</v>
      </c>
      <c r="FI10" s="85">
        <f>ABS(CJ10-PO_valitsin!$G$8)</f>
        <v>1620</v>
      </c>
      <c r="FJ10" s="87">
        <f>IF($B10=PO_valitsin!$C$8,100000,'mallin data'!CK10/'mallin data'!J$297*PO_valitsin!D$5)</f>
        <v>0.34265211968783377</v>
      </c>
      <c r="FK10" s="87"/>
      <c r="FL10" s="87"/>
      <c r="FM10" s="87"/>
      <c r="FN10" s="87"/>
      <c r="FO10" s="87"/>
      <c r="FP10" s="87"/>
      <c r="FQ10" s="87">
        <f>IF($B10=PO_valitsin!$C$8,100000,'mallin data'!CR10/'mallin data'!Q$297*PO_valitsin!F$5)</f>
        <v>0.23337004289016089</v>
      </c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>
        <f>IF($B10=PO_valitsin!$C$8,100000,'mallin data'!EN10/'mallin data'!BO$297*PO_valitsin!E$5)</f>
        <v>1.0245658028156226</v>
      </c>
      <c r="HN10" s="87">
        <f>IF($B10=PO_valitsin!$C$8,100000,'mallin data'!EO10/'mallin data'!BP$297*PO_valitsin!H$5)</f>
        <v>0.12363611596572514</v>
      </c>
      <c r="HO10" s="87"/>
      <c r="HP10" s="87"/>
      <c r="HQ10" s="87"/>
      <c r="HR10" s="87">
        <f>IF($B10=PO_valitsin!$C$8,100000,'mallin data'!ES10/'mallin data'!BT$297*PO_valitsin!I$5)</f>
        <v>0</v>
      </c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>
        <f>IF($B10=PO_valitsin!$C$8,100000,'mallin data'!FI10/'mallin data'!CJ$297*PO_valitsin!G$5)</f>
        <v>0.15737694925692644</v>
      </c>
      <c r="II10" s="88">
        <f t="shared" si="0"/>
        <v>1.8816010314162688</v>
      </c>
      <c r="IJ10" s="80">
        <f t="shared" si="1"/>
        <v>255</v>
      </c>
      <c r="IK10" s="89">
        <f t="shared" si="3"/>
        <v>7.9999999999999993E-10</v>
      </c>
      <c r="IL10" s="36" t="str">
        <f t="shared" si="2"/>
        <v>Enonkoski</v>
      </c>
    </row>
    <row r="11" spans="1:246" x14ac:dyDescent="0.2">
      <c r="B11" s="12" t="s">
        <v>112</v>
      </c>
      <c r="C11" s="12">
        <v>47</v>
      </c>
      <c r="F11" s="59" t="s">
        <v>113</v>
      </c>
      <c r="G11" s="59" t="s">
        <v>114</v>
      </c>
      <c r="H11" s="59" t="s">
        <v>93</v>
      </c>
      <c r="I11" s="59" t="s">
        <v>94</v>
      </c>
      <c r="J11" s="71">
        <v>49.4</v>
      </c>
      <c r="Q11" s="71">
        <v>28</v>
      </c>
      <c r="AV11" s="67"/>
      <c r="AW11" s="67"/>
      <c r="BO11" s="76">
        <v>-4.5161290322580643E-2</v>
      </c>
      <c r="BP11" s="77">
        <v>25294.769057029927</v>
      </c>
      <c r="BT11" s="75">
        <v>8.0000000000000002E-3</v>
      </c>
      <c r="CJ11" s="77">
        <v>148</v>
      </c>
      <c r="CK11" s="84">
        <f>ABS(J11-PO_valitsin!$D$8)</f>
        <v>3.8999999999999986</v>
      </c>
      <c r="CR11" s="86">
        <f>ABS(Q11-PO_valitsin!$F$8)</f>
        <v>60</v>
      </c>
      <c r="EN11" s="85">
        <f>ABS(BO11-PO_valitsin!$E$8)</f>
        <v>2.2525027808676309E-3</v>
      </c>
      <c r="EO11" s="85">
        <f>ABS(BP11-PO_valitsin!$H$8)</f>
        <v>1412.6018664690055</v>
      </c>
      <c r="ES11" s="85">
        <f>ABS(BT11-PO_valitsin!$I$8)</f>
        <v>6.0000000000000001E-3</v>
      </c>
      <c r="FI11" s="85">
        <f>ABS(CJ11-PO_valitsin!$G$8)</f>
        <v>1620</v>
      </c>
      <c r="FJ11" s="87">
        <f>IF($B11=PO_valitsin!$C$8,100000,'mallin data'!CK11/'mallin data'!J$297*PO_valitsin!D$5)</f>
        <v>0.17583464036612514</v>
      </c>
      <c r="FK11" s="87"/>
      <c r="FL11" s="87"/>
      <c r="FM11" s="87"/>
      <c r="FN11" s="87"/>
      <c r="FO11" s="87"/>
      <c r="FP11" s="87"/>
      <c r="FQ11" s="87">
        <f>IF($B11=PO_valitsin!$C$8,100000,'mallin data'!CR11/'mallin data'!Q$297*PO_valitsin!F$5)</f>
        <v>0.28402033617463807</v>
      </c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>
        <f>IF($B11=PO_valitsin!$C$8,100000,'mallin data'!EN11/'mallin data'!BO$297*PO_valitsin!E$5)</f>
        <v>2.2072601930029946E-2</v>
      </c>
      <c r="HN11" s="87">
        <f>IF($B11=PO_valitsin!$C$8,100000,'mallin data'!EO11/'mallin data'!BP$297*PO_valitsin!H$5)</f>
        <v>4.4827805575294331E-2</v>
      </c>
      <c r="HO11" s="87"/>
      <c r="HP11" s="87"/>
      <c r="HQ11" s="87"/>
      <c r="HR11" s="87">
        <f>IF($B11=PO_valitsin!$C$8,100000,'mallin data'!ES11/'mallin data'!BT$297*PO_valitsin!I$5)</f>
        <v>8.7733420947957011E-2</v>
      </c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>
        <f>IF($B11=PO_valitsin!$C$8,100000,'mallin data'!FI11/'mallin data'!CJ$297*PO_valitsin!G$5)</f>
        <v>0.15737694925692644</v>
      </c>
      <c r="II11" s="88">
        <f t="shared" si="0"/>
        <v>0.771865755150971</v>
      </c>
      <c r="IJ11" s="80">
        <f t="shared" si="1"/>
        <v>85</v>
      </c>
      <c r="IK11" s="89">
        <f t="shared" si="3"/>
        <v>8.9999999999999989E-10</v>
      </c>
      <c r="IL11" s="36" t="str">
        <f t="shared" si="2"/>
        <v>Enontekiö</v>
      </c>
    </row>
    <row r="12" spans="1:246" x14ac:dyDescent="0.2">
      <c r="B12" s="12" t="s">
        <v>115</v>
      </c>
      <c r="C12" s="12">
        <v>49</v>
      </c>
      <c r="F12" s="59" t="s">
        <v>102</v>
      </c>
      <c r="G12" s="59" t="s">
        <v>103</v>
      </c>
      <c r="H12" s="59" t="s">
        <v>117</v>
      </c>
      <c r="I12" s="59" t="s">
        <v>118</v>
      </c>
      <c r="J12" s="71">
        <v>39.1</v>
      </c>
      <c r="Q12" s="71">
        <v>99.5</v>
      </c>
      <c r="AV12" s="67"/>
      <c r="AW12" s="67"/>
      <c r="BO12" s="76">
        <v>7.7668182623589861E-3</v>
      </c>
      <c r="BP12" s="77">
        <v>35265.022743484573</v>
      </c>
      <c r="BT12" s="75">
        <v>6.4000000000000001E-2</v>
      </c>
      <c r="CJ12" s="77">
        <v>34125</v>
      </c>
      <c r="CK12" s="84">
        <f>ABS(J12-PO_valitsin!$D$8)</f>
        <v>6.3999999999999986</v>
      </c>
      <c r="CR12" s="86">
        <f>ABS(Q12-PO_valitsin!$F$8)</f>
        <v>11.5</v>
      </c>
      <c r="EN12" s="85">
        <f>ABS(BO12-PO_valitsin!$E$8)</f>
        <v>5.5180611365807257E-2</v>
      </c>
      <c r="EO12" s="85">
        <f>ABS(BP12-PO_valitsin!$H$8)</f>
        <v>8557.65181998564</v>
      </c>
      <c r="ES12" s="85">
        <f>ABS(BT12-PO_valitsin!$I$8)</f>
        <v>6.2E-2</v>
      </c>
      <c r="FI12" s="85">
        <f>ABS(CJ12-PO_valitsin!$G$8)</f>
        <v>32357</v>
      </c>
      <c r="FJ12" s="87">
        <f>IF($B12=PO_valitsin!$C$8,100000,'mallin data'!CK12/'mallin data'!J$297*PO_valitsin!D$5)</f>
        <v>0.28854915342133364</v>
      </c>
      <c r="FK12" s="87"/>
      <c r="FL12" s="87"/>
      <c r="FM12" s="87"/>
      <c r="FN12" s="87"/>
      <c r="FO12" s="87"/>
      <c r="FP12" s="87"/>
      <c r="FQ12" s="87">
        <f>IF($B12=PO_valitsin!$C$8,100000,'mallin data'!CR12/'mallin data'!Q$297*PO_valitsin!F$5)</f>
        <v>5.4437231100138955E-2</v>
      </c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>
        <f>IF($B12=PO_valitsin!$C$8,100000,'mallin data'!EN12/'mallin data'!BO$297*PO_valitsin!E$5)</f>
        <v>0.54072282586217346</v>
      </c>
      <c r="HN12" s="87">
        <f>IF($B12=PO_valitsin!$C$8,100000,'mallin data'!EO12/'mallin data'!BP$297*PO_valitsin!H$5)</f>
        <v>0.27157032782796281</v>
      </c>
      <c r="HO12" s="87"/>
      <c r="HP12" s="87"/>
      <c r="HQ12" s="87"/>
      <c r="HR12" s="87">
        <f>IF($B12=PO_valitsin!$C$8,100000,'mallin data'!ES12/'mallin data'!BT$297*PO_valitsin!I$5)</f>
        <v>0.90657868312888912</v>
      </c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>
        <f>IF($B12=PO_valitsin!$C$8,100000,'mallin data'!FI12/'mallin data'!CJ$297*PO_valitsin!G$5)</f>
        <v>3.1433616957446722</v>
      </c>
      <c r="II12" s="88">
        <f t="shared" si="0"/>
        <v>5.2052199180851701</v>
      </c>
      <c r="IJ12" s="80">
        <f t="shared" si="1"/>
        <v>270</v>
      </c>
      <c r="IK12" s="89">
        <f t="shared" si="3"/>
        <v>9.9999999999999986E-10</v>
      </c>
      <c r="IL12" s="36" t="str">
        <f t="shared" si="2"/>
        <v>Espoo</v>
      </c>
    </row>
    <row r="13" spans="1:246" x14ac:dyDescent="0.2">
      <c r="B13" s="12" t="s">
        <v>119</v>
      </c>
      <c r="C13" s="12">
        <v>50</v>
      </c>
      <c r="F13" s="59" t="s">
        <v>121</v>
      </c>
      <c r="G13" s="59" t="s">
        <v>122</v>
      </c>
      <c r="H13" s="59" t="s">
        <v>84</v>
      </c>
      <c r="I13" s="59" t="s">
        <v>85</v>
      </c>
      <c r="J13" s="71">
        <v>47.5</v>
      </c>
      <c r="Q13" s="71">
        <v>71.3</v>
      </c>
      <c r="AV13" s="67"/>
      <c r="AW13" s="67"/>
      <c r="BO13" s="76">
        <v>-8.4245998315080029E-4</v>
      </c>
      <c r="BP13" s="77">
        <v>27020.263501430614</v>
      </c>
      <c r="BT13" s="75">
        <v>1E-3</v>
      </c>
      <c r="CJ13" s="77">
        <v>1186</v>
      </c>
      <c r="CK13" s="84">
        <f>ABS(J13-PO_valitsin!$D$8)</f>
        <v>2</v>
      </c>
      <c r="CR13" s="86">
        <f>ABS(Q13-PO_valitsin!$F$8)</f>
        <v>16.700000000000003</v>
      </c>
      <c r="EN13" s="85">
        <f>ABS(BO13-PO_valitsin!$E$8)</f>
        <v>4.6571333120297473E-2</v>
      </c>
      <c r="EO13" s="85">
        <f>ABS(BP13-PO_valitsin!$H$8)</f>
        <v>312.89257793168144</v>
      </c>
      <c r="ES13" s="85">
        <f>ABS(BT13-PO_valitsin!$I$8)</f>
        <v>1E-3</v>
      </c>
      <c r="FI13" s="85">
        <f>ABS(CJ13-PO_valitsin!$G$8)</f>
        <v>582</v>
      </c>
      <c r="FJ13" s="87">
        <f>IF($B13=PO_valitsin!$C$8,100000,'mallin data'!CK13/'mallin data'!J$297*PO_valitsin!D$5)</f>
        <v>9.0171610444166772E-2</v>
      </c>
      <c r="FK13" s="87"/>
      <c r="FL13" s="87"/>
      <c r="FM13" s="87"/>
      <c r="FN13" s="87"/>
      <c r="FO13" s="87"/>
      <c r="FP13" s="87"/>
      <c r="FQ13" s="87">
        <f>IF($B13=PO_valitsin!$C$8,100000,'mallin data'!CR13/'mallin data'!Q$297*PO_valitsin!F$5)</f>
        <v>7.9052326901940931E-2</v>
      </c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>
        <f>IF($B13=PO_valitsin!$C$8,100000,'mallin data'!EN13/'mallin data'!BO$297*PO_valitsin!E$5)</f>
        <v>0.45635925782040282</v>
      </c>
      <c r="HN13" s="87">
        <f>IF($B13=PO_valitsin!$C$8,100000,'mallin data'!EO13/'mallin data'!BP$297*PO_valitsin!H$5)</f>
        <v>9.9293990631165591E-3</v>
      </c>
      <c r="HO13" s="87"/>
      <c r="HP13" s="87"/>
      <c r="HQ13" s="87"/>
      <c r="HR13" s="87">
        <f>IF($B13=PO_valitsin!$C$8,100000,'mallin data'!ES13/'mallin data'!BT$297*PO_valitsin!I$5)</f>
        <v>1.4622236824659501E-2</v>
      </c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>
        <f>IF($B13=PO_valitsin!$C$8,100000,'mallin data'!FI13/'mallin data'!CJ$297*PO_valitsin!G$5)</f>
        <v>5.6539126214525434E-2</v>
      </c>
      <c r="II13" s="88">
        <f t="shared" si="0"/>
        <v>0.70667395836881186</v>
      </c>
      <c r="IJ13" s="80">
        <f t="shared" si="1"/>
        <v>62</v>
      </c>
      <c r="IK13" s="89">
        <f t="shared" si="3"/>
        <v>1.0999999999999999E-9</v>
      </c>
      <c r="IL13" s="36" t="str">
        <f t="shared" si="2"/>
        <v>Eura</v>
      </c>
    </row>
    <row r="14" spans="1:246" x14ac:dyDescent="0.2">
      <c r="B14" s="12" t="s">
        <v>123</v>
      </c>
      <c r="C14" s="12">
        <v>51</v>
      </c>
      <c r="F14" s="59" t="s">
        <v>121</v>
      </c>
      <c r="G14" s="59" t="s">
        <v>122</v>
      </c>
      <c r="H14" s="59" t="s">
        <v>93</v>
      </c>
      <c r="I14" s="59" t="s">
        <v>94</v>
      </c>
      <c r="J14" s="71">
        <v>46.1</v>
      </c>
      <c r="Q14" s="71">
        <v>64.400000000000006</v>
      </c>
      <c r="AV14" s="67"/>
      <c r="AW14" s="67"/>
      <c r="BO14" s="76">
        <v>-1.2298959318826869E-2</v>
      </c>
      <c r="BP14" s="77">
        <v>28017.593131357324</v>
      </c>
      <c r="BT14" s="75">
        <v>3.0000000000000001E-3</v>
      </c>
      <c r="CJ14" s="77">
        <v>1044</v>
      </c>
      <c r="CK14" s="84">
        <f>ABS(J14-PO_valitsin!$D$8)</f>
        <v>0.60000000000000142</v>
      </c>
      <c r="CR14" s="86">
        <f>ABS(Q14-PO_valitsin!$F$8)</f>
        <v>23.599999999999994</v>
      </c>
      <c r="EN14" s="85">
        <f>ABS(BO14-PO_valitsin!$E$8)</f>
        <v>3.5114833784621408E-2</v>
      </c>
      <c r="EO14" s="85">
        <f>ABS(BP14-PO_valitsin!$H$8)</f>
        <v>1310.2222078583909</v>
      </c>
      <c r="ES14" s="85">
        <f>ABS(BT14-PO_valitsin!$I$8)</f>
        <v>1E-3</v>
      </c>
      <c r="FI14" s="85">
        <f>ABS(CJ14-PO_valitsin!$G$8)</f>
        <v>724</v>
      </c>
      <c r="FJ14" s="87">
        <f>IF($B14=PO_valitsin!$C$8,100000,'mallin data'!CK14/'mallin data'!J$297*PO_valitsin!D$5)</f>
        <v>2.7051483133250096E-2</v>
      </c>
      <c r="FK14" s="87"/>
      <c r="FL14" s="87"/>
      <c r="FM14" s="87"/>
      <c r="FN14" s="87"/>
      <c r="FO14" s="87"/>
      <c r="FP14" s="87"/>
      <c r="FQ14" s="87">
        <f>IF($B14=PO_valitsin!$C$8,100000,'mallin data'!CR14/'mallin data'!Q$297*PO_valitsin!F$5)</f>
        <v>0.11171466556202425</v>
      </c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>
        <f>IF($B14=PO_valitsin!$C$8,100000,'mallin data'!EN14/'mallin data'!BO$297*PO_valitsin!E$5)</f>
        <v>0.34409535675182046</v>
      </c>
      <c r="HN14" s="87">
        <f>IF($B14=PO_valitsin!$C$8,100000,'mallin data'!EO14/'mallin data'!BP$297*PO_valitsin!H$5)</f>
        <v>4.1578867895115827E-2</v>
      </c>
      <c r="HO14" s="87"/>
      <c r="HP14" s="87"/>
      <c r="HQ14" s="87"/>
      <c r="HR14" s="87">
        <f>IF($B14=PO_valitsin!$C$8,100000,'mallin data'!ES14/'mallin data'!BT$297*PO_valitsin!I$5)</f>
        <v>1.4622236824659501E-2</v>
      </c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>
        <f>IF($B14=PO_valitsin!$C$8,100000,'mallin data'!FI14/'mallin data'!CJ$297*PO_valitsin!G$5)</f>
        <v>7.0333895840749852E-2</v>
      </c>
      <c r="II14" s="88">
        <f t="shared" si="0"/>
        <v>0.60939650720761995</v>
      </c>
      <c r="IJ14" s="80">
        <f t="shared" si="1"/>
        <v>42</v>
      </c>
      <c r="IK14" s="89">
        <f t="shared" si="3"/>
        <v>1.2E-9</v>
      </c>
      <c r="IL14" s="36" t="str">
        <f t="shared" si="2"/>
        <v>Eurajoki</v>
      </c>
    </row>
    <row r="15" spans="1:246" x14ac:dyDescent="0.2">
      <c r="B15" s="12" t="s">
        <v>124</v>
      </c>
      <c r="C15" s="12">
        <v>52</v>
      </c>
      <c r="F15" s="59" t="s">
        <v>87</v>
      </c>
      <c r="G15" s="59" t="s">
        <v>88</v>
      </c>
      <c r="H15" s="59" t="s">
        <v>93</v>
      </c>
      <c r="I15" s="59" t="s">
        <v>94</v>
      </c>
      <c r="J15" s="71">
        <v>47.8</v>
      </c>
      <c r="Q15" s="71">
        <v>36.4</v>
      </c>
      <c r="AV15" s="67"/>
      <c r="AW15" s="67"/>
      <c r="BO15" s="76">
        <v>-4.8327137546468404E-2</v>
      </c>
      <c r="BP15" s="77">
        <v>23608.139616055847</v>
      </c>
      <c r="BT15" s="75">
        <v>2.1000000000000001E-2</v>
      </c>
      <c r="CJ15" s="77">
        <v>256</v>
      </c>
      <c r="CK15" s="84">
        <f>ABS(J15-PO_valitsin!$D$8)</f>
        <v>2.2999999999999972</v>
      </c>
      <c r="CR15" s="86">
        <f>ABS(Q15-PO_valitsin!$F$8)</f>
        <v>51.6</v>
      </c>
      <c r="EN15" s="85">
        <f>ABS(BO15-PO_valitsin!$E$8)</f>
        <v>9.1334444302013096E-4</v>
      </c>
      <c r="EO15" s="85">
        <f>ABS(BP15-PO_valitsin!$H$8)</f>
        <v>3099.2313074430858</v>
      </c>
      <c r="ES15" s="85">
        <f>ABS(BT15-PO_valitsin!$I$8)</f>
        <v>1.9000000000000003E-2</v>
      </c>
      <c r="FI15" s="85">
        <f>ABS(CJ15-PO_valitsin!$G$8)</f>
        <v>1512</v>
      </c>
      <c r="FJ15" s="87">
        <f>IF($B15=PO_valitsin!$C$8,100000,'mallin data'!CK15/'mallin data'!J$297*PO_valitsin!D$5)</f>
        <v>0.10369735201079167</v>
      </c>
      <c r="FK15" s="87"/>
      <c r="FL15" s="87"/>
      <c r="FM15" s="87"/>
      <c r="FN15" s="87"/>
      <c r="FO15" s="87"/>
      <c r="FP15" s="87"/>
      <c r="FQ15" s="87">
        <f>IF($B15=PO_valitsin!$C$8,100000,'mallin data'!CR15/'mallin data'!Q$297*PO_valitsin!F$5)</f>
        <v>0.24425748911018869</v>
      </c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>
        <f>IF($B15=PO_valitsin!$C$8,100000,'mallin data'!EN15/'mallin data'!BO$297*PO_valitsin!E$5)</f>
        <v>8.949994862169703E-3</v>
      </c>
      <c r="HN15" s="87">
        <f>IF($B15=PO_valitsin!$C$8,100000,'mallin data'!EO15/'mallin data'!BP$297*PO_valitsin!H$5)</f>
        <v>9.8351659997592294E-2</v>
      </c>
      <c r="HO15" s="87"/>
      <c r="HP15" s="87"/>
      <c r="HQ15" s="87"/>
      <c r="HR15" s="87">
        <f>IF($B15=PO_valitsin!$C$8,100000,'mallin data'!ES15/'mallin data'!BT$297*PO_valitsin!I$5)</f>
        <v>0.27782249966853056</v>
      </c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>
        <f>IF($B15=PO_valitsin!$C$8,100000,'mallin data'!FI15/'mallin data'!CJ$297*PO_valitsin!G$5)</f>
        <v>0.14688515263979804</v>
      </c>
      <c r="II15" s="88">
        <f t="shared" si="0"/>
        <v>0.87996414958907099</v>
      </c>
      <c r="IJ15" s="80">
        <f t="shared" si="1"/>
        <v>124</v>
      </c>
      <c r="IK15" s="89">
        <f t="shared" si="3"/>
        <v>1.3000000000000001E-9</v>
      </c>
      <c r="IL15" s="36" t="str">
        <f t="shared" si="2"/>
        <v>Evijärvi</v>
      </c>
    </row>
    <row r="16" spans="1:246" x14ac:dyDescent="0.2">
      <c r="B16" s="12" t="s">
        <v>125</v>
      </c>
      <c r="C16" s="12">
        <v>61</v>
      </c>
      <c r="F16" s="59" t="s">
        <v>126</v>
      </c>
      <c r="G16" s="59" t="s">
        <v>127</v>
      </c>
      <c r="H16" s="59" t="s">
        <v>117</v>
      </c>
      <c r="I16" s="59" t="s">
        <v>118</v>
      </c>
      <c r="J16" s="71">
        <v>49.1</v>
      </c>
      <c r="Q16" s="71">
        <v>91.6</v>
      </c>
      <c r="AV16" s="67"/>
      <c r="AW16" s="67"/>
      <c r="BO16" s="76">
        <v>2.3183925811437404E-2</v>
      </c>
      <c r="BP16" s="77">
        <v>25146.27330135406</v>
      </c>
      <c r="BT16" s="75">
        <v>3.0000000000000001E-3</v>
      </c>
      <c r="CJ16" s="77">
        <v>1324</v>
      </c>
      <c r="CK16" s="84">
        <f>ABS(J16-PO_valitsin!$D$8)</f>
        <v>3.6000000000000014</v>
      </c>
      <c r="CR16" s="86">
        <f>ABS(Q16-PO_valitsin!$F$8)</f>
        <v>3.5999999999999943</v>
      </c>
      <c r="EN16" s="85">
        <f>ABS(BO16-PO_valitsin!$E$8)</f>
        <v>7.0597718914885671E-2</v>
      </c>
      <c r="EO16" s="85">
        <f>ABS(BP16-PO_valitsin!$H$8)</f>
        <v>1561.0976221448727</v>
      </c>
      <c r="ES16" s="85">
        <f>ABS(BT16-PO_valitsin!$I$8)</f>
        <v>1E-3</v>
      </c>
      <c r="FI16" s="85">
        <f>ABS(CJ16-PO_valitsin!$G$8)</f>
        <v>444</v>
      </c>
      <c r="FJ16" s="87">
        <f>IF($B16=PO_valitsin!$C$8,100000,'mallin data'!CK16/'mallin data'!J$297*PO_valitsin!D$5)</f>
        <v>0.16230889879950025</v>
      </c>
      <c r="FK16" s="87"/>
      <c r="FL16" s="87"/>
      <c r="FM16" s="87"/>
      <c r="FN16" s="87"/>
      <c r="FO16" s="87"/>
      <c r="FP16" s="87"/>
      <c r="FQ16" s="87">
        <f>IF($B16=PO_valitsin!$C$8,100000,'mallin data'!CR16/'mallin data'!Q$297*PO_valitsin!F$5)</f>
        <v>1.7041220170478256E-2</v>
      </c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>
        <f>IF($B16=PO_valitsin!$C$8,100000,'mallin data'!EN16/'mallin data'!BO$297*PO_valitsin!E$5)</f>
        <v>0.69179730209975243</v>
      </c>
      <c r="HN16" s="87">
        <f>IF($B16=PO_valitsin!$C$8,100000,'mallin data'!EO16/'mallin data'!BP$297*PO_valitsin!H$5)</f>
        <v>4.9540201206508969E-2</v>
      </c>
      <c r="HO16" s="87"/>
      <c r="HP16" s="87"/>
      <c r="HQ16" s="87"/>
      <c r="HR16" s="87">
        <f>IF($B16=PO_valitsin!$C$8,100000,'mallin data'!ES16/'mallin data'!BT$297*PO_valitsin!I$5)</f>
        <v>1.4622236824659501E-2</v>
      </c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>
        <f>IF($B16=PO_valitsin!$C$8,100000,'mallin data'!FI16/'mallin data'!CJ$297*PO_valitsin!G$5)</f>
        <v>4.3132941648194659E-2</v>
      </c>
      <c r="II16" s="88">
        <f t="shared" si="0"/>
        <v>0.97844280214909407</v>
      </c>
      <c r="IJ16" s="80">
        <f t="shared" si="1"/>
        <v>162</v>
      </c>
      <c r="IK16" s="89">
        <f t="shared" si="3"/>
        <v>1.4000000000000001E-9</v>
      </c>
      <c r="IL16" s="36" t="str">
        <f t="shared" si="2"/>
        <v>Forssa</v>
      </c>
    </row>
    <row r="17" spans="2:246" x14ac:dyDescent="0.2">
      <c r="B17" s="12" t="s">
        <v>128</v>
      </c>
      <c r="C17" s="12">
        <v>69</v>
      </c>
      <c r="F17" s="59" t="s">
        <v>91</v>
      </c>
      <c r="G17" s="59" t="s">
        <v>92</v>
      </c>
      <c r="H17" s="59" t="s">
        <v>84</v>
      </c>
      <c r="I17" s="59" t="s">
        <v>85</v>
      </c>
      <c r="J17" s="71">
        <v>45.4</v>
      </c>
      <c r="Q17" s="71">
        <v>69</v>
      </c>
      <c r="AV17" s="67"/>
      <c r="AW17" s="67"/>
      <c r="BO17" s="76">
        <v>-0.10995370370370371</v>
      </c>
      <c r="BP17" s="77">
        <v>23617.48978347057</v>
      </c>
      <c r="BT17" s="75">
        <v>1E-3</v>
      </c>
      <c r="CJ17" s="77">
        <v>769</v>
      </c>
      <c r="CK17" s="84">
        <f>ABS(J17-PO_valitsin!$D$8)</f>
        <v>0.10000000000000142</v>
      </c>
      <c r="CR17" s="86">
        <f>ABS(Q17-PO_valitsin!$F$8)</f>
        <v>19</v>
      </c>
      <c r="EN17" s="85">
        <f>ABS(BO17-PO_valitsin!$E$8)</f>
        <v>6.2539910600255433E-2</v>
      </c>
      <c r="EO17" s="85">
        <f>ABS(BP17-PO_valitsin!$H$8)</f>
        <v>3089.881140028363</v>
      </c>
      <c r="ES17" s="85">
        <f>ABS(BT17-PO_valitsin!$I$8)</f>
        <v>1E-3</v>
      </c>
      <c r="FI17" s="85">
        <f>ABS(CJ17-PO_valitsin!$G$8)</f>
        <v>999</v>
      </c>
      <c r="FJ17" s="87">
        <f>IF($B17=PO_valitsin!$C$8,100000,'mallin data'!CK17/'mallin data'!J$297*PO_valitsin!D$5)</f>
        <v>4.5085805222084023E-3</v>
      </c>
      <c r="FK17" s="87"/>
      <c r="FL17" s="87"/>
      <c r="FM17" s="87"/>
      <c r="FN17" s="87"/>
      <c r="FO17" s="87"/>
      <c r="FP17" s="87"/>
      <c r="FQ17" s="87">
        <f>IF($B17=PO_valitsin!$C$8,100000,'mallin data'!CR17/'mallin data'!Q$297*PO_valitsin!F$5)</f>
        <v>8.99397731219687E-2</v>
      </c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>
        <f>IF($B17=PO_valitsin!$C$8,100000,'mallin data'!EN17/'mallin data'!BO$297*PO_valitsin!E$5)</f>
        <v>0.61283766801272554</v>
      </c>
      <c r="HN17" s="87">
        <f>IF($B17=PO_valitsin!$C$8,100000,'mallin data'!EO17/'mallin data'!BP$297*PO_valitsin!H$5)</f>
        <v>9.8054939812724243E-2</v>
      </c>
      <c r="HO17" s="87"/>
      <c r="HP17" s="87"/>
      <c r="HQ17" s="87"/>
      <c r="HR17" s="87">
        <f>IF($B17=PO_valitsin!$C$8,100000,'mallin data'!ES17/'mallin data'!BT$297*PO_valitsin!I$5)</f>
        <v>1.4622236824659501E-2</v>
      </c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>
        <f>IF($B17=PO_valitsin!$C$8,100000,'mallin data'!FI17/'mallin data'!CJ$297*PO_valitsin!G$5)</f>
        <v>9.7049118708437979E-2</v>
      </c>
      <c r="II17" s="88">
        <f t="shared" si="0"/>
        <v>0.91701231850272447</v>
      </c>
      <c r="IJ17" s="80">
        <f t="shared" si="1"/>
        <v>143</v>
      </c>
      <c r="IK17" s="89">
        <f t="shared" si="3"/>
        <v>1.5000000000000002E-9</v>
      </c>
      <c r="IL17" s="36" t="str">
        <f t="shared" si="2"/>
        <v>Haapajärvi</v>
      </c>
    </row>
    <row r="18" spans="2:246" x14ac:dyDescent="0.2">
      <c r="B18" s="12" t="s">
        <v>129</v>
      </c>
      <c r="C18" s="12">
        <v>71</v>
      </c>
      <c r="F18" s="59" t="s">
        <v>91</v>
      </c>
      <c r="G18" s="59" t="s">
        <v>92</v>
      </c>
      <c r="H18" s="59" t="s">
        <v>93</v>
      </c>
      <c r="I18" s="59" t="s">
        <v>94</v>
      </c>
      <c r="J18" s="71">
        <v>43.5</v>
      </c>
      <c r="Q18" s="71">
        <v>61.6</v>
      </c>
      <c r="AV18" s="67"/>
      <c r="AW18" s="67"/>
      <c r="BO18" s="76">
        <v>-2.6077097505668934E-2</v>
      </c>
      <c r="BP18" s="77">
        <v>22888.496060559246</v>
      </c>
      <c r="BT18" s="75">
        <v>0</v>
      </c>
      <c r="CJ18" s="77">
        <v>859</v>
      </c>
      <c r="CK18" s="84">
        <f>ABS(J18-PO_valitsin!$D$8)</f>
        <v>2</v>
      </c>
      <c r="CR18" s="86">
        <f>ABS(Q18-PO_valitsin!$F$8)</f>
        <v>26.4</v>
      </c>
      <c r="EN18" s="85">
        <f>ABS(BO18-PO_valitsin!$E$8)</f>
        <v>2.1336695597779339E-2</v>
      </c>
      <c r="EO18" s="85">
        <f>ABS(BP18-PO_valitsin!$H$8)</f>
        <v>3818.8748629396869</v>
      </c>
      <c r="ES18" s="85">
        <f>ABS(BT18-PO_valitsin!$I$8)</f>
        <v>2E-3</v>
      </c>
      <c r="FI18" s="85">
        <f>ABS(CJ18-PO_valitsin!$G$8)</f>
        <v>909</v>
      </c>
      <c r="FJ18" s="87">
        <f>IF($B18=PO_valitsin!$C$8,100000,'mallin data'!CK18/'mallin data'!J$297*PO_valitsin!D$5)</f>
        <v>9.0171610444166772E-2</v>
      </c>
      <c r="FK18" s="87"/>
      <c r="FL18" s="87"/>
      <c r="FM18" s="87"/>
      <c r="FN18" s="87"/>
      <c r="FO18" s="87"/>
      <c r="FP18" s="87"/>
      <c r="FQ18" s="87">
        <f>IF($B18=PO_valitsin!$C$8,100000,'mallin data'!CR18/'mallin data'!Q$297*PO_valitsin!F$5)</f>
        <v>0.12496894791684073</v>
      </c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>
        <f>IF($B18=PO_valitsin!$C$8,100000,'mallin data'!EN18/'mallin data'!BO$297*PO_valitsin!E$5)</f>
        <v>0.20908137935820892</v>
      </c>
      <c r="HN18" s="87">
        <f>IF($B18=PO_valitsin!$C$8,100000,'mallin data'!EO18/'mallin data'!BP$297*PO_valitsin!H$5)</f>
        <v>0.12118898037431926</v>
      </c>
      <c r="HO18" s="87"/>
      <c r="HP18" s="87"/>
      <c r="HQ18" s="87"/>
      <c r="HR18" s="87">
        <f>IF($B18=PO_valitsin!$C$8,100000,'mallin data'!ES18/'mallin data'!BT$297*PO_valitsin!I$5)</f>
        <v>2.9244473649319001E-2</v>
      </c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>
        <f>IF($B18=PO_valitsin!$C$8,100000,'mallin data'!FI18/'mallin data'!CJ$297*PO_valitsin!G$5)</f>
        <v>8.8305954860830954E-2</v>
      </c>
      <c r="II18" s="88">
        <f t="shared" si="0"/>
        <v>0.66296134820368569</v>
      </c>
      <c r="IJ18" s="80">
        <f t="shared" si="1"/>
        <v>56</v>
      </c>
      <c r="IK18" s="89">
        <f t="shared" si="3"/>
        <v>1.6000000000000003E-9</v>
      </c>
      <c r="IL18" s="36" t="str">
        <f t="shared" si="2"/>
        <v>Haapavesi</v>
      </c>
    </row>
    <row r="19" spans="2:246" x14ac:dyDescent="0.2">
      <c r="B19" s="12" t="s">
        <v>130</v>
      </c>
      <c r="C19" s="12">
        <v>72</v>
      </c>
      <c r="F19" s="59" t="s">
        <v>91</v>
      </c>
      <c r="G19" s="59" t="s">
        <v>92</v>
      </c>
      <c r="H19" s="59" t="s">
        <v>93</v>
      </c>
      <c r="I19" s="59" t="s">
        <v>94</v>
      </c>
      <c r="J19" s="71">
        <v>53.8</v>
      </c>
      <c r="Q19" s="71">
        <v>53.8</v>
      </c>
      <c r="AV19" s="67"/>
      <c r="AW19" s="67"/>
      <c r="BO19" s="76">
        <v>-5.8139534883720929E-2</v>
      </c>
      <c r="BP19" s="77">
        <v>26258.969409282701</v>
      </c>
      <c r="BT19" s="75"/>
      <c r="CJ19" s="77">
        <v>81</v>
      </c>
      <c r="CK19" s="84">
        <f>ABS(J19-PO_valitsin!$D$8)</f>
        <v>8.2999999999999972</v>
      </c>
      <c r="CR19" s="86">
        <f>ABS(Q19-PO_valitsin!$F$8)</f>
        <v>34.200000000000003</v>
      </c>
      <c r="EN19" s="85">
        <f>ABS(BO19-PO_valitsin!$E$8)</f>
        <v>1.0725741780272656E-2</v>
      </c>
      <c r="EO19" s="85">
        <f>ABS(BP19-PO_valitsin!$H$8)</f>
        <v>448.40151421623159</v>
      </c>
      <c r="ES19" s="85">
        <f>ABS(BT19-PO_valitsin!$I$8)</f>
        <v>2E-3</v>
      </c>
      <c r="FI19" s="85">
        <f>ABS(CJ19-PO_valitsin!$G$8)</f>
        <v>1687</v>
      </c>
      <c r="FJ19" s="87">
        <f>IF($B19=PO_valitsin!$C$8,100000,'mallin data'!CK19/'mallin data'!J$297*PO_valitsin!D$5)</f>
        <v>0.37421218334329198</v>
      </c>
      <c r="FK19" s="87"/>
      <c r="FL19" s="87"/>
      <c r="FM19" s="87"/>
      <c r="FN19" s="87"/>
      <c r="FO19" s="87"/>
      <c r="FP19" s="87"/>
      <c r="FQ19" s="87">
        <f>IF($B19=PO_valitsin!$C$8,100000,'mallin data'!CR19/'mallin data'!Q$297*PO_valitsin!F$5)</f>
        <v>0.1618915916195437</v>
      </c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>
        <f>IF($B19=PO_valitsin!$C$8,100000,'mallin data'!EN19/'mallin data'!BO$297*PO_valitsin!E$5)</f>
        <v>0.10510310163926116</v>
      </c>
      <c r="HN19" s="87">
        <f>IF($B19=PO_valitsin!$C$8,100000,'mallin data'!EO19/'mallin data'!BP$297*PO_valitsin!H$5)</f>
        <v>1.4229668228598398E-2</v>
      </c>
      <c r="HO19" s="87"/>
      <c r="HP19" s="87"/>
      <c r="HQ19" s="87"/>
      <c r="HR19" s="87">
        <f>IF($B19=PO_valitsin!$C$8,100000,'mallin data'!ES19/'mallin data'!BT$297*PO_valitsin!I$5)</f>
        <v>2.9244473649319001E-2</v>
      </c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>
        <f>IF($B19=PO_valitsin!$C$8,100000,'mallin data'!FI19/'mallin data'!CJ$297*PO_valitsin!G$5)</f>
        <v>0.16388574901014502</v>
      </c>
      <c r="II19" s="88">
        <f t="shared" si="0"/>
        <v>0.84856676919015939</v>
      </c>
      <c r="IJ19" s="80">
        <f t="shared" si="1"/>
        <v>117</v>
      </c>
      <c r="IK19" s="89">
        <f t="shared" si="3"/>
        <v>1.7000000000000003E-9</v>
      </c>
      <c r="IL19" s="36" t="str">
        <f t="shared" si="2"/>
        <v>Hailuoto</v>
      </c>
    </row>
    <row r="20" spans="2:246" x14ac:dyDescent="0.2">
      <c r="B20" s="12" t="s">
        <v>132</v>
      </c>
      <c r="C20" s="12">
        <v>74</v>
      </c>
      <c r="F20" s="59" t="s">
        <v>134</v>
      </c>
      <c r="G20" s="59" t="s">
        <v>135</v>
      </c>
      <c r="H20" s="59" t="s">
        <v>93</v>
      </c>
      <c r="I20" s="59" t="s">
        <v>94</v>
      </c>
      <c r="J20" s="71">
        <v>51.5</v>
      </c>
      <c r="Q20" s="71">
        <v>44.3</v>
      </c>
      <c r="AV20" s="67"/>
      <c r="AW20" s="67"/>
      <c r="BO20" s="76">
        <v>-9.8039215686274508E-3</v>
      </c>
      <c r="BP20" s="77">
        <v>23203.649555774926</v>
      </c>
      <c r="BT20" s="75">
        <v>5.0000000000000001E-3</v>
      </c>
      <c r="CJ20" s="77">
        <v>101</v>
      </c>
      <c r="CK20" s="84">
        <f>ABS(J20-PO_valitsin!$D$8)</f>
        <v>6</v>
      </c>
      <c r="CR20" s="86">
        <f>ABS(Q20-PO_valitsin!$F$8)</f>
        <v>43.7</v>
      </c>
      <c r="EN20" s="85">
        <f>ABS(BO20-PO_valitsin!$E$8)</f>
        <v>3.7609871534820823E-2</v>
      </c>
      <c r="EO20" s="85">
        <f>ABS(BP20-PO_valitsin!$H$8)</f>
        <v>3503.721367724007</v>
      </c>
      <c r="ES20" s="85">
        <f>ABS(BT20-PO_valitsin!$I$8)</f>
        <v>3.0000000000000001E-3</v>
      </c>
      <c r="FI20" s="85">
        <f>ABS(CJ20-PO_valitsin!$G$8)</f>
        <v>1667</v>
      </c>
      <c r="FJ20" s="87">
        <f>IF($B20=PO_valitsin!$C$8,100000,'mallin data'!CK20/'mallin data'!J$297*PO_valitsin!D$5)</f>
        <v>0.27051483133250032</v>
      </c>
      <c r="FK20" s="87"/>
      <c r="FL20" s="87"/>
      <c r="FM20" s="87"/>
      <c r="FN20" s="87"/>
      <c r="FO20" s="87"/>
      <c r="FP20" s="87"/>
      <c r="FQ20" s="87">
        <f>IF($B20=PO_valitsin!$C$8,100000,'mallin data'!CR20/'mallin data'!Q$297*PO_valitsin!F$5)</f>
        <v>0.20686147818052802</v>
      </c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>
        <f>IF($B20=PO_valitsin!$C$8,100000,'mallin data'!EN20/'mallin data'!BO$297*PO_valitsin!E$5)</f>
        <v>0.36854459407499762</v>
      </c>
      <c r="HN20" s="87">
        <f>IF($B20=PO_valitsin!$C$8,100000,'mallin data'!EO20/'mallin data'!BP$297*PO_valitsin!H$5)</f>
        <v>0.11118783288524156</v>
      </c>
      <c r="HO20" s="87"/>
      <c r="HP20" s="87"/>
      <c r="HQ20" s="87"/>
      <c r="HR20" s="87">
        <f>IF($B20=PO_valitsin!$C$8,100000,'mallin data'!ES20/'mallin data'!BT$297*PO_valitsin!I$5)</f>
        <v>4.3866710473978505E-2</v>
      </c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>
        <f>IF($B20=PO_valitsin!$C$8,100000,'mallin data'!FI20/'mallin data'!CJ$297*PO_valitsin!G$5)</f>
        <v>0.16194282371067681</v>
      </c>
      <c r="II20" s="88">
        <f t="shared" si="0"/>
        <v>1.1629182724579228</v>
      </c>
      <c r="IJ20" s="80">
        <f t="shared" si="1"/>
        <v>202</v>
      </c>
      <c r="IK20" s="89">
        <f t="shared" si="3"/>
        <v>1.8000000000000004E-9</v>
      </c>
      <c r="IL20" s="36" t="str">
        <f t="shared" si="2"/>
        <v>Halsua</v>
      </c>
    </row>
    <row r="21" spans="2:246" x14ac:dyDescent="0.2">
      <c r="B21" s="12" t="s">
        <v>136</v>
      </c>
      <c r="C21" s="12">
        <v>75</v>
      </c>
      <c r="F21" s="59" t="s">
        <v>137</v>
      </c>
      <c r="G21" s="59" t="s">
        <v>138</v>
      </c>
      <c r="H21" s="59" t="s">
        <v>117</v>
      </c>
      <c r="I21" s="59" t="s">
        <v>118</v>
      </c>
      <c r="J21" s="71">
        <v>49.4</v>
      </c>
      <c r="Q21" s="71">
        <v>87.8</v>
      </c>
      <c r="AV21" s="67"/>
      <c r="AW21" s="67"/>
      <c r="BO21" s="76">
        <v>-2.7793218454697052E-2</v>
      </c>
      <c r="BP21" s="77">
        <v>27362.125575918912</v>
      </c>
      <c r="BT21" s="75">
        <v>3.0000000000000001E-3</v>
      </c>
      <c r="CJ21" s="77">
        <v>1749</v>
      </c>
      <c r="CK21" s="84">
        <f>ABS(J21-PO_valitsin!$D$8)</f>
        <v>3.8999999999999986</v>
      </c>
      <c r="CR21" s="86">
        <f>ABS(Q21-PO_valitsin!$F$8)</f>
        <v>0.20000000000000284</v>
      </c>
      <c r="EN21" s="85">
        <f>ABS(BO21-PO_valitsin!$E$8)</f>
        <v>1.9620574648751221E-2</v>
      </c>
      <c r="EO21" s="85">
        <f>ABS(BP21-PO_valitsin!$H$8)</f>
        <v>654.75465241997881</v>
      </c>
      <c r="ES21" s="85">
        <f>ABS(BT21-PO_valitsin!$I$8)</f>
        <v>1E-3</v>
      </c>
      <c r="FI21" s="85">
        <f>ABS(CJ21-PO_valitsin!$G$8)</f>
        <v>19</v>
      </c>
      <c r="FJ21" s="87">
        <f>IF($B21=PO_valitsin!$C$8,100000,'mallin data'!CK21/'mallin data'!J$297*PO_valitsin!D$5)</f>
        <v>0.17583464036612514</v>
      </c>
      <c r="FK21" s="87"/>
      <c r="FL21" s="87"/>
      <c r="FM21" s="87"/>
      <c r="FN21" s="87"/>
      <c r="FO21" s="87"/>
      <c r="FP21" s="87"/>
      <c r="FQ21" s="87">
        <f>IF($B21=PO_valitsin!$C$8,100000,'mallin data'!CR21/'mallin data'!Q$297*PO_valitsin!F$5)</f>
        <v>9.4673445391547353E-4</v>
      </c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>
        <f>IF($B21=PO_valitsin!$C$8,100000,'mallin data'!EN21/'mallin data'!BO$297*PO_valitsin!E$5)</f>
        <v>0.19226486090885439</v>
      </c>
      <c r="HN21" s="87">
        <f>IF($B21=PO_valitsin!$C$8,100000,'mallin data'!EO21/'mallin data'!BP$297*PO_valitsin!H$5)</f>
        <v>2.0778122240181988E-2</v>
      </c>
      <c r="HO21" s="87"/>
      <c r="HP21" s="87"/>
      <c r="HQ21" s="87"/>
      <c r="HR21" s="87">
        <f>IF($B21=PO_valitsin!$C$8,100000,'mallin data'!ES21/'mallin data'!BT$297*PO_valitsin!I$5)</f>
        <v>1.4622236824659501E-2</v>
      </c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>
        <f>IF($B21=PO_valitsin!$C$8,100000,'mallin data'!FI21/'mallin data'!CJ$297*PO_valitsin!G$5)</f>
        <v>1.8457790344948166E-3</v>
      </c>
      <c r="II21" s="88">
        <f t="shared" si="0"/>
        <v>0.40629237572823135</v>
      </c>
      <c r="IJ21" s="80">
        <f t="shared" si="1"/>
        <v>8</v>
      </c>
      <c r="IK21" s="89">
        <f t="shared" si="3"/>
        <v>1.9000000000000005E-9</v>
      </c>
      <c r="IL21" s="36" t="str">
        <f t="shared" si="2"/>
        <v>Hamina</v>
      </c>
    </row>
    <row r="22" spans="2:246" x14ac:dyDescent="0.2">
      <c r="B22" s="12" t="s">
        <v>139</v>
      </c>
      <c r="C22" s="12">
        <v>77</v>
      </c>
      <c r="F22" s="59" t="s">
        <v>141</v>
      </c>
      <c r="G22" s="59" t="s">
        <v>142</v>
      </c>
      <c r="H22" s="59" t="s">
        <v>93</v>
      </c>
      <c r="I22" s="59" t="s">
        <v>94</v>
      </c>
      <c r="J22" s="71">
        <v>50.6</v>
      </c>
      <c r="Q22" s="71">
        <v>46.9</v>
      </c>
      <c r="AV22" s="67"/>
      <c r="AW22" s="67"/>
      <c r="BO22" s="76">
        <v>-3.4907597535934289E-2</v>
      </c>
      <c r="BP22" s="77">
        <v>23420.884150362715</v>
      </c>
      <c r="BT22" s="75">
        <v>3.0000000000000001E-3</v>
      </c>
      <c r="CJ22" s="77">
        <v>470</v>
      </c>
      <c r="CK22" s="84">
        <f>ABS(J22-PO_valitsin!$D$8)</f>
        <v>5.1000000000000014</v>
      </c>
      <c r="CR22" s="86">
        <f>ABS(Q22-PO_valitsin!$F$8)</f>
        <v>41.1</v>
      </c>
      <c r="EN22" s="85">
        <f>ABS(BO22-PO_valitsin!$E$8)</f>
        <v>1.2506195567513985E-2</v>
      </c>
      <c r="EO22" s="85">
        <f>ABS(BP22-PO_valitsin!$H$8)</f>
        <v>3286.4867731362174</v>
      </c>
      <c r="ES22" s="85">
        <f>ABS(BT22-PO_valitsin!$I$8)</f>
        <v>1E-3</v>
      </c>
      <c r="FI22" s="85">
        <f>ABS(CJ22-PO_valitsin!$G$8)</f>
        <v>1298</v>
      </c>
      <c r="FJ22" s="87">
        <f>IF($B22=PO_valitsin!$C$8,100000,'mallin data'!CK22/'mallin data'!J$297*PO_valitsin!D$5)</f>
        <v>0.22993760663262533</v>
      </c>
      <c r="FK22" s="87"/>
      <c r="FL22" s="87"/>
      <c r="FM22" s="87"/>
      <c r="FN22" s="87"/>
      <c r="FO22" s="87"/>
      <c r="FP22" s="87"/>
      <c r="FQ22" s="87">
        <f>IF($B22=PO_valitsin!$C$8,100000,'mallin data'!CR22/'mallin data'!Q$297*PO_valitsin!F$5)</f>
        <v>0.19455393027962706</v>
      </c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>
        <f>IF($B22=PO_valitsin!$C$8,100000,'mallin data'!EN22/'mallin data'!BO$297*PO_valitsin!E$5)</f>
        <v>0.12255002691473391</v>
      </c>
      <c r="HN22" s="87">
        <f>IF($B22=PO_valitsin!$C$8,100000,'mallin data'!EO22/'mallin data'!BP$297*PO_valitsin!H$5)</f>
        <v>0.1042940644416594</v>
      </c>
      <c r="HO22" s="87"/>
      <c r="HP22" s="87"/>
      <c r="HQ22" s="87"/>
      <c r="HR22" s="87">
        <f>IF($B22=PO_valitsin!$C$8,100000,'mallin data'!ES22/'mallin data'!BT$297*PO_valitsin!I$5)</f>
        <v>1.4622236824659501E-2</v>
      </c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>
        <f>IF($B22=PO_valitsin!$C$8,100000,'mallin data'!FI22/'mallin data'!CJ$297*PO_valitsin!G$5)</f>
        <v>0.126095851935488</v>
      </c>
      <c r="II22" s="88">
        <f t="shared" si="0"/>
        <v>0.79205371902879329</v>
      </c>
      <c r="IJ22" s="80">
        <f t="shared" si="1"/>
        <v>92</v>
      </c>
      <c r="IK22" s="89">
        <f t="shared" si="3"/>
        <v>2.0000000000000005E-9</v>
      </c>
      <c r="IL22" s="36" t="str">
        <f t="shared" si="2"/>
        <v>Hankasalmi</v>
      </c>
    </row>
    <row r="23" spans="2:246" x14ac:dyDescent="0.2">
      <c r="B23" s="12" t="s">
        <v>143</v>
      </c>
      <c r="C23" s="12">
        <v>78</v>
      </c>
      <c r="F23" s="59" t="s">
        <v>102</v>
      </c>
      <c r="G23" s="59" t="s">
        <v>103</v>
      </c>
      <c r="H23" s="59" t="s">
        <v>117</v>
      </c>
      <c r="I23" s="59" t="s">
        <v>118</v>
      </c>
      <c r="J23" s="71">
        <v>51.5</v>
      </c>
      <c r="Q23" s="71">
        <v>96.5</v>
      </c>
      <c r="AV23" s="67"/>
      <c r="AW23" s="67"/>
      <c r="BO23" s="76">
        <v>-3.308270676691729E-2</v>
      </c>
      <c r="BP23" s="77">
        <v>29684.331563269006</v>
      </c>
      <c r="BT23" s="75">
        <v>0.42299999999999999</v>
      </c>
      <c r="CJ23" s="77">
        <v>643</v>
      </c>
      <c r="CK23" s="84">
        <f>ABS(J23-PO_valitsin!$D$8)</f>
        <v>6</v>
      </c>
      <c r="CR23" s="86">
        <f>ABS(Q23-PO_valitsin!$F$8)</f>
        <v>8.5</v>
      </c>
      <c r="EN23" s="85">
        <f>ABS(BO23-PO_valitsin!$E$8)</f>
        <v>1.4331086336530983E-2</v>
      </c>
      <c r="EO23" s="85">
        <f>ABS(BP23-PO_valitsin!$H$8)</f>
        <v>2976.9606397700736</v>
      </c>
      <c r="ES23" s="85">
        <f>ABS(BT23-PO_valitsin!$I$8)</f>
        <v>0.42099999999999999</v>
      </c>
      <c r="FI23" s="85">
        <f>ABS(CJ23-PO_valitsin!$G$8)</f>
        <v>1125</v>
      </c>
      <c r="FJ23" s="87">
        <f>IF($B23=PO_valitsin!$C$8,100000,'mallin data'!CK23/'mallin data'!J$297*PO_valitsin!D$5)</f>
        <v>0.27051483133250032</v>
      </c>
      <c r="FK23" s="87"/>
      <c r="FL23" s="87"/>
      <c r="FM23" s="87"/>
      <c r="FN23" s="87"/>
      <c r="FO23" s="87"/>
      <c r="FP23" s="87"/>
      <c r="FQ23" s="87">
        <f>IF($B23=PO_valitsin!$C$8,100000,'mallin data'!CR23/'mallin data'!Q$297*PO_valitsin!F$5)</f>
        <v>4.0236214291407051E-2</v>
      </c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>
        <f>IF($B23=PO_valitsin!$C$8,100000,'mallin data'!EN23/'mallin data'!BO$297*PO_valitsin!E$5)</f>
        <v>0.14043239662918244</v>
      </c>
      <c r="HN23" s="87">
        <f>IF($B23=PO_valitsin!$C$8,100000,'mallin data'!EO23/'mallin data'!BP$297*PO_valitsin!H$5)</f>
        <v>9.4471496840433183E-2</v>
      </c>
      <c r="HO23" s="87"/>
      <c r="HP23" s="87"/>
      <c r="HQ23" s="87"/>
      <c r="HR23" s="87">
        <f>IF($B23=PO_valitsin!$C$8,100000,'mallin data'!ES23/'mallin data'!BT$297*PO_valitsin!I$5)</f>
        <v>6.1559617031816494</v>
      </c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>
        <f>IF($B23=PO_valitsin!$C$8,100000,'mallin data'!FI23/'mallin data'!CJ$297*PO_valitsin!G$5)</f>
        <v>0.10928954809508783</v>
      </c>
      <c r="II23" s="88">
        <f t="shared" si="0"/>
        <v>6.8109061924702603</v>
      </c>
      <c r="IJ23" s="80">
        <f t="shared" si="1"/>
        <v>275</v>
      </c>
      <c r="IK23" s="89">
        <f t="shared" si="3"/>
        <v>2.1000000000000006E-9</v>
      </c>
      <c r="IL23" s="36" t="str">
        <f t="shared" si="2"/>
        <v>Hanko</v>
      </c>
    </row>
    <row r="24" spans="2:246" x14ac:dyDescent="0.2">
      <c r="B24" s="12" t="s">
        <v>145</v>
      </c>
      <c r="C24" s="12">
        <v>79</v>
      </c>
      <c r="F24" s="59" t="s">
        <v>121</v>
      </c>
      <c r="G24" s="59" t="s">
        <v>122</v>
      </c>
      <c r="H24" s="59" t="s">
        <v>117</v>
      </c>
      <c r="I24" s="59" t="s">
        <v>118</v>
      </c>
      <c r="J24" s="71">
        <v>49.1</v>
      </c>
      <c r="Q24" s="71">
        <v>93.2</v>
      </c>
      <c r="AV24" s="67"/>
      <c r="AW24" s="67"/>
      <c r="BO24" s="76">
        <v>-6.4829821717990272E-3</v>
      </c>
      <c r="BP24" s="77">
        <v>26942.311054751604</v>
      </c>
      <c r="BT24" s="75">
        <v>2E-3</v>
      </c>
      <c r="CJ24" s="77">
        <v>613</v>
      </c>
      <c r="CK24" s="84">
        <f>ABS(J24-PO_valitsin!$D$8)</f>
        <v>3.6000000000000014</v>
      </c>
      <c r="CR24" s="86">
        <f>ABS(Q24-PO_valitsin!$F$8)</f>
        <v>5.2000000000000028</v>
      </c>
      <c r="EN24" s="85">
        <f>ABS(BO24-PO_valitsin!$E$8)</f>
        <v>4.0930810931649249E-2</v>
      </c>
      <c r="EO24" s="85">
        <f>ABS(BP24-PO_valitsin!$H$8)</f>
        <v>234.94013125267156</v>
      </c>
      <c r="ES24" s="85">
        <f>ABS(BT24-PO_valitsin!$I$8)</f>
        <v>0</v>
      </c>
      <c r="FI24" s="85">
        <f>ABS(CJ24-PO_valitsin!$G$8)</f>
        <v>1155</v>
      </c>
      <c r="FJ24" s="87">
        <f>IF($B24=PO_valitsin!$C$8,100000,'mallin data'!CK24/'mallin data'!J$297*PO_valitsin!D$5)</f>
        <v>0.16230889879950025</v>
      </c>
      <c r="FK24" s="87"/>
      <c r="FL24" s="87"/>
      <c r="FM24" s="87"/>
      <c r="FN24" s="87"/>
      <c r="FO24" s="87"/>
      <c r="FP24" s="87"/>
      <c r="FQ24" s="87">
        <f>IF($B24=PO_valitsin!$C$8,100000,'mallin data'!CR24/'mallin data'!Q$297*PO_valitsin!F$5)</f>
        <v>2.4615095801801976E-2</v>
      </c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>
        <f>IF($B24=PO_valitsin!$C$8,100000,'mallin data'!EN24/'mallin data'!BO$297*PO_valitsin!E$5)</f>
        <v>0.40108696159727558</v>
      </c>
      <c r="HN24" s="87">
        <f>IF($B24=PO_valitsin!$C$8,100000,'mallin data'!EO24/'mallin data'!BP$297*PO_valitsin!H$5)</f>
        <v>7.4556396785420611E-3</v>
      </c>
      <c r="HO24" s="87"/>
      <c r="HP24" s="87"/>
      <c r="HQ24" s="87"/>
      <c r="HR24" s="87">
        <f>IF($B24=PO_valitsin!$C$8,100000,'mallin data'!ES24/'mallin data'!BT$297*PO_valitsin!I$5)</f>
        <v>0</v>
      </c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>
        <f>IF($B24=PO_valitsin!$C$8,100000,'mallin data'!FI24/'mallin data'!CJ$297*PO_valitsin!G$5)</f>
        <v>0.11220393604429016</v>
      </c>
      <c r="II24" s="88">
        <f t="shared" si="0"/>
        <v>0.7076705341214099</v>
      </c>
      <c r="IJ24" s="80">
        <f t="shared" si="1"/>
        <v>63</v>
      </c>
      <c r="IK24" s="89">
        <f t="shared" si="3"/>
        <v>2.2000000000000007E-9</v>
      </c>
      <c r="IL24" s="36" t="str">
        <f t="shared" si="2"/>
        <v>Harjavalta</v>
      </c>
    </row>
    <row r="25" spans="2:246" x14ac:dyDescent="0.2">
      <c r="B25" s="12" t="s">
        <v>147</v>
      </c>
      <c r="C25" s="12">
        <v>81</v>
      </c>
      <c r="F25" s="59" t="s">
        <v>98</v>
      </c>
      <c r="G25" s="59" t="s">
        <v>99</v>
      </c>
      <c r="H25" s="59" t="s">
        <v>93</v>
      </c>
      <c r="I25" s="59" t="s">
        <v>94</v>
      </c>
      <c r="J25" s="71">
        <v>56.1</v>
      </c>
      <c r="Q25" s="71">
        <v>53.7</v>
      </c>
      <c r="AV25" s="67"/>
      <c r="AW25" s="67"/>
      <c r="BO25" s="76">
        <v>-8.2758620689655171E-2</v>
      </c>
      <c r="BP25" s="77">
        <v>23602.211378901618</v>
      </c>
      <c r="BT25" s="75">
        <v>1E-3</v>
      </c>
      <c r="CJ25" s="77">
        <v>133</v>
      </c>
      <c r="CK25" s="84">
        <f>ABS(J25-PO_valitsin!$D$8)</f>
        <v>10.600000000000001</v>
      </c>
      <c r="CR25" s="86">
        <f>ABS(Q25-PO_valitsin!$F$8)</f>
        <v>34.299999999999997</v>
      </c>
      <c r="EN25" s="85">
        <f>ABS(BO25-PO_valitsin!$E$8)</f>
        <v>3.5344827586206898E-2</v>
      </c>
      <c r="EO25" s="85">
        <f>ABS(BP25-PO_valitsin!$H$8)</f>
        <v>3105.1595445973144</v>
      </c>
      <c r="ES25" s="85">
        <f>ABS(BT25-PO_valitsin!$I$8)</f>
        <v>1E-3</v>
      </c>
      <c r="FI25" s="85">
        <f>ABS(CJ25-PO_valitsin!$G$8)</f>
        <v>1635</v>
      </c>
      <c r="FJ25" s="87">
        <f>IF($B25=PO_valitsin!$C$8,100000,'mallin data'!CK25/'mallin data'!J$297*PO_valitsin!D$5)</f>
        <v>0.47790953535408393</v>
      </c>
      <c r="FK25" s="87"/>
      <c r="FL25" s="87"/>
      <c r="FM25" s="87"/>
      <c r="FN25" s="87"/>
      <c r="FO25" s="87"/>
      <c r="FP25" s="87"/>
      <c r="FQ25" s="87">
        <f>IF($B25=PO_valitsin!$C$8,100000,'mallin data'!CR25/'mallin data'!Q$297*PO_valitsin!F$5)</f>
        <v>0.16236495884650137</v>
      </c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>
        <f>IF($B25=PO_valitsin!$C$8,100000,'mallin data'!EN25/'mallin data'!BO$297*PO_valitsin!E$5)</f>
        <v>0.34634909942059333</v>
      </c>
      <c r="HN25" s="87">
        <f>IF($B25=PO_valitsin!$C$8,100000,'mallin data'!EO25/'mallin data'!BP$297*PO_valitsin!H$5)</f>
        <v>9.8539787925823255E-2</v>
      </c>
      <c r="HO25" s="87"/>
      <c r="HP25" s="87"/>
      <c r="HQ25" s="87"/>
      <c r="HR25" s="87">
        <f>IF($B25=PO_valitsin!$C$8,100000,'mallin data'!ES25/'mallin data'!BT$297*PO_valitsin!I$5)</f>
        <v>1.4622236824659501E-2</v>
      </c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>
        <f>IF($B25=PO_valitsin!$C$8,100000,'mallin data'!FI25/'mallin data'!CJ$297*PO_valitsin!G$5)</f>
        <v>0.15883414323152764</v>
      </c>
      <c r="II25" s="88">
        <f t="shared" si="0"/>
        <v>1.2586197639031891</v>
      </c>
      <c r="IJ25" s="80">
        <f t="shared" si="1"/>
        <v>215</v>
      </c>
      <c r="IK25" s="89">
        <f t="shared" si="3"/>
        <v>2.3000000000000007E-9</v>
      </c>
      <c r="IL25" s="36" t="str">
        <f t="shared" si="2"/>
        <v>Hartola</v>
      </c>
    </row>
    <row r="26" spans="2:246" x14ac:dyDescent="0.2">
      <c r="B26" s="12" t="s">
        <v>148</v>
      </c>
      <c r="C26" s="12">
        <v>82</v>
      </c>
      <c r="F26" s="59" t="s">
        <v>126</v>
      </c>
      <c r="G26" s="59" t="s">
        <v>127</v>
      </c>
      <c r="H26" s="59" t="s">
        <v>84</v>
      </c>
      <c r="I26" s="59" t="s">
        <v>85</v>
      </c>
      <c r="J26" s="71">
        <v>45.1</v>
      </c>
      <c r="Q26" s="71">
        <v>74.7</v>
      </c>
      <c r="AV26" s="67"/>
      <c r="AW26" s="67"/>
      <c r="BO26" s="76">
        <v>-7.4074074074074077E-3</v>
      </c>
      <c r="BP26" s="77">
        <v>28695.803329420552</v>
      </c>
      <c r="BT26" s="75">
        <v>4.0000000000000001E-3</v>
      </c>
      <c r="CJ26" s="77">
        <v>1072</v>
      </c>
      <c r="CK26" s="84">
        <f>ABS(J26-PO_valitsin!$D$8)</f>
        <v>0.39999999999999858</v>
      </c>
      <c r="CR26" s="86">
        <f>ABS(Q26-PO_valitsin!$F$8)</f>
        <v>13.299999999999997</v>
      </c>
      <c r="EN26" s="85">
        <f>ABS(BO26-PO_valitsin!$E$8)</f>
        <v>4.0006385696040869E-2</v>
      </c>
      <c r="EO26" s="85">
        <f>ABS(BP26-PO_valitsin!$H$8)</f>
        <v>1988.4324059216196</v>
      </c>
      <c r="ES26" s="85">
        <f>ABS(BT26-PO_valitsin!$I$8)</f>
        <v>2E-3</v>
      </c>
      <c r="FI26" s="85">
        <f>ABS(CJ26-PO_valitsin!$G$8)</f>
        <v>696</v>
      </c>
      <c r="FJ26" s="87">
        <f>IF($B26=PO_valitsin!$C$8,100000,'mallin data'!CK26/'mallin data'!J$297*PO_valitsin!D$5)</f>
        <v>1.803432208883329E-2</v>
      </c>
      <c r="FK26" s="87"/>
      <c r="FL26" s="87"/>
      <c r="FM26" s="87"/>
      <c r="FN26" s="87"/>
      <c r="FO26" s="87"/>
      <c r="FP26" s="87"/>
      <c r="FQ26" s="87">
        <f>IF($B26=PO_valitsin!$C$8,100000,'mallin data'!CR26/'mallin data'!Q$297*PO_valitsin!F$5)</f>
        <v>6.2957841185378075E-2</v>
      </c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>
        <f>IF($B26=PO_valitsin!$C$8,100000,'mallin data'!EN26/'mallin data'!BO$297*PO_valitsin!E$5)</f>
        <v>0.39202838443902749</v>
      </c>
      <c r="HN26" s="87">
        <f>IF($B26=PO_valitsin!$C$8,100000,'mallin data'!EO26/'mallin data'!BP$297*PO_valitsin!H$5)</f>
        <v>6.3101333367964155E-2</v>
      </c>
      <c r="HO26" s="87"/>
      <c r="HP26" s="87"/>
      <c r="HQ26" s="87"/>
      <c r="HR26" s="87">
        <f>IF($B26=PO_valitsin!$C$8,100000,'mallin data'!ES26/'mallin data'!BT$297*PO_valitsin!I$5)</f>
        <v>2.9244473649319001E-2</v>
      </c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>
        <f>IF($B26=PO_valitsin!$C$8,100000,'mallin data'!FI26/'mallin data'!CJ$297*PO_valitsin!G$5)</f>
        <v>6.7613800421494341E-2</v>
      </c>
      <c r="II26" s="88">
        <f t="shared" si="0"/>
        <v>0.63298015755201642</v>
      </c>
      <c r="IJ26" s="80">
        <f t="shared" si="1"/>
        <v>47</v>
      </c>
      <c r="IK26" s="89">
        <f t="shared" si="3"/>
        <v>2.4000000000000008E-9</v>
      </c>
      <c r="IL26" s="36" t="str">
        <f t="shared" si="2"/>
        <v>Hattula</v>
      </c>
    </row>
    <row r="27" spans="2:246" x14ac:dyDescent="0.2">
      <c r="B27" s="12" t="s">
        <v>150</v>
      </c>
      <c r="C27" s="12">
        <v>86</v>
      </c>
      <c r="F27" s="59" t="s">
        <v>126</v>
      </c>
      <c r="G27" s="59" t="s">
        <v>127</v>
      </c>
      <c r="H27" s="59" t="s">
        <v>93</v>
      </c>
      <c r="I27" s="59" t="s">
        <v>94</v>
      </c>
      <c r="J27" s="71">
        <v>45.6</v>
      </c>
      <c r="Q27" s="71">
        <v>65</v>
      </c>
      <c r="AV27" s="67"/>
      <c r="AW27" s="67"/>
      <c r="BO27" s="76">
        <v>-1.8784530386740331E-2</v>
      </c>
      <c r="BP27" s="77">
        <v>27780.654538634659</v>
      </c>
      <c r="BT27" s="75">
        <v>4.0000000000000001E-3</v>
      </c>
      <c r="CJ27" s="77">
        <v>888</v>
      </c>
      <c r="CK27" s="84">
        <f>ABS(J27-PO_valitsin!$D$8)</f>
        <v>0.10000000000000142</v>
      </c>
      <c r="CR27" s="86">
        <f>ABS(Q27-PO_valitsin!$F$8)</f>
        <v>23</v>
      </c>
      <c r="EN27" s="85">
        <f>ABS(BO27-PO_valitsin!$E$8)</f>
        <v>2.8629262716707942E-2</v>
      </c>
      <c r="EO27" s="85">
        <f>ABS(BP27-PO_valitsin!$H$8)</f>
        <v>1073.283615135726</v>
      </c>
      <c r="ES27" s="85">
        <f>ABS(BT27-PO_valitsin!$I$8)</f>
        <v>2E-3</v>
      </c>
      <c r="FI27" s="85">
        <f>ABS(CJ27-PO_valitsin!$G$8)</f>
        <v>880</v>
      </c>
      <c r="FJ27" s="87">
        <f>IF($B27=PO_valitsin!$C$8,100000,'mallin data'!CK27/'mallin data'!J$297*PO_valitsin!D$5)</f>
        <v>4.5085805222084023E-3</v>
      </c>
      <c r="FK27" s="87"/>
      <c r="FL27" s="87"/>
      <c r="FM27" s="87"/>
      <c r="FN27" s="87"/>
      <c r="FO27" s="87"/>
      <c r="FP27" s="87"/>
      <c r="FQ27" s="87">
        <f>IF($B27=PO_valitsin!$C$8,100000,'mallin data'!CR27/'mallin data'!Q$297*PO_valitsin!F$5)</f>
        <v>0.10887446220027791</v>
      </c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>
        <f>IF($B27=PO_valitsin!$C$8,100000,'mallin data'!EN27/'mallin data'!BO$297*PO_valitsin!E$5)</f>
        <v>0.28054230381581813</v>
      </c>
      <c r="HN27" s="87">
        <f>IF($B27=PO_valitsin!$C$8,100000,'mallin data'!EO27/'mallin data'!BP$297*PO_valitsin!H$5)</f>
        <v>3.4059808618771226E-2</v>
      </c>
      <c r="HO27" s="87"/>
      <c r="HP27" s="87"/>
      <c r="HQ27" s="87"/>
      <c r="HR27" s="87">
        <f>IF($B27=PO_valitsin!$C$8,100000,'mallin data'!ES27/'mallin data'!BT$297*PO_valitsin!I$5)</f>
        <v>2.9244473649319001E-2</v>
      </c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>
        <f>IF($B27=PO_valitsin!$C$8,100000,'mallin data'!FI27/'mallin data'!CJ$297*PO_valitsin!G$5)</f>
        <v>8.5488713176602033E-2</v>
      </c>
      <c r="II27" s="88">
        <f t="shared" si="0"/>
        <v>0.54271834448299672</v>
      </c>
      <c r="IJ27" s="80">
        <f t="shared" si="1"/>
        <v>33</v>
      </c>
      <c r="IK27" s="89">
        <f t="shared" si="3"/>
        <v>2.5000000000000009E-9</v>
      </c>
      <c r="IL27" s="36" t="str">
        <f t="shared" si="2"/>
        <v>Hausjärvi</v>
      </c>
    </row>
    <row r="28" spans="2:246" x14ac:dyDescent="0.2">
      <c r="B28" s="12" t="s">
        <v>152</v>
      </c>
      <c r="C28" s="12">
        <v>111</v>
      </c>
      <c r="F28" s="59" t="s">
        <v>98</v>
      </c>
      <c r="G28" s="59" t="s">
        <v>99</v>
      </c>
      <c r="H28" s="59" t="s">
        <v>117</v>
      </c>
      <c r="I28" s="59" t="s">
        <v>118</v>
      </c>
      <c r="J28" s="71">
        <v>52.3</v>
      </c>
      <c r="Q28" s="71">
        <v>91.2</v>
      </c>
      <c r="AV28" s="67"/>
      <c r="AW28" s="67"/>
      <c r="BO28" s="76">
        <v>-1.4042867701404288E-2</v>
      </c>
      <c r="BP28" s="77">
        <v>26114.667242243635</v>
      </c>
      <c r="BT28" s="75">
        <v>2E-3</v>
      </c>
      <c r="CJ28" s="77">
        <v>1334</v>
      </c>
      <c r="CK28" s="84">
        <f>ABS(J28-PO_valitsin!$D$8)</f>
        <v>6.7999999999999972</v>
      </c>
      <c r="CR28" s="86">
        <f>ABS(Q28-PO_valitsin!$F$8)</f>
        <v>3.2000000000000028</v>
      </c>
      <c r="EN28" s="85">
        <f>ABS(BO28-PO_valitsin!$E$8)</f>
        <v>3.3370925402043984E-2</v>
      </c>
      <c r="EO28" s="85">
        <f>ABS(BP28-PO_valitsin!$H$8)</f>
        <v>592.70368125529785</v>
      </c>
      <c r="ES28" s="85">
        <f>ABS(BT28-PO_valitsin!$I$8)</f>
        <v>0</v>
      </c>
      <c r="FI28" s="85">
        <f>ABS(CJ28-PO_valitsin!$G$8)</f>
        <v>434</v>
      </c>
      <c r="FJ28" s="87">
        <f>IF($B28=PO_valitsin!$C$8,100000,'mallin data'!CK28/'mallin data'!J$297*PO_valitsin!D$5)</f>
        <v>0.3065834755101669</v>
      </c>
      <c r="FK28" s="87"/>
      <c r="FL28" s="87"/>
      <c r="FM28" s="87"/>
      <c r="FN28" s="87"/>
      <c r="FO28" s="87"/>
      <c r="FP28" s="87"/>
      <c r="FQ28" s="87">
        <f>IF($B28=PO_valitsin!$C$8,100000,'mallin data'!CR28/'mallin data'!Q$297*PO_valitsin!F$5)</f>
        <v>1.5147751262647374E-2</v>
      </c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>
        <f>IF($B28=PO_valitsin!$C$8,100000,'mallin data'!EN28/'mallin data'!BO$297*PO_valitsin!E$5)</f>
        <v>0.32700654520493883</v>
      </c>
      <c r="HN28" s="87">
        <f>IF($B28=PO_valitsin!$C$8,100000,'mallin data'!EO28/'mallin data'!BP$297*PO_valitsin!H$5)</f>
        <v>1.8808983633504701E-2</v>
      </c>
      <c r="HO28" s="87"/>
      <c r="HP28" s="87"/>
      <c r="HQ28" s="87"/>
      <c r="HR28" s="87">
        <f>IF($B28=PO_valitsin!$C$8,100000,'mallin data'!ES28/'mallin data'!BT$297*PO_valitsin!I$5)</f>
        <v>0</v>
      </c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>
        <f>IF($B28=PO_valitsin!$C$8,100000,'mallin data'!FI28/'mallin data'!CJ$297*PO_valitsin!G$5)</f>
        <v>4.2161478998460546E-2</v>
      </c>
      <c r="II28" s="88">
        <f t="shared" si="0"/>
        <v>0.70970823720971843</v>
      </c>
      <c r="IJ28" s="80">
        <f t="shared" si="1"/>
        <v>65</v>
      </c>
      <c r="IK28" s="89">
        <f t="shared" si="3"/>
        <v>2.6000000000000009E-9</v>
      </c>
      <c r="IL28" s="36" t="str">
        <f t="shared" si="2"/>
        <v>Heinola</v>
      </c>
    </row>
    <row r="29" spans="2:246" x14ac:dyDescent="0.2">
      <c r="B29" s="12" t="s">
        <v>153</v>
      </c>
      <c r="C29" s="12">
        <v>90</v>
      </c>
      <c r="F29" s="59" t="s">
        <v>155</v>
      </c>
      <c r="G29" s="59" t="s">
        <v>156</v>
      </c>
      <c r="H29" s="59" t="s">
        <v>93</v>
      </c>
      <c r="I29" s="59" t="s">
        <v>94</v>
      </c>
      <c r="J29" s="71">
        <v>55.9</v>
      </c>
      <c r="Q29" s="71">
        <v>43.3</v>
      </c>
      <c r="AV29" s="67"/>
      <c r="AW29" s="67"/>
      <c r="BO29" s="76">
        <v>-2.5862068965517241E-2</v>
      </c>
      <c r="BP29" s="77">
        <v>23499.883705431523</v>
      </c>
      <c r="BT29" s="75">
        <v>3.0000000000000001E-3</v>
      </c>
      <c r="CJ29" s="77">
        <v>226</v>
      </c>
      <c r="CK29" s="84">
        <f>ABS(J29-PO_valitsin!$D$8)</f>
        <v>10.399999999999999</v>
      </c>
      <c r="CR29" s="86">
        <f>ABS(Q29-PO_valitsin!$F$8)</f>
        <v>44.7</v>
      </c>
      <c r="EN29" s="85">
        <f>ABS(BO29-PO_valitsin!$E$8)</f>
        <v>2.1551724137931032E-2</v>
      </c>
      <c r="EO29" s="85">
        <f>ABS(BP29-PO_valitsin!$H$8)</f>
        <v>3207.4872180674101</v>
      </c>
      <c r="ES29" s="85">
        <f>ABS(BT29-PO_valitsin!$I$8)</f>
        <v>1E-3</v>
      </c>
      <c r="FI29" s="85">
        <f>ABS(CJ29-PO_valitsin!$G$8)</f>
        <v>1542</v>
      </c>
      <c r="FJ29" s="87">
        <f>IF($B29=PO_valitsin!$C$8,100000,'mallin data'!CK29/'mallin data'!J$297*PO_valitsin!D$5)</f>
        <v>0.46889237430966713</v>
      </c>
      <c r="FK29" s="87"/>
      <c r="FL29" s="87"/>
      <c r="FM29" s="87"/>
      <c r="FN29" s="87"/>
      <c r="FO29" s="87"/>
      <c r="FP29" s="87"/>
      <c r="FQ29" s="87">
        <f>IF($B29=PO_valitsin!$C$8,100000,'mallin data'!CR29/'mallin data'!Q$297*PO_valitsin!F$5)</f>
        <v>0.21159515045010535</v>
      </c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>
        <f>IF($B29=PO_valitsin!$C$8,100000,'mallin data'!EN29/'mallin data'!BO$297*PO_valitsin!E$5)</f>
        <v>0.21118847525645931</v>
      </c>
      <c r="HN29" s="87">
        <f>IF($B29=PO_valitsin!$C$8,100000,'mallin data'!EO29/'mallin data'!BP$297*PO_valitsin!H$5)</f>
        <v>0.10178707589858786</v>
      </c>
      <c r="HO29" s="87"/>
      <c r="HP29" s="87"/>
      <c r="HQ29" s="87"/>
      <c r="HR29" s="87">
        <f>IF($B29=PO_valitsin!$C$8,100000,'mallin data'!ES29/'mallin data'!BT$297*PO_valitsin!I$5)</f>
        <v>1.4622236824659501E-2</v>
      </c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>
        <f>IF($B29=PO_valitsin!$C$8,100000,'mallin data'!FI29/'mallin data'!CJ$297*PO_valitsin!G$5)</f>
        <v>0.14979954058900039</v>
      </c>
      <c r="II29" s="88">
        <f t="shared" si="0"/>
        <v>1.1578848560284796</v>
      </c>
      <c r="IJ29" s="80">
        <f t="shared" si="1"/>
        <v>201</v>
      </c>
      <c r="IK29" s="89">
        <f t="shared" si="3"/>
        <v>2.700000000000001E-9</v>
      </c>
      <c r="IL29" s="36" t="str">
        <f t="shared" si="2"/>
        <v>Heinävesi</v>
      </c>
    </row>
    <row r="30" spans="2:246" x14ac:dyDescent="0.2">
      <c r="B30" s="12" t="s">
        <v>116</v>
      </c>
      <c r="C30" s="12">
        <v>91</v>
      </c>
      <c r="F30" s="59" t="s">
        <v>102</v>
      </c>
      <c r="G30" s="59" t="s">
        <v>103</v>
      </c>
      <c r="H30" s="59" t="s">
        <v>117</v>
      </c>
      <c r="I30" s="59" t="s">
        <v>118</v>
      </c>
      <c r="J30" s="71">
        <v>41.2</v>
      </c>
      <c r="Q30" s="71">
        <v>100</v>
      </c>
      <c r="AV30" s="67"/>
      <c r="AW30" s="67"/>
      <c r="BO30" s="76">
        <v>1.8836342062886684E-2</v>
      </c>
      <c r="BP30" s="77">
        <v>33625.429006671606</v>
      </c>
      <c r="BT30" s="75">
        <v>5.5E-2</v>
      </c>
      <c r="CJ30" s="77">
        <v>48085</v>
      </c>
      <c r="CK30" s="84">
        <f>ABS(J30-PO_valitsin!$D$8)</f>
        <v>4.2999999999999972</v>
      </c>
      <c r="CR30" s="86">
        <f>ABS(Q30-PO_valitsin!$F$8)</f>
        <v>12</v>
      </c>
      <c r="EN30" s="85">
        <f>ABS(BO30-PO_valitsin!$E$8)</f>
        <v>6.6250135166334961E-2</v>
      </c>
      <c r="EO30" s="85">
        <f>ABS(BP30-PO_valitsin!$H$8)</f>
        <v>6918.0580831726729</v>
      </c>
      <c r="ES30" s="85">
        <f>ABS(BT30-PO_valitsin!$I$8)</f>
        <v>5.2999999999999999E-2</v>
      </c>
      <c r="FI30" s="85">
        <f>ABS(CJ30-PO_valitsin!$G$8)</f>
        <v>46317</v>
      </c>
      <c r="FJ30" s="87">
        <f>IF($B30=PO_valitsin!$C$8,100000,'mallin data'!CK30/'mallin data'!J$297*PO_valitsin!D$5)</f>
        <v>0.19386896245495844</v>
      </c>
      <c r="FK30" s="87"/>
      <c r="FL30" s="87"/>
      <c r="FM30" s="87"/>
      <c r="FN30" s="87"/>
      <c r="FO30" s="87"/>
      <c r="FP30" s="87"/>
      <c r="FQ30" s="87">
        <f>IF($B30=PO_valitsin!$C$8,100000,'mallin data'!CR30/'mallin data'!Q$297*PO_valitsin!F$5)</f>
        <v>5.6804067234927605E-2</v>
      </c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>
        <f>IF($B30=PO_valitsin!$C$8,100000,'mallin data'!EN30/'mallin data'!BO$297*PO_valitsin!E$5)</f>
        <v>0.64919469745290537</v>
      </c>
      <c r="HN30" s="87">
        <f>IF($B30=PO_valitsin!$C$8,100000,'mallin data'!EO30/'mallin data'!BP$297*PO_valitsin!H$5)</f>
        <v>0.21953911436224371</v>
      </c>
      <c r="HO30" s="87"/>
      <c r="HP30" s="87"/>
      <c r="HQ30" s="87"/>
      <c r="HR30" s="87">
        <f>IF($B30=PO_valitsin!$C$8,100000,'mallin data'!ES30/'mallin data'!BT$297*PO_valitsin!I$5)</f>
        <v>0.77497855170695351</v>
      </c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>
        <f>IF($B30=PO_valitsin!$C$8,100000,'mallin data'!FI30/'mallin data'!CJ$297*PO_valitsin!G$5)</f>
        <v>4.4995235547734955</v>
      </c>
      <c r="II30" s="88">
        <f t="shared" si="0"/>
        <v>6.3939089507854838</v>
      </c>
      <c r="IJ30" s="80">
        <f t="shared" si="1"/>
        <v>273</v>
      </c>
      <c r="IK30" s="89">
        <f t="shared" si="3"/>
        <v>2.8000000000000011E-9</v>
      </c>
      <c r="IL30" s="36" t="str">
        <f t="shared" si="2"/>
        <v>Helsinki</v>
      </c>
    </row>
    <row r="31" spans="2:246" x14ac:dyDescent="0.2">
      <c r="B31" s="12" t="s">
        <v>157</v>
      </c>
      <c r="C31" s="12">
        <v>97</v>
      </c>
      <c r="F31" s="59" t="s">
        <v>110</v>
      </c>
      <c r="G31" s="59" t="s">
        <v>111</v>
      </c>
      <c r="H31" s="59" t="s">
        <v>93</v>
      </c>
      <c r="I31" s="59" t="s">
        <v>94</v>
      </c>
      <c r="J31" s="71">
        <v>54.3</v>
      </c>
      <c r="Q31" s="71">
        <v>35</v>
      </c>
      <c r="AV31" s="67"/>
      <c r="AW31" s="67"/>
      <c r="BO31" s="76">
        <v>-2.2900763358778626E-2</v>
      </c>
      <c r="BP31" s="77">
        <v>25081.365664403493</v>
      </c>
      <c r="BT31" s="75">
        <v>5.0000000000000001E-3</v>
      </c>
      <c r="CJ31" s="77">
        <v>128</v>
      </c>
      <c r="CK31" s="84">
        <f>ABS(J31-PO_valitsin!$D$8)</f>
        <v>8.7999999999999972</v>
      </c>
      <c r="CR31" s="86">
        <f>ABS(Q31-PO_valitsin!$F$8)</f>
        <v>53</v>
      </c>
      <c r="EN31" s="85">
        <f>ABS(BO31-PO_valitsin!$E$8)</f>
        <v>2.4513029744669648E-2</v>
      </c>
      <c r="EO31" s="85">
        <f>ABS(BP31-PO_valitsin!$H$8)</f>
        <v>1626.0052590954401</v>
      </c>
      <c r="ES31" s="85">
        <f>ABS(BT31-PO_valitsin!$I$8)</f>
        <v>3.0000000000000001E-3</v>
      </c>
      <c r="FI31" s="85">
        <f>ABS(CJ31-PO_valitsin!$G$8)</f>
        <v>1640</v>
      </c>
      <c r="FJ31" s="87">
        <f>IF($B31=PO_valitsin!$C$8,100000,'mallin data'!CK31/'mallin data'!J$297*PO_valitsin!D$5)</f>
        <v>0.39675508595433367</v>
      </c>
      <c r="FK31" s="87"/>
      <c r="FL31" s="87"/>
      <c r="FM31" s="87"/>
      <c r="FN31" s="87"/>
      <c r="FO31" s="87"/>
      <c r="FP31" s="87"/>
      <c r="FQ31" s="87">
        <f>IF($B31=PO_valitsin!$C$8,100000,'mallin data'!CR31/'mallin data'!Q$297*PO_valitsin!F$5)</f>
        <v>0.25088463028759694</v>
      </c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>
        <f>IF($B31=PO_valitsin!$C$8,100000,'mallin data'!EN31/'mallin data'!BO$297*PO_valitsin!E$5)</f>
        <v>0.240206739032156</v>
      </c>
      <c r="HN31" s="87">
        <f>IF($B31=PO_valitsin!$C$8,100000,'mallin data'!EO31/'mallin data'!BP$297*PO_valitsin!H$5)</f>
        <v>5.159999384776106E-2</v>
      </c>
      <c r="HO31" s="87"/>
      <c r="HP31" s="87"/>
      <c r="HQ31" s="87"/>
      <c r="HR31" s="87">
        <f>IF($B31=PO_valitsin!$C$8,100000,'mallin data'!ES31/'mallin data'!BT$297*PO_valitsin!I$5)</f>
        <v>4.3866710473978505E-2</v>
      </c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>
        <f>IF($B31=PO_valitsin!$C$8,100000,'mallin data'!FI31/'mallin data'!CJ$297*PO_valitsin!G$5)</f>
        <v>0.15931987455639471</v>
      </c>
      <c r="II31" s="88">
        <f t="shared" si="0"/>
        <v>1.1426330370522209</v>
      </c>
      <c r="IJ31" s="80">
        <f t="shared" si="1"/>
        <v>197</v>
      </c>
      <c r="IK31" s="89">
        <f t="shared" si="3"/>
        <v>2.9000000000000012E-9</v>
      </c>
      <c r="IL31" s="36" t="str">
        <f t="shared" si="2"/>
        <v>Hirvensalmi</v>
      </c>
    </row>
    <row r="32" spans="2:246" x14ac:dyDescent="0.2">
      <c r="B32" s="12" t="s">
        <v>159</v>
      </c>
      <c r="C32" s="12">
        <v>98</v>
      </c>
      <c r="F32" s="59" t="s">
        <v>98</v>
      </c>
      <c r="G32" s="59" t="s">
        <v>99</v>
      </c>
      <c r="H32" s="59" t="s">
        <v>117</v>
      </c>
      <c r="I32" s="59" t="s">
        <v>118</v>
      </c>
      <c r="J32" s="71">
        <v>46</v>
      </c>
      <c r="Q32" s="71">
        <v>80</v>
      </c>
      <c r="AV32" s="67"/>
      <c r="AW32" s="67"/>
      <c r="BO32" s="76">
        <v>-2.7309236947791166E-2</v>
      </c>
      <c r="BP32" s="77">
        <v>27812.338081712911</v>
      </c>
      <c r="BT32" s="75">
        <v>3.0000000000000001E-3</v>
      </c>
      <c r="CJ32" s="77">
        <v>2422</v>
      </c>
      <c r="CK32" s="84">
        <f>ABS(J32-PO_valitsin!$D$8)</f>
        <v>0.5</v>
      </c>
      <c r="CR32" s="86">
        <f>ABS(Q32-PO_valitsin!$F$8)</f>
        <v>8</v>
      </c>
      <c r="EN32" s="85">
        <f>ABS(BO32-PO_valitsin!$E$8)</f>
        <v>2.0104556155657108E-2</v>
      </c>
      <c r="EO32" s="85">
        <f>ABS(BP32-PO_valitsin!$H$8)</f>
        <v>1104.9671582139781</v>
      </c>
      <c r="ES32" s="85">
        <f>ABS(BT32-PO_valitsin!$I$8)</f>
        <v>1E-3</v>
      </c>
      <c r="FI32" s="85">
        <f>ABS(CJ32-PO_valitsin!$G$8)</f>
        <v>654</v>
      </c>
      <c r="FJ32" s="87">
        <f>IF($B32=PO_valitsin!$C$8,100000,'mallin data'!CK32/'mallin data'!J$297*PO_valitsin!D$5)</f>
        <v>2.2542902611041693E-2</v>
      </c>
      <c r="FK32" s="87"/>
      <c r="FL32" s="87"/>
      <c r="FM32" s="87"/>
      <c r="FN32" s="87"/>
      <c r="FO32" s="87"/>
      <c r="FP32" s="87"/>
      <c r="FQ32" s="87">
        <f>IF($B32=PO_valitsin!$C$8,100000,'mallin data'!CR32/'mallin data'!Q$297*PO_valitsin!F$5)</f>
        <v>3.7869378156618401E-2</v>
      </c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>
        <f>IF($B32=PO_valitsin!$C$8,100000,'mallin data'!EN32/'mallin data'!BO$297*PO_valitsin!E$5)</f>
        <v>0.1970074659942585</v>
      </c>
      <c r="HN32" s="87">
        <f>IF($B32=PO_valitsin!$C$8,100000,'mallin data'!EO32/'mallin data'!BP$297*PO_valitsin!H$5)</f>
        <v>3.5065260857482045E-2</v>
      </c>
      <c r="HO32" s="87"/>
      <c r="HP32" s="87"/>
      <c r="HQ32" s="87"/>
      <c r="HR32" s="87">
        <f>IF($B32=PO_valitsin!$C$8,100000,'mallin data'!ES32/'mallin data'!BT$297*PO_valitsin!I$5)</f>
        <v>1.4622236824659501E-2</v>
      </c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>
        <f>IF($B32=PO_valitsin!$C$8,100000,'mallin data'!FI32/'mallin data'!CJ$297*PO_valitsin!G$5)</f>
        <v>6.3533657292611054E-2</v>
      </c>
      <c r="II32" s="88">
        <f t="shared" si="0"/>
        <v>0.37064090473667127</v>
      </c>
      <c r="IJ32" s="80">
        <f t="shared" si="1"/>
        <v>6</v>
      </c>
      <c r="IK32" s="89">
        <f t="shared" si="3"/>
        <v>3.0000000000000012E-9</v>
      </c>
      <c r="IL32" s="36" t="str">
        <f t="shared" si="2"/>
        <v>Hollola</v>
      </c>
    </row>
    <row r="33" spans="2:246" x14ac:dyDescent="0.2">
      <c r="B33" s="12" t="s">
        <v>160</v>
      </c>
      <c r="C33" s="12">
        <v>102</v>
      </c>
      <c r="F33" s="59" t="s">
        <v>121</v>
      </c>
      <c r="G33" s="59" t="s">
        <v>122</v>
      </c>
      <c r="H33" s="59" t="s">
        <v>84</v>
      </c>
      <c r="I33" s="59" t="s">
        <v>85</v>
      </c>
      <c r="J33" s="71">
        <v>48.2</v>
      </c>
      <c r="Q33" s="71">
        <v>71.400000000000006</v>
      </c>
      <c r="AV33" s="67"/>
      <c r="AW33" s="67"/>
      <c r="BO33" s="76">
        <v>-1.6931216931216932E-2</v>
      </c>
      <c r="BP33" s="77">
        <v>25080.494401824591</v>
      </c>
      <c r="BT33" s="75">
        <v>2E-3</v>
      </c>
      <c r="CJ33" s="77">
        <v>929</v>
      </c>
      <c r="CK33" s="84">
        <f>ABS(J33-PO_valitsin!$D$8)</f>
        <v>2.7000000000000028</v>
      </c>
      <c r="CR33" s="86">
        <f>ABS(Q33-PO_valitsin!$F$8)</f>
        <v>16.599999999999994</v>
      </c>
      <c r="EN33" s="85">
        <f>ABS(BO33-PO_valitsin!$E$8)</f>
        <v>3.0482576172231341E-2</v>
      </c>
      <c r="EO33" s="85">
        <f>ABS(BP33-PO_valitsin!$H$8)</f>
        <v>1626.8765216743413</v>
      </c>
      <c r="ES33" s="85">
        <f>ABS(BT33-PO_valitsin!$I$8)</f>
        <v>0</v>
      </c>
      <c r="FI33" s="85">
        <f>ABS(CJ33-PO_valitsin!$G$8)</f>
        <v>839</v>
      </c>
      <c r="FJ33" s="87">
        <f>IF($B33=PO_valitsin!$C$8,100000,'mallin data'!CK33/'mallin data'!J$297*PO_valitsin!D$5)</f>
        <v>0.12173167409962528</v>
      </c>
      <c r="FK33" s="87"/>
      <c r="FL33" s="87"/>
      <c r="FM33" s="87"/>
      <c r="FN33" s="87"/>
      <c r="FO33" s="87"/>
      <c r="FP33" s="87"/>
      <c r="FQ33" s="87">
        <f>IF($B33=PO_valitsin!$C$8,100000,'mallin data'!CR33/'mallin data'!Q$297*PO_valitsin!F$5)</f>
        <v>7.8578959674983156E-2</v>
      </c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>
        <f>IF($B33=PO_valitsin!$C$8,100000,'mallin data'!EN33/'mallin data'!BO$297*PO_valitsin!E$5)</f>
        <v>0.29870319156379205</v>
      </c>
      <c r="HN33" s="87">
        <f>IF($B33=PO_valitsin!$C$8,100000,'mallin data'!EO33/'mallin data'!BP$297*PO_valitsin!H$5)</f>
        <v>5.1627642678205868E-2</v>
      </c>
      <c r="HO33" s="87"/>
      <c r="HP33" s="87"/>
      <c r="HQ33" s="87"/>
      <c r="HR33" s="87">
        <f>IF($B33=PO_valitsin!$C$8,100000,'mallin data'!ES33/'mallin data'!BT$297*PO_valitsin!I$5)</f>
        <v>0</v>
      </c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>
        <f>IF($B33=PO_valitsin!$C$8,100000,'mallin data'!FI33/'mallin data'!CJ$297*PO_valitsin!G$5)</f>
        <v>8.150571631269217E-2</v>
      </c>
      <c r="II33" s="88">
        <f t="shared" si="0"/>
        <v>0.63214718742929865</v>
      </c>
      <c r="IJ33" s="80">
        <f t="shared" si="1"/>
        <v>46</v>
      </c>
      <c r="IK33" s="89">
        <f t="shared" si="3"/>
        <v>3.1000000000000013E-9</v>
      </c>
      <c r="IL33" s="36" t="str">
        <f t="shared" si="2"/>
        <v>Huittinen</v>
      </c>
    </row>
    <row r="34" spans="2:246" x14ac:dyDescent="0.2">
      <c r="B34" s="12" t="s">
        <v>161</v>
      </c>
      <c r="C34" s="12">
        <v>103</v>
      </c>
      <c r="F34" s="59" t="s">
        <v>126</v>
      </c>
      <c r="G34" s="59" t="s">
        <v>127</v>
      </c>
      <c r="H34" s="59" t="s">
        <v>93</v>
      </c>
      <c r="I34" s="59" t="s">
        <v>94</v>
      </c>
      <c r="J34" s="71">
        <v>49.1</v>
      </c>
      <c r="Q34" s="71">
        <v>62</v>
      </c>
      <c r="AV34" s="67"/>
      <c r="AW34" s="67"/>
      <c r="BO34" s="76">
        <v>-0.08</v>
      </c>
      <c r="BP34" s="77">
        <v>24898.558117647059</v>
      </c>
      <c r="BT34" s="75">
        <v>2E-3</v>
      </c>
      <c r="CJ34" s="77">
        <v>184</v>
      </c>
      <c r="CK34" s="84">
        <f>ABS(J34-PO_valitsin!$D$8)</f>
        <v>3.6000000000000014</v>
      </c>
      <c r="CR34" s="86">
        <f>ABS(Q34-PO_valitsin!$F$8)</f>
        <v>26</v>
      </c>
      <c r="EN34" s="85">
        <f>ABS(BO34-PO_valitsin!$E$8)</f>
        <v>3.2586206896551728E-2</v>
      </c>
      <c r="EO34" s="85">
        <f>ABS(BP34-PO_valitsin!$H$8)</f>
        <v>1808.8128058518741</v>
      </c>
      <c r="ES34" s="85">
        <f>ABS(BT34-PO_valitsin!$I$8)</f>
        <v>0</v>
      </c>
      <c r="FI34" s="85">
        <f>ABS(CJ34-PO_valitsin!$G$8)</f>
        <v>1584</v>
      </c>
      <c r="FJ34" s="87">
        <f>IF($B34=PO_valitsin!$C$8,100000,'mallin data'!CK34/'mallin data'!J$297*PO_valitsin!D$5)</f>
        <v>0.16230889879950025</v>
      </c>
      <c r="FK34" s="87"/>
      <c r="FL34" s="87"/>
      <c r="FM34" s="87"/>
      <c r="FN34" s="87"/>
      <c r="FO34" s="87"/>
      <c r="FP34" s="87"/>
      <c r="FQ34" s="87">
        <f>IF($B34=PO_valitsin!$C$8,100000,'mallin data'!CR34/'mallin data'!Q$297*PO_valitsin!F$5)</f>
        <v>0.12307547900900981</v>
      </c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>
        <f>IF($B34=PO_valitsin!$C$8,100000,'mallin data'!EN34/'mallin data'!BO$297*PO_valitsin!E$5)</f>
        <v>0.31931697458776653</v>
      </c>
      <c r="HN34" s="87">
        <f>IF($B34=PO_valitsin!$C$8,100000,'mallin data'!EO34/'mallin data'!BP$297*PO_valitsin!H$5)</f>
        <v>5.7401247094139782E-2</v>
      </c>
      <c r="HO34" s="87"/>
      <c r="HP34" s="87"/>
      <c r="HQ34" s="87"/>
      <c r="HR34" s="87">
        <f>IF($B34=PO_valitsin!$C$8,100000,'mallin data'!ES34/'mallin data'!BT$297*PO_valitsin!I$5)</f>
        <v>0</v>
      </c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>
        <f>IF($B34=PO_valitsin!$C$8,100000,'mallin data'!FI34/'mallin data'!CJ$297*PO_valitsin!G$5)</f>
        <v>0.15387968371788366</v>
      </c>
      <c r="II34" s="88">
        <f t="shared" si="0"/>
        <v>0.81598228640829995</v>
      </c>
      <c r="IJ34" s="80">
        <f t="shared" si="1"/>
        <v>103</v>
      </c>
      <c r="IK34" s="89">
        <f t="shared" si="3"/>
        <v>3.2000000000000014E-9</v>
      </c>
      <c r="IL34" s="36" t="str">
        <f t="shared" si="2"/>
        <v>Humppila</v>
      </c>
    </row>
    <row r="35" spans="2:246" x14ac:dyDescent="0.2">
      <c r="B35" s="12" t="s">
        <v>162</v>
      </c>
      <c r="C35" s="12">
        <v>105</v>
      </c>
      <c r="F35" s="59" t="s">
        <v>163</v>
      </c>
      <c r="G35" s="59" t="s">
        <v>164</v>
      </c>
      <c r="H35" s="59" t="s">
        <v>93</v>
      </c>
      <c r="I35" s="59" t="s">
        <v>94</v>
      </c>
      <c r="J35" s="71">
        <v>55.8</v>
      </c>
      <c r="Q35" s="71">
        <v>57</v>
      </c>
      <c r="AV35" s="67"/>
      <c r="AW35" s="67"/>
      <c r="BO35" s="76">
        <v>0.05</v>
      </c>
      <c r="BP35" s="77">
        <v>23488.664566165779</v>
      </c>
      <c r="BT35" s="75">
        <v>2E-3</v>
      </c>
      <c r="CJ35" s="77">
        <v>126</v>
      </c>
      <c r="CK35" s="84">
        <f>ABS(J35-PO_valitsin!$D$8)</f>
        <v>10.299999999999997</v>
      </c>
      <c r="CR35" s="86">
        <f>ABS(Q35-PO_valitsin!$F$8)</f>
        <v>31</v>
      </c>
      <c r="EN35" s="85">
        <f>ABS(BO35-PO_valitsin!$E$8)</f>
        <v>9.7413793103448276E-2</v>
      </c>
      <c r="EO35" s="85">
        <f>ABS(BP35-PO_valitsin!$H$8)</f>
        <v>3218.7063573331543</v>
      </c>
      <c r="ES35" s="85">
        <f>ABS(BT35-PO_valitsin!$I$8)</f>
        <v>0</v>
      </c>
      <c r="FI35" s="85">
        <f>ABS(CJ35-PO_valitsin!$G$8)</f>
        <v>1642</v>
      </c>
      <c r="FJ35" s="87">
        <f>IF($B35=PO_valitsin!$C$8,100000,'mallin data'!CK35/'mallin data'!J$297*PO_valitsin!D$5)</f>
        <v>0.46438379378745875</v>
      </c>
      <c r="FK35" s="87"/>
      <c r="FL35" s="87"/>
      <c r="FM35" s="87"/>
      <c r="FN35" s="87"/>
      <c r="FO35" s="87"/>
      <c r="FP35" s="87"/>
      <c r="FQ35" s="87">
        <f>IF($B35=PO_valitsin!$C$8,100000,'mallin data'!CR35/'mallin data'!Q$297*PO_valitsin!F$5)</f>
        <v>0.14674384035689633</v>
      </c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>
        <f>IF($B35=PO_valitsin!$C$8,100000,'mallin data'!EN35/'mallin data'!BO$297*PO_valitsin!E$5)</f>
        <v>0.95457190815919613</v>
      </c>
      <c r="HN35" s="87">
        <f>IF($B35=PO_valitsin!$C$8,100000,'mallin data'!EO35/'mallin data'!BP$297*PO_valitsin!H$5)</f>
        <v>0.10214310643037817</v>
      </c>
      <c r="HO35" s="87"/>
      <c r="HP35" s="87"/>
      <c r="HQ35" s="87"/>
      <c r="HR35" s="87">
        <f>IF($B35=PO_valitsin!$C$8,100000,'mallin data'!ES35/'mallin data'!BT$297*PO_valitsin!I$5)</f>
        <v>0</v>
      </c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>
        <f>IF($B35=PO_valitsin!$C$8,100000,'mallin data'!FI35/'mallin data'!CJ$297*PO_valitsin!G$5)</f>
        <v>0.1595141670863415</v>
      </c>
      <c r="II35" s="88">
        <f t="shared" si="0"/>
        <v>1.8273568191202711</v>
      </c>
      <c r="IJ35" s="80">
        <f t="shared" si="1"/>
        <v>254</v>
      </c>
      <c r="IK35" s="89">
        <f t="shared" si="3"/>
        <v>3.3000000000000014E-9</v>
      </c>
      <c r="IL35" s="36" t="str">
        <f t="shared" si="2"/>
        <v>Hyrynsalmi</v>
      </c>
    </row>
    <row r="36" spans="2:246" x14ac:dyDescent="0.2">
      <c r="B36" s="12" t="s">
        <v>165</v>
      </c>
      <c r="C36" s="12">
        <v>106</v>
      </c>
      <c r="F36" s="59" t="s">
        <v>102</v>
      </c>
      <c r="G36" s="59" t="s">
        <v>103</v>
      </c>
      <c r="H36" s="59" t="s">
        <v>117</v>
      </c>
      <c r="I36" s="59" t="s">
        <v>118</v>
      </c>
      <c r="J36" s="71">
        <v>44.7</v>
      </c>
      <c r="Q36" s="71">
        <v>94.7</v>
      </c>
      <c r="AV36" s="67"/>
      <c r="AW36" s="67"/>
      <c r="BO36" s="76">
        <v>-1.9528762470812991E-2</v>
      </c>
      <c r="BP36" s="77">
        <v>30315.093771987806</v>
      </c>
      <c r="BT36" s="75">
        <v>9.0000000000000011E-3</v>
      </c>
      <c r="CJ36" s="77">
        <v>4619</v>
      </c>
      <c r="CK36" s="84">
        <f>ABS(J36-PO_valitsin!$D$8)</f>
        <v>0.79999999999999716</v>
      </c>
      <c r="CR36" s="86">
        <f>ABS(Q36-PO_valitsin!$F$8)</f>
        <v>6.7000000000000028</v>
      </c>
      <c r="EN36" s="85">
        <f>ABS(BO36-PO_valitsin!$E$8)</f>
        <v>2.7885030632635283E-2</v>
      </c>
      <c r="EO36" s="85">
        <f>ABS(BP36-PO_valitsin!$H$8)</f>
        <v>3607.7228484888728</v>
      </c>
      <c r="ES36" s="85">
        <f>ABS(BT36-PO_valitsin!$I$8)</f>
        <v>7.000000000000001E-3</v>
      </c>
      <c r="FI36" s="85">
        <f>ABS(CJ36-PO_valitsin!$G$8)</f>
        <v>2851</v>
      </c>
      <c r="FJ36" s="87">
        <f>IF($B36=PO_valitsin!$C$8,100000,'mallin data'!CK36/'mallin data'!J$297*PO_valitsin!D$5)</f>
        <v>3.606864417766658E-2</v>
      </c>
      <c r="FK36" s="87"/>
      <c r="FL36" s="87"/>
      <c r="FM36" s="87"/>
      <c r="FN36" s="87"/>
      <c r="FO36" s="87"/>
      <c r="FP36" s="87"/>
      <c r="FQ36" s="87">
        <f>IF($B36=PO_valitsin!$C$8,100000,'mallin data'!CR36/'mallin data'!Q$297*PO_valitsin!F$5)</f>
        <v>3.1715604206167924E-2</v>
      </c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>
        <f>IF($B36=PO_valitsin!$C$8,100000,'mallin data'!EN36/'mallin data'!BO$297*PO_valitsin!E$5)</f>
        <v>0.27324946552286605</v>
      </c>
      <c r="HN36" s="87">
        <f>IF($B36=PO_valitsin!$C$8,100000,'mallin data'!EO36/'mallin data'!BP$297*PO_valitsin!H$5)</f>
        <v>0.11448823781173642</v>
      </c>
      <c r="HO36" s="87"/>
      <c r="HP36" s="87"/>
      <c r="HQ36" s="87"/>
      <c r="HR36" s="87">
        <f>IF($B36=PO_valitsin!$C$8,100000,'mallin data'!ES36/'mallin data'!BT$297*PO_valitsin!I$5)</f>
        <v>0.10235565777261652</v>
      </c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>
        <f>IF($B36=PO_valitsin!$C$8,100000,'mallin data'!FI36/'mallin data'!CJ$297*PO_valitsin!G$5)</f>
        <v>0.27696400143919592</v>
      </c>
      <c r="II36" s="88">
        <f t="shared" si="0"/>
        <v>0.83484161433024939</v>
      </c>
      <c r="IJ36" s="80">
        <f t="shared" si="1"/>
        <v>110</v>
      </c>
      <c r="IK36" s="89">
        <f t="shared" si="3"/>
        <v>3.4000000000000015E-9</v>
      </c>
      <c r="IL36" s="36" t="str">
        <f t="shared" si="2"/>
        <v>Hyvinkää</v>
      </c>
    </row>
    <row r="37" spans="2:246" x14ac:dyDescent="0.2">
      <c r="B37" s="12" t="s">
        <v>166</v>
      </c>
      <c r="C37" s="12">
        <v>108</v>
      </c>
      <c r="F37" s="59" t="s">
        <v>82</v>
      </c>
      <c r="G37" s="59" t="s">
        <v>83</v>
      </c>
      <c r="H37" s="59" t="s">
        <v>84</v>
      </c>
      <c r="I37" s="59" t="s">
        <v>85</v>
      </c>
      <c r="J37" s="71">
        <v>45.4</v>
      </c>
      <c r="Q37" s="71">
        <v>60.9</v>
      </c>
      <c r="AV37" s="67"/>
      <c r="AW37" s="67"/>
      <c r="BO37" s="76">
        <v>1.7528483786152498E-2</v>
      </c>
      <c r="BP37" s="77">
        <v>25749.885066382401</v>
      </c>
      <c r="BT37" s="75">
        <v>2E-3</v>
      </c>
      <c r="CJ37" s="77">
        <v>1161</v>
      </c>
      <c r="CK37" s="84">
        <f>ABS(J37-PO_valitsin!$D$8)</f>
        <v>0.10000000000000142</v>
      </c>
      <c r="CR37" s="86">
        <f>ABS(Q37-PO_valitsin!$F$8)</f>
        <v>27.1</v>
      </c>
      <c r="EN37" s="85">
        <f>ABS(BO37-PO_valitsin!$E$8)</f>
        <v>6.4942276889600775E-2</v>
      </c>
      <c r="EO37" s="85">
        <f>ABS(BP37-PO_valitsin!$H$8)</f>
        <v>957.48585711653141</v>
      </c>
      <c r="ES37" s="85">
        <f>ABS(BT37-PO_valitsin!$I$8)</f>
        <v>0</v>
      </c>
      <c r="FI37" s="85">
        <f>ABS(CJ37-PO_valitsin!$G$8)</f>
        <v>607</v>
      </c>
      <c r="FJ37" s="87">
        <f>IF($B37=PO_valitsin!$C$8,100000,'mallin data'!CK37/'mallin data'!J$297*PO_valitsin!D$5)</f>
        <v>4.5085805222084023E-3</v>
      </c>
      <c r="FK37" s="87"/>
      <c r="FL37" s="87"/>
      <c r="FM37" s="87"/>
      <c r="FN37" s="87"/>
      <c r="FO37" s="87"/>
      <c r="FP37" s="87"/>
      <c r="FQ37" s="87">
        <f>IF($B37=PO_valitsin!$C$8,100000,'mallin data'!CR37/'mallin data'!Q$297*PO_valitsin!F$5)</f>
        <v>0.12828251850554484</v>
      </c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>
        <f>IF($B37=PO_valitsin!$C$8,100000,'mallin data'!EN37/'mallin data'!BO$297*PO_valitsin!E$5)</f>
        <v>0.63637880423028781</v>
      </c>
      <c r="HN37" s="87">
        <f>IF($B37=PO_valitsin!$C$8,100000,'mallin data'!EO37/'mallin data'!BP$297*PO_valitsin!H$5)</f>
        <v>3.038505814182689E-2</v>
      </c>
      <c r="HO37" s="87"/>
      <c r="HP37" s="87"/>
      <c r="HQ37" s="87"/>
      <c r="HR37" s="87">
        <f>IF($B37=PO_valitsin!$C$8,100000,'mallin data'!ES37/'mallin data'!BT$297*PO_valitsin!I$5)</f>
        <v>0</v>
      </c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>
        <f>IF($B37=PO_valitsin!$C$8,100000,'mallin data'!FI37/'mallin data'!CJ$297*PO_valitsin!G$5)</f>
        <v>5.8967782838860713E-2</v>
      </c>
      <c r="II37" s="88">
        <f t="shared" si="0"/>
        <v>0.85852274773872861</v>
      </c>
      <c r="IJ37" s="80">
        <f t="shared" si="1"/>
        <v>119</v>
      </c>
      <c r="IK37" s="89">
        <f t="shared" si="3"/>
        <v>3.5000000000000016E-9</v>
      </c>
      <c r="IL37" s="36" t="str">
        <f t="shared" si="2"/>
        <v>Hämeenkyrö</v>
      </c>
    </row>
    <row r="38" spans="2:246" x14ac:dyDescent="0.2">
      <c r="B38" s="12" t="s">
        <v>149</v>
      </c>
      <c r="C38" s="12">
        <v>109</v>
      </c>
      <c r="F38" s="59" t="s">
        <v>126</v>
      </c>
      <c r="G38" s="59" t="s">
        <v>127</v>
      </c>
      <c r="H38" s="59" t="s">
        <v>117</v>
      </c>
      <c r="I38" s="59" t="s">
        <v>118</v>
      </c>
      <c r="J38" s="71">
        <v>45.9</v>
      </c>
      <c r="Q38" s="71">
        <v>88.6</v>
      </c>
      <c r="AV38" s="67"/>
      <c r="AW38" s="67"/>
      <c r="BO38" s="76">
        <v>-9.433962264150943E-3</v>
      </c>
      <c r="BP38" s="77">
        <v>27988.918134047628</v>
      </c>
      <c r="BT38" s="75">
        <v>4.0000000000000001E-3</v>
      </c>
      <c r="CJ38" s="77">
        <v>6405</v>
      </c>
      <c r="CK38" s="84">
        <f>ABS(J38-PO_valitsin!$D$8)</f>
        <v>0.39999999999999858</v>
      </c>
      <c r="CR38" s="86">
        <f>ABS(Q38-PO_valitsin!$F$8)</f>
        <v>0.59999999999999432</v>
      </c>
      <c r="EN38" s="85">
        <f>ABS(BO38-PO_valitsin!$E$8)</f>
        <v>3.7979830839297332E-2</v>
      </c>
      <c r="EO38" s="85">
        <f>ABS(BP38-PO_valitsin!$H$8)</f>
        <v>1281.5472105486951</v>
      </c>
      <c r="ES38" s="85">
        <f>ABS(BT38-PO_valitsin!$I$8)</f>
        <v>2E-3</v>
      </c>
      <c r="FI38" s="85">
        <f>ABS(CJ38-PO_valitsin!$G$8)</f>
        <v>4637</v>
      </c>
      <c r="FJ38" s="87">
        <f>IF($B38=PO_valitsin!$C$8,100000,'mallin data'!CK38/'mallin data'!J$297*PO_valitsin!D$5)</f>
        <v>1.803432208883329E-2</v>
      </c>
      <c r="FK38" s="87"/>
      <c r="FL38" s="87"/>
      <c r="FM38" s="87"/>
      <c r="FN38" s="87"/>
      <c r="FO38" s="87"/>
      <c r="FP38" s="87"/>
      <c r="FQ38" s="87">
        <f>IF($B38=PO_valitsin!$C$8,100000,'mallin data'!CR38/'mallin data'!Q$297*PO_valitsin!F$5)</f>
        <v>2.8402033617463533E-3</v>
      </c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>
        <f>IF($B38=PO_valitsin!$C$8,100000,'mallin data'!EN38/'mallin data'!BO$297*PO_valitsin!E$5)</f>
        <v>0.37216987903685472</v>
      </c>
      <c r="HN38" s="87">
        <f>IF($B38=PO_valitsin!$C$8,100000,'mallin data'!EO38/'mallin data'!BP$297*PO_valitsin!H$5)</f>
        <v>4.0668889482384243E-2</v>
      </c>
      <c r="HO38" s="87"/>
      <c r="HP38" s="87"/>
      <c r="HQ38" s="87"/>
      <c r="HR38" s="87">
        <f>IF($B38=PO_valitsin!$C$8,100000,'mallin data'!ES38/'mallin data'!BT$297*PO_valitsin!I$5)</f>
        <v>2.9244473649319001E-2</v>
      </c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>
        <f>IF($B38=PO_valitsin!$C$8,100000,'mallin data'!FI38/'mallin data'!CJ$297*PO_valitsin!G$5)</f>
        <v>0.45046723068170863</v>
      </c>
      <c r="II38" s="88">
        <f t="shared" si="0"/>
        <v>0.91342500190084619</v>
      </c>
      <c r="IJ38" s="80">
        <f t="shared" si="1"/>
        <v>141</v>
      </c>
      <c r="IK38" s="89">
        <f t="shared" si="3"/>
        <v>3.6000000000000016E-9</v>
      </c>
      <c r="IL38" s="36" t="str">
        <f t="shared" si="2"/>
        <v>Hämeenlinna</v>
      </c>
    </row>
    <row r="39" spans="2:246" x14ac:dyDescent="0.2">
      <c r="B39" s="12" t="s">
        <v>168</v>
      </c>
      <c r="C39" s="12">
        <v>139</v>
      </c>
      <c r="F39" s="59" t="s">
        <v>91</v>
      </c>
      <c r="G39" s="59" t="s">
        <v>92</v>
      </c>
      <c r="H39" s="59" t="s">
        <v>84</v>
      </c>
      <c r="I39" s="59" t="s">
        <v>85</v>
      </c>
      <c r="J39" s="71">
        <v>42.1</v>
      </c>
      <c r="Q39" s="71">
        <v>79</v>
      </c>
      <c r="AV39" s="67"/>
      <c r="AW39" s="67"/>
      <c r="BO39" s="76">
        <v>-2.8474576271186439E-2</v>
      </c>
      <c r="BP39" s="77">
        <v>24163.980135162808</v>
      </c>
      <c r="BT39" s="75">
        <v>2E-3</v>
      </c>
      <c r="CJ39" s="77">
        <v>1433</v>
      </c>
      <c r="CK39" s="84">
        <f>ABS(J39-PO_valitsin!$D$8)</f>
        <v>3.3999999999999986</v>
      </c>
      <c r="CR39" s="86">
        <f>ABS(Q39-PO_valitsin!$F$8)</f>
        <v>9</v>
      </c>
      <c r="EN39" s="85">
        <f>ABS(BO39-PO_valitsin!$E$8)</f>
        <v>1.8939216832261834E-2</v>
      </c>
      <c r="EO39" s="85">
        <f>ABS(BP39-PO_valitsin!$H$8)</f>
        <v>2543.3907883361244</v>
      </c>
      <c r="ES39" s="85">
        <f>ABS(BT39-PO_valitsin!$I$8)</f>
        <v>0</v>
      </c>
      <c r="FI39" s="85">
        <f>ABS(CJ39-PO_valitsin!$G$8)</f>
        <v>335</v>
      </c>
      <c r="FJ39" s="87">
        <f>IF($B39=PO_valitsin!$C$8,100000,'mallin data'!CK39/'mallin data'!J$297*PO_valitsin!D$5)</f>
        <v>0.15329173775508345</v>
      </c>
      <c r="FK39" s="87"/>
      <c r="FL39" s="87"/>
      <c r="FM39" s="87"/>
      <c r="FN39" s="87"/>
      <c r="FO39" s="87"/>
      <c r="FP39" s="87"/>
      <c r="FQ39" s="87">
        <f>IF($B39=PO_valitsin!$C$8,100000,'mallin data'!CR39/'mallin data'!Q$297*PO_valitsin!F$5)</f>
        <v>4.2603050426195707E-2</v>
      </c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>
        <f>IF($B39=PO_valitsin!$C$8,100000,'mallin data'!EN39/'mallin data'!BO$297*PO_valitsin!E$5)</f>
        <v>0.18558813669655766</v>
      </c>
      <c r="HN39" s="87">
        <f>IF($B39=PO_valitsin!$C$8,100000,'mallin data'!EO39/'mallin data'!BP$297*PO_valitsin!H$5)</f>
        <v>8.0712499726849268E-2</v>
      </c>
      <c r="HO39" s="87"/>
      <c r="HP39" s="87"/>
      <c r="HQ39" s="87"/>
      <c r="HR39" s="87">
        <f>IF($B39=PO_valitsin!$C$8,100000,'mallin data'!ES39/'mallin data'!BT$297*PO_valitsin!I$5)</f>
        <v>0</v>
      </c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>
        <f>IF($B39=PO_valitsin!$C$8,100000,'mallin data'!FI39/'mallin data'!CJ$297*PO_valitsin!G$5)</f>
        <v>3.2543998766092812E-2</v>
      </c>
      <c r="II39" s="88">
        <f t="shared" si="0"/>
        <v>0.49473942707077889</v>
      </c>
      <c r="IJ39" s="80">
        <f t="shared" si="1"/>
        <v>20</v>
      </c>
      <c r="IK39" s="89">
        <f t="shared" si="3"/>
        <v>3.7000000000000017E-9</v>
      </c>
      <c r="IL39" s="36" t="str">
        <f t="shared" si="2"/>
        <v>Ii</v>
      </c>
    </row>
    <row r="40" spans="2:246" x14ac:dyDescent="0.2">
      <c r="B40" s="12" t="s">
        <v>169</v>
      </c>
      <c r="C40" s="12">
        <v>140</v>
      </c>
      <c r="F40" s="59" t="s">
        <v>170</v>
      </c>
      <c r="G40" s="59" t="s">
        <v>171</v>
      </c>
      <c r="H40" s="59" t="s">
        <v>117</v>
      </c>
      <c r="I40" s="59" t="s">
        <v>118</v>
      </c>
      <c r="J40" s="71">
        <v>46.6</v>
      </c>
      <c r="Q40" s="71">
        <v>76.7</v>
      </c>
      <c r="AV40" s="67"/>
      <c r="AW40" s="67"/>
      <c r="BO40" s="76">
        <v>-9.6107640557424319E-4</v>
      </c>
      <c r="BP40" s="77">
        <v>25081.386797943545</v>
      </c>
      <c r="BT40" s="75">
        <v>0</v>
      </c>
      <c r="CJ40" s="77">
        <v>2079</v>
      </c>
      <c r="CK40" s="84">
        <f>ABS(J40-PO_valitsin!$D$8)</f>
        <v>1.1000000000000014</v>
      </c>
      <c r="CR40" s="86">
        <f>ABS(Q40-PO_valitsin!$F$8)</f>
        <v>11.299999999999997</v>
      </c>
      <c r="EN40" s="85">
        <f>ABS(BO40-PO_valitsin!$E$8)</f>
        <v>4.6452716697874027E-2</v>
      </c>
      <c r="EO40" s="85">
        <f>ABS(BP40-PO_valitsin!$H$8)</f>
        <v>1625.9841255553874</v>
      </c>
      <c r="ES40" s="85">
        <f>ABS(BT40-PO_valitsin!$I$8)</f>
        <v>2E-3</v>
      </c>
      <c r="FI40" s="85">
        <f>ABS(CJ40-PO_valitsin!$G$8)</f>
        <v>311</v>
      </c>
      <c r="FJ40" s="87">
        <f>IF($B40=PO_valitsin!$C$8,100000,'mallin data'!CK40/'mallin data'!J$297*PO_valitsin!D$5)</f>
        <v>4.9594385744291786E-2</v>
      </c>
      <c r="FK40" s="87"/>
      <c r="FL40" s="87"/>
      <c r="FM40" s="87"/>
      <c r="FN40" s="87"/>
      <c r="FO40" s="87"/>
      <c r="FP40" s="87"/>
      <c r="FQ40" s="87">
        <f>IF($B40=PO_valitsin!$C$8,100000,'mallin data'!CR40/'mallin data'!Q$297*PO_valitsin!F$5)</f>
        <v>5.3490496646223483E-2</v>
      </c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>
        <f>IF($B40=PO_valitsin!$C$8,100000,'mallin data'!EN40/'mallin data'!BO$297*PO_valitsin!E$5)</f>
        <v>0.45519691826781478</v>
      </c>
      <c r="HN40" s="87">
        <f>IF($B40=PO_valitsin!$C$8,100000,'mallin data'!EO40/'mallin data'!BP$297*PO_valitsin!H$5)</f>
        <v>5.1599323191543561E-2</v>
      </c>
      <c r="HO40" s="87"/>
      <c r="HP40" s="87"/>
      <c r="HQ40" s="87"/>
      <c r="HR40" s="87">
        <f>IF($B40=PO_valitsin!$C$8,100000,'mallin data'!ES40/'mallin data'!BT$297*PO_valitsin!I$5)</f>
        <v>2.9244473649319001E-2</v>
      </c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>
        <f>IF($B40=PO_valitsin!$C$8,100000,'mallin data'!FI40/'mallin data'!CJ$297*PO_valitsin!G$5)</f>
        <v>3.0212488406730943E-2</v>
      </c>
      <c r="II40" s="88">
        <f t="shared" si="0"/>
        <v>0.66933808970592368</v>
      </c>
      <c r="IJ40" s="80">
        <f t="shared" si="1"/>
        <v>58</v>
      </c>
      <c r="IK40" s="89">
        <f t="shared" si="3"/>
        <v>3.8000000000000018E-9</v>
      </c>
      <c r="IL40" s="36" t="str">
        <f t="shared" si="2"/>
        <v>Iisalmi</v>
      </c>
    </row>
    <row r="41" spans="2:246" x14ac:dyDescent="0.2">
      <c r="B41" s="12" t="s">
        <v>172</v>
      </c>
      <c r="C41" s="12">
        <v>142</v>
      </c>
      <c r="F41" s="59" t="s">
        <v>98</v>
      </c>
      <c r="G41" s="59" t="s">
        <v>99</v>
      </c>
      <c r="H41" s="59" t="s">
        <v>93</v>
      </c>
      <c r="I41" s="59" t="s">
        <v>94</v>
      </c>
      <c r="J41" s="71">
        <v>49.8</v>
      </c>
      <c r="Q41" s="71">
        <v>59.8</v>
      </c>
      <c r="AV41" s="67"/>
      <c r="AW41" s="67"/>
      <c r="BO41" s="76">
        <v>-2.6153846153846153E-2</v>
      </c>
      <c r="BP41" s="77">
        <v>25257.504034761019</v>
      </c>
      <c r="BT41" s="75">
        <v>2E-3</v>
      </c>
      <c r="CJ41" s="77">
        <v>633</v>
      </c>
      <c r="CK41" s="84">
        <f>ABS(J41-PO_valitsin!$D$8)</f>
        <v>4.2999999999999972</v>
      </c>
      <c r="CR41" s="86">
        <f>ABS(Q41-PO_valitsin!$F$8)</f>
        <v>28.200000000000003</v>
      </c>
      <c r="EN41" s="85">
        <f>ABS(BO41-PO_valitsin!$E$8)</f>
        <v>2.1259946949602121E-2</v>
      </c>
      <c r="EO41" s="85">
        <f>ABS(BP41-PO_valitsin!$H$8)</f>
        <v>1449.8668887379135</v>
      </c>
      <c r="ES41" s="85">
        <f>ABS(BT41-PO_valitsin!$I$8)</f>
        <v>0</v>
      </c>
      <c r="FI41" s="85">
        <f>ABS(CJ41-PO_valitsin!$G$8)</f>
        <v>1135</v>
      </c>
      <c r="FJ41" s="87">
        <f>IF($B41=PO_valitsin!$C$8,100000,'mallin data'!CK41/'mallin data'!J$297*PO_valitsin!D$5)</f>
        <v>0.19386896245495844</v>
      </c>
      <c r="FK41" s="87"/>
      <c r="FL41" s="87"/>
      <c r="FM41" s="87"/>
      <c r="FN41" s="87"/>
      <c r="FO41" s="87"/>
      <c r="FP41" s="87"/>
      <c r="FQ41" s="87">
        <f>IF($B41=PO_valitsin!$C$8,100000,'mallin data'!CR41/'mallin data'!Q$297*PO_valitsin!F$5)</f>
        <v>0.1334895580020799</v>
      </c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>
        <f>IF($B41=PO_valitsin!$C$8,100000,'mallin data'!EN41/'mallin data'!BO$297*PO_valitsin!E$5)</f>
        <v>0.20832930820683343</v>
      </c>
      <c r="HN41" s="87">
        <f>IF($B41=PO_valitsin!$C$8,100000,'mallin data'!EO41/'mallin data'!BP$297*PO_valitsin!H$5)</f>
        <v>4.6010381651882204E-2</v>
      </c>
      <c r="HO41" s="87"/>
      <c r="HP41" s="87"/>
      <c r="HQ41" s="87"/>
      <c r="HR41" s="87">
        <f>IF($B41=PO_valitsin!$C$8,100000,'mallin data'!ES41/'mallin data'!BT$297*PO_valitsin!I$5)</f>
        <v>0</v>
      </c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>
        <f>IF($B41=PO_valitsin!$C$8,100000,'mallin data'!FI41/'mallin data'!CJ$297*PO_valitsin!G$5)</f>
        <v>0.11026101074482193</v>
      </c>
      <c r="II41" s="88">
        <f t="shared" si="0"/>
        <v>0.69195922496057594</v>
      </c>
      <c r="IJ41" s="80">
        <f t="shared" si="1"/>
        <v>59</v>
      </c>
      <c r="IK41" s="89">
        <f t="shared" si="3"/>
        <v>3.9000000000000018E-9</v>
      </c>
      <c r="IL41" s="36" t="str">
        <f t="shared" si="2"/>
        <v>Iitti</v>
      </c>
    </row>
    <row r="42" spans="2:246" x14ac:dyDescent="0.2">
      <c r="B42" s="12" t="s">
        <v>173</v>
      </c>
      <c r="C42" s="12">
        <v>143</v>
      </c>
      <c r="F42" s="59" t="s">
        <v>82</v>
      </c>
      <c r="G42" s="59" t="s">
        <v>83</v>
      </c>
      <c r="H42" s="59" t="s">
        <v>93</v>
      </c>
      <c r="I42" s="59" t="s">
        <v>94</v>
      </c>
      <c r="J42" s="71">
        <v>49.3</v>
      </c>
      <c r="Q42" s="71">
        <v>60</v>
      </c>
      <c r="AV42" s="67"/>
      <c r="AW42" s="67"/>
      <c r="BO42" s="76">
        <v>-4.3165467625899279E-3</v>
      </c>
      <c r="BP42" s="77">
        <v>23863.07489051095</v>
      </c>
      <c r="BT42" s="75">
        <v>2E-3</v>
      </c>
      <c r="CJ42" s="77">
        <v>692</v>
      </c>
      <c r="CK42" s="84">
        <f>ABS(J42-PO_valitsin!$D$8)</f>
        <v>3.7999999999999972</v>
      </c>
      <c r="CR42" s="86">
        <f>ABS(Q42-PO_valitsin!$F$8)</f>
        <v>28</v>
      </c>
      <c r="EN42" s="85">
        <f>ABS(BO42-PO_valitsin!$E$8)</f>
        <v>4.3097246340858347E-2</v>
      </c>
      <c r="EO42" s="85">
        <f>ABS(BP42-PO_valitsin!$H$8)</f>
        <v>2844.2960329879825</v>
      </c>
      <c r="ES42" s="85">
        <f>ABS(BT42-PO_valitsin!$I$8)</f>
        <v>0</v>
      </c>
      <c r="FI42" s="85">
        <f>ABS(CJ42-PO_valitsin!$G$8)</f>
        <v>1076</v>
      </c>
      <c r="FJ42" s="87">
        <f>IF($B42=PO_valitsin!$C$8,100000,'mallin data'!CK42/'mallin data'!J$297*PO_valitsin!D$5)</f>
        <v>0.17132605984391672</v>
      </c>
      <c r="FK42" s="87"/>
      <c r="FL42" s="87"/>
      <c r="FM42" s="87"/>
      <c r="FN42" s="87"/>
      <c r="FO42" s="87"/>
      <c r="FP42" s="87"/>
      <c r="FQ42" s="87">
        <f>IF($B42=PO_valitsin!$C$8,100000,'mallin data'!CR42/'mallin data'!Q$297*PO_valitsin!F$5)</f>
        <v>0.13254282354816441</v>
      </c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>
        <f>IF($B42=PO_valitsin!$C$8,100000,'mallin data'!EN42/'mallin data'!BO$297*PO_valitsin!E$5)</f>
        <v>0.42231617685097433</v>
      </c>
      <c r="HN42" s="87">
        <f>IF($B42=PO_valitsin!$C$8,100000,'mallin data'!EO42/'mallin data'!BP$297*PO_valitsin!H$5)</f>
        <v>9.026149022730591E-2</v>
      </c>
      <c r="HO42" s="87"/>
      <c r="HP42" s="87"/>
      <c r="HQ42" s="87"/>
      <c r="HR42" s="87">
        <f>IF($B42=PO_valitsin!$C$8,100000,'mallin data'!ES42/'mallin data'!BT$297*PO_valitsin!I$5)</f>
        <v>0</v>
      </c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>
        <f>IF($B42=PO_valitsin!$C$8,100000,'mallin data'!FI42/'mallin data'!CJ$297*PO_valitsin!G$5)</f>
        <v>0.10452938111139067</v>
      </c>
      <c r="II42" s="88">
        <f t="shared" si="0"/>
        <v>0.92097593558175206</v>
      </c>
      <c r="IJ42" s="80">
        <f t="shared" si="1"/>
        <v>146</v>
      </c>
      <c r="IK42" s="89">
        <f t="shared" si="3"/>
        <v>4.0000000000000019E-9</v>
      </c>
      <c r="IL42" s="36" t="str">
        <f t="shared" si="2"/>
        <v>Ikaalinen</v>
      </c>
    </row>
    <row r="43" spans="2:246" x14ac:dyDescent="0.2">
      <c r="B43" s="12" t="s">
        <v>174</v>
      </c>
      <c r="C43" s="12">
        <v>145</v>
      </c>
      <c r="F43" s="59" t="s">
        <v>87</v>
      </c>
      <c r="G43" s="59" t="s">
        <v>88</v>
      </c>
      <c r="H43" s="59" t="s">
        <v>84</v>
      </c>
      <c r="I43" s="59" t="s">
        <v>85</v>
      </c>
      <c r="J43" s="71">
        <v>42.5</v>
      </c>
      <c r="Q43" s="71">
        <v>76.900000000000006</v>
      </c>
      <c r="AV43" s="67"/>
      <c r="AW43" s="67"/>
      <c r="BO43" s="76">
        <v>-7.1151358344113845E-3</v>
      </c>
      <c r="BP43" s="77">
        <v>25329.239487968891</v>
      </c>
      <c r="BT43" s="75">
        <v>2E-3</v>
      </c>
      <c r="CJ43" s="77">
        <v>1535</v>
      </c>
      <c r="CK43" s="84">
        <f>ABS(J43-PO_valitsin!$D$8)</f>
        <v>3</v>
      </c>
      <c r="CR43" s="86">
        <f>ABS(Q43-PO_valitsin!$F$8)</f>
        <v>11.099999999999994</v>
      </c>
      <c r="EN43" s="85">
        <f>ABS(BO43-PO_valitsin!$E$8)</f>
        <v>4.0298657269036892E-2</v>
      </c>
      <c r="EO43" s="85">
        <f>ABS(BP43-PO_valitsin!$H$8)</f>
        <v>1378.1314355300419</v>
      </c>
      <c r="ES43" s="85">
        <f>ABS(BT43-PO_valitsin!$I$8)</f>
        <v>0</v>
      </c>
      <c r="FI43" s="85">
        <f>ABS(CJ43-PO_valitsin!$G$8)</f>
        <v>233</v>
      </c>
      <c r="FJ43" s="87">
        <f>IF($B43=PO_valitsin!$C$8,100000,'mallin data'!CK43/'mallin data'!J$297*PO_valitsin!D$5)</f>
        <v>0.13525741566625016</v>
      </c>
      <c r="FK43" s="87"/>
      <c r="FL43" s="87"/>
      <c r="FM43" s="87"/>
      <c r="FN43" s="87"/>
      <c r="FO43" s="87"/>
      <c r="FP43" s="87"/>
      <c r="FQ43" s="87">
        <f>IF($B43=PO_valitsin!$C$8,100000,'mallin data'!CR43/'mallin data'!Q$297*PO_valitsin!F$5)</f>
        <v>5.2543762192308004E-2</v>
      </c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>
        <f>IF($B43=PO_valitsin!$C$8,100000,'mallin data'!EN43/'mallin data'!BO$297*PO_valitsin!E$5)</f>
        <v>0.39489239603581672</v>
      </c>
      <c r="HN43" s="87">
        <f>IF($B43=PO_valitsin!$C$8,100000,'mallin data'!EO43/'mallin data'!BP$297*PO_valitsin!H$5)</f>
        <v>4.3733913649403704E-2</v>
      </c>
      <c r="HO43" s="87"/>
      <c r="HP43" s="87"/>
      <c r="HQ43" s="87"/>
      <c r="HR43" s="87">
        <f>IF($B43=PO_valitsin!$C$8,100000,'mallin data'!ES43/'mallin data'!BT$297*PO_valitsin!I$5)</f>
        <v>0</v>
      </c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>
        <f>IF($B43=PO_valitsin!$C$8,100000,'mallin data'!FI43/'mallin data'!CJ$297*PO_valitsin!G$5)</f>
        <v>2.2635079738804856E-2</v>
      </c>
      <c r="II43" s="88">
        <f t="shared" si="0"/>
        <v>0.64906257138258339</v>
      </c>
      <c r="IJ43" s="80">
        <f t="shared" si="1"/>
        <v>53</v>
      </c>
      <c r="IK43" s="89">
        <f t="shared" si="3"/>
        <v>4.100000000000002E-9</v>
      </c>
      <c r="IL43" s="36" t="str">
        <f t="shared" si="2"/>
        <v>Ilmajoki</v>
      </c>
    </row>
    <row r="44" spans="2:246" x14ac:dyDescent="0.2">
      <c r="B44" s="12" t="s">
        <v>176</v>
      </c>
      <c r="C44" s="12">
        <v>146</v>
      </c>
      <c r="F44" s="59" t="s">
        <v>155</v>
      </c>
      <c r="G44" s="59" t="s">
        <v>156</v>
      </c>
      <c r="H44" s="59" t="s">
        <v>93</v>
      </c>
      <c r="I44" s="59" t="s">
        <v>94</v>
      </c>
      <c r="J44" s="71">
        <v>57.1</v>
      </c>
      <c r="Q44" s="71">
        <v>53.1</v>
      </c>
      <c r="AV44" s="67"/>
      <c r="AW44" s="67"/>
      <c r="BO44" s="76">
        <v>-2.1660649819494584E-2</v>
      </c>
      <c r="BP44" s="77">
        <v>23672.116659101226</v>
      </c>
      <c r="BT44" s="75">
        <v>2E-3</v>
      </c>
      <c r="CJ44" s="77">
        <v>271</v>
      </c>
      <c r="CK44" s="84">
        <f>ABS(J44-PO_valitsin!$D$8)</f>
        <v>11.600000000000001</v>
      </c>
      <c r="CR44" s="86">
        <f>ABS(Q44-PO_valitsin!$F$8)</f>
        <v>34.9</v>
      </c>
      <c r="EN44" s="85">
        <f>ABS(BO44-PO_valitsin!$E$8)</f>
        <v>2.575314328395369E-2</v>
      </c>
      <c r="EO44" s="85">
        <f>ABS(BP44-PO_valitsin!$H$8)</f>
        <v>3035.2542643977067</v>
      </c>
      <c r="ES44" s="85">
        <f>ABS(BT44-PO_valitsin!$I$8)</f>
        <v>0</v>
      </c>
      <c r="FI44" s="85">
        <f>ABS(CJ44-PO_valitsin!$G$8)</f>
        <v>1497</v>
      </c>
      <c r="FJ44" s="87">
        <f>IF($B44=PO_valitsin!$C$8,100000,'mallin data'!CK44/'mallin data'!J$297*PO_valitsin!D$5)</f>
        <v>0.52299534057616737</v>
      </c>
      <c r="FK44" s="87"/>
      <c r="FL44" s="87"/>
      <c r="FM44" s="87"/>
      <c r="FN44" s="87"/>
      <c r="FO44" s="87"/>
      <c r="FP44" s="87"/>
      <c r="FQ44" s="87">
        <f>IF($B44=PO_valitsin!$C$8,100000,'mallin data'!CR44/'mallin data'!Q$297*PO_valitsin!F$5)</f>
        <v>0.16520516220824777</v>
      </c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>
        <f>IF($B44=PO_valitsin!$C$8,100000,'mallin data'!EN44/'mallin data'!BO$297*PO_valitsin!E$5)</f>
        <v>0.25235879173244774</v>
      </c>
      <c r="HN44" s="87">
        <f>IF($B44=PO_valitsin!$C$8,100000,'mallin data'!EO44/'mallin data'!BP$297*PO_valitsin!H$5)</f>
        <v>9.6321399019607512E-2</v>
      </c>
      <c r="HO44" s="87"/>
      <c r="HP44" s="87"/>
      <c r="HQ44" s="87"/>
      <c r="HR44" s="87">
        <f>IF($B44=PO_valitsin!$C$8,100000,'mallin data'!ES44/'mallin data'!BT$297*PO_valitsin!I$5)</f>
        <v>0</v>
      </c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>
        <f>IF($B44=PO_valitsin!$C$8,100000,'mallin data'!FI44/'mallin data'!CJ$297*PO_valitsin!G$5)</f>
        <v>0.14542795866519687</v>
      </c>
      <c r="II44" s="88">
        <f t="shared" si="0"/>
        <v>1.1823086564016672</v>
      </c>
      <c r="IJ44" s="80">
        <f t="shared" si="1"/>
        <v>203</v>
      </c>
      <c r="IK44" s="89">
        <f t="shared" si="3"/>
        <v>4.200000000000002E-9</v>
      </c>
      <c r="IL44" s="36" t="str">
        <f t="shared" si="2"/>
        <v>Ilomantsi</v>
      </c>
    </row>
    <row r="45" spans="2:246" x14ac:dyDescent="0.2">
      <c r="B45" s="12" t="s">
        <v>177</v>
      </c>
      <c r="C45" s="12">
        <v>153</v>
      </c>
      <c r="F45" s="59" t="s">
        <v>178</v>
      </c>
      <c r="G45" s="59" t="s">
        <v>179</v>
      </c>
      <c r="H45" s="59" t="s">
        <v>117</v>
      </c>
      <c r="I45" s="59" t="s">
        <v>118</v>
      </c>
      <c r="J45" s="71">
        <v>50.2</v>
      </c>
      <c r="Q45" s="71">
        <v>97.4</v>
      </c>
      <c r="AV45" s="67"/>
      <c r="AW45" s="67"/>
      <c r="BO45" s="76">
        <v>-2.541942043721403E-2</v>
      </c>
      <c r="BP45" s="77">
        <v>27158.780328263572</v>
      </c>
      <c r="BT45" s="75">
        <v>1E-3</v>
      </c>
      <c r="CJ45" s="77">
        <v>1917</v>
      </c>
      <c r="CK45" s="84">
        <f>ABS(J45-PO_valitsin!$D$8)</f>
        <v>4.7000000000000028</v>
      </c>
      <c r="CR45" s="86">
        <f>ABS(Q45-PO_valitsin!$F$8)</f>
        <v>9.4000000000000057</v>
      </c>
      <c r="EN45" s="85">
        <f>ABS(BO45-PO_valitsin!$E$8)</f>
        <v>2.1994372666234243E-2</v>
      </c>
      <c r="EO45" s="85">
        <f>ABS(BP45-PO_valitsin!$H$8)</f>
        <v>451.40940476463948</v>
      </c>
      <c r="ES45" s="85">
        <f>ABS(BT45-PO_valitsin!$I$8)</f>
        <v>1E-3</v>
      </c>
      <c r="FI45" s="85">
        <f>ABS(CJ45-PO_valitsin!$G$8)</f>
        <v>149</v>
      </c>
      <c r="FJ45" s="87">
        <f>IF($B45=PO_valitsin!$C$8,100000,'mallin data'!CK45/'mallin data'!J$297*PO_valitsin!D$5)</f>
        <v>0.21190328454379204</v>
      </c>
      <c r="FK45" s="87"/>
      <c r="FL45" s="87"/>
      <c r="FM45" s="87"/>
      <c r="FN45" s="87"/>
      <c r="FO45" s="87"/>
      <c r="FP45" s="87"/>
      <c r="FQ45" s="87">
        <f>IF($B45=PO_valitsin!$C$8,100000,'mallin data'!CR45/'mallin data'!Q$297*PO_valitsin!F$5)</f>
        <v>4.4496519334026652E-2</v>
      </c>
      <c r="FR45" s="87"/>
      <c r="FS45" s="87"/>
      <c r="FT45" s="87"/>
      <c r="FU45" s="87"/>
      <c r="FV45" s="87"/>
      <c r="FW45" s="87"/>
      <c r="FX45" s="87"/>
      <c r="FY45" s="87"/>
      <c r="FZ45" s="87"/>
      <c r="GA45" s="87"/>
      <c r="GB45" s="87"/>
      <c r="GC45" s="87"/>
      <c r="GD45" s="87"/>
      <c r="GE45" s="87"/>
      <c r="GF45" s="87"/>
      <c r="GG45" s="87"/>
      <c r="GH45" s="87"/>
      <c r="GI45" s="87"/>
      <c r="GJ45" s="87"/>
      <c r="GK45" s="87"/>
      <c r="GL45" s="87"/>
      <c r="GM45" s="87"/>
      <c r="GN45" s="87"/>
      <c r="GO45" s="87"/>
      <c r="GP45" s="87"/>
      <c r="GQ45" s="87"/>
      <c r="GR45" s="87"/>
      <c r="GS45" s="87"/>
      <c r="GT45" s="87"/>
      <c r="GU45" s="87"/>
      <c r="GV45" s="87"/>
      <c r="GW45" s="87"/>
      <c r="GX45" s="87"/>
      <c r="GY45" s="87"/>
      <c r="GZ45" s="87"/>
      <c r="HA45" s="87"/>
      <c r="HB45" s="87"/>
      <c r="HC45" s="87"/>
      <c r="HD45" s="87"/>
      <c r="HE45" s="87"/>
      <c r="HF45" s="87"/>
      <c r="HG45" s="87"/>
      <c r="HH45" s="87"/>
      <c r="HI45" s="87"/>
      <c r="HJ45" s="87"/>
      <c r="HK45" s="87"/>
      <c r="HL45" s="87"/>
      <c r="HM45" s="87">
        <f>IF($B45=PO_valitsin!$C$8,100000,'mallin data'!EN45/'mallin data'!BO$297*PO_valitsin!E$5)</f>
        <v>0.21552605248084211</v>
      </c>
      <c r="HN45" s="87">
        <f>IF($B45=PO_valitsin!$C$8,100000,'mallin data'!EO45/'mallin data'!BP$297*PO_valitsin!H$5)</f>
        <v>1.4325121261683255E-2</v>
      </c>
      <c r="HO45" s="87"/>
      <c r="HP45" s="87"/>
      <c r="HQ45" s="87"/>
      <c r="HR45" s="87">
        <f>IF($B45=PO_valitsin!$C$8,100000,'mallin data'!ES45/'mallin data'!BT$297*PO_valitsin!I$5)</f>
        <v>1.4622236824659501E-2</v>
      </c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>
        <f>IF($B45=PO_valitsin!$C$8,100000,'mallin data'!FI45/'mallin data'!CJ$297*PO_valitsin!G$5)</f>
        <v>1.4474793481038297E-2</v>
      </c>
      <c r="II45" s="88">
        <f t="shared" si="0"/>
        <v>0.51534801222604187</v>
      </c>
      <c r="IJ45" s="80">
        <f t="shared" si="1"/>
        <v>27</v>
      </c>
      <c r="IK45" s="89">
        <f t="shared" si="3"/>
        <v>4.3000000000000021E-9</v>
      </c>
      <c r="IL45" s="36" t="str">
        <f t="shared" si="2"/>
        <v>Imatra</v>
      </c>
    </row>
    <row r="46" spans="2:246" x14ac:dyDescent="0.2">
      <c r="B46" s="12" t="s">
        <v>180</v>
      </c>
      <c r="C46" s="12">
        <v>148</v>
      </c>
      <c r="F46" s="59" t="s">
        <v>113</v>
      </c>
      <c r="G46" s="59" t="s">
        <v>114</v>
      </c>
      <c r="H46" s="59" t="s">
        <v>93</v>
      </c>
      <c r="I46" s="59" t="s">
        <v>94</v>
      </c>
      <c r="J46" s="71">
        <v>48</v>
      </c>
      <c r="Q46" s="71">
        <v>66.2</v>
      </c>
      <c r="AV46" s="67"/>
      <c r="AW46" s="67"/>
      <c r="BO46" s="76">
        <v>9.1575091575091579E-3</v>
      </c>
      <c r="BP46" s="77">
        <v>27667.565314999298</v>
      </c>
      <c r="BT46" s="75">
        <v>4.0000000000000001E-3</v>
      </c>
      <c r="CJ46" s="77">
        <v>551</v>
      </c>
      <c r="CK46" s="84">
        <f>ABS(J46-PO_valitsin!$D$8)</f>
        <v>2.5</v>
      </c>
      <c r="CR46" s="86">
        <f>ABS(Q46-PO_valitsin!$F$8)</f>
        <v>21.799999999999997</v>
      </c>
      <c r="EN46" s="85">
        <f>ABS(BO46-PO_valitsin!$E$8)</f>
        <v>5.6571302260957433E-2</v>
      </c>
      <c r="EO46" s="85">
        <f>ABS(BP46-PO_valitsin!$H$8)</f>
        <v>960.19439150036487</v>
      </c>
      <c r="ES46" s="85">
        <f>ABS(BT46-PO_valitsin!$I$8)</f>
        <v>2E-3</v>
      </c>
      <c r="FI46" s="85">
        <f>ABS(CJ46-PO_valitsin!$G$8)</f>
        <v>1217</v>
      </c>
      <c r="FJ46" s="87">
        <f>IF($B46=PO_valitsin!$C$8,100000,'mallin data'!CK46/'mallin data'!J$297*PO_valitsin!D$5)</f>
        <v>0.11271451305520847</v>
      </c>
      <c r="FK46" s="87"/>
      <c r="FL46" s="87"/>
      <c r="FM46" s="87"/>
      <c r="FN46" s="87"/>
      <c r="FO46" s="87"/>
      <c r="FP46" s="87"/>
      <c r="FQ46" s="87">
        <f>IF($B46=PO_valitsin!$C$8,100000,'mallin data'!CR46/'mallin data'!Q$297*PO_valitsin!F$5)</f>
        <v>0.10319405547678515</v>
      </c>
      <c r="FR46" s="87"/>
      <c r="FS46" s="87"/>
      <c r="FT46" s="87"/>
      <c r="FU46" s="87"/>
      <c r="FV46" s="87"/>
      <c r="FW46" s="87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7"/>
      <c r="GI46" s="87"/>
      <c r="GJ46" s="87"/>
      <c r="GK46" s="87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7"/>
      <c r="GW46" s="87"/>
      <c r="GX46" s="87"/>
      <c r="GY46" s="87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7"/>
      <c r="HK46" s="87"/>
      <c r="HL46" s="87"/>
      <c r="HM46" s="87">
        <f>IF($B46=PO_valitsin!$C$8,100000,'mallin data'!EN46/'mallin data'!BO$297*PO_valitsin!E$5)</f>
        <v>0.55435040794424451</v>
      </c>
      <c r="HN46" s="87">
        <f>IF($B46=PO_valitsin!$C$8,100000,'mallin data'!EO46/'mallin data'!BP$297*PO_valitsin!H$5)</f>
        <v>3.0471011343245195E-2</v>
      </c>
      <c r="HO46" s="87"/>
      <c r="HP46" s="87"/>
      <c r="HQ46" s="87"/>
      <c r="HR46" s="87">
        <f>IF($B46=PO_valitsin!$C$8,100000,'mallin data'!ES46/'mallin data'!BT$297*PO_valitsin!I$5)</f>
        <v>2.9244473649319001E-2</v>
      </c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>
        <f>IF($B46=PO_valitsin!$C$8,100000,'mallin data'!FI46/'mallin data'!CJ$297*PO_valitsin!G$5)</f>
        <v>0.11822700447264166</v>
      </c>
      <c r="II46" s="88">
        <f t="shared" si="0"/>
        <v>0.94820147034144397</v>
      </c>
      <c r="IJ46" s="80">
        <f t="shared" si="1"/>
        <v>152</v>
      </c>
      <c r="IK46" s="89">
        <f t="shared" si="3"/>
        <v>4.4000000000000022E-9</v>
      </c>
      <c r="IL46" s="36" t="str">
        <f t="shared" si="2"/>
        <v>Inari</v>
      </c>
    </row>
    <row r="47" spans="2:246" x14ac:dyDescent="0.2">
      <c r="B47" s="12" t="s">
        <v>181</v>
      </c>
      <c r="C47" s="12">
        <v>149</v>
      </c>
      <c r="F47" s="59" t="s">
        <v>102</v>
      </c>
      <c r="G47" s="59" t="s">
        <v>103</v>
      </c>
      <c r="H47" s="59" t="s">
        <v>93</v>
      </c>
      <c r="I47" s="59" t="s">
        <v>94</v>
      </c>
      <c r="J47" s="71">
        <v>47.4</v>
      </c>
      <c r="Q47" s="71">
        <v>41.8</v>
      </c>
      <c r="AV47" s="67"/>
      <c r="AW47" s="67"/>
      <c r="BO47" s="76">
        <v>-7.0588235294117646E-2</v>
      </c>
      <c r="BP47" s="77">
        <v>31105.101134039785</v>
      </c>
      <c r="BT47" s="75">
        <v>0.51600000000000001</v>
      </c>
      <c r="CJ47" s="77">
        <v>316</v>
      </c>
      <c r="CK47" s="84">
        <f>ABS(J47-PO_valitsin!$D$8)</f>
        <v>1.8999999999999986</v>
      </c>
      <c r="CR47" s="86">
        <f>ABS(Q47-PO_valitsin!$F$8)</f>
        <v>46.2</v>
      </c>
      <c r="EN47" s="85">
        <f>ABS(BO47-PO_valitsin!$E$8)</f>
        <v>2.3174442190669373E-2</v>
      </c>
      <c r="EO47" s="85">
        <f>ABS(BP47-PO_valitsin!$H$8)</f>
        <v>4397.7302105408526</v>
      </c>
      <c r="ES47" s="85">
        <f>ABS(BT47-PO_valitsin!$I$8)</f>
        <v>0.51400000000000001</v>
      </c>
      <c r="FI47" s="85">
        <f>ABS(CJ47-PO_valitsin!$G$8)</f>
        <v>1452</v>
      </c>
      <c r="FJ47" s="87">
        <f>IF($B47=PO_valitsin!$C$8,100000,'mallin data'!CK47/'mallin data'!J$297*PO_valitsin!D$5)</f>
        <v>8.5663029921958359E-2</v>
      </c>
      <c r="FK47" s="87"/>
      <c r="FL47" s="87"/>
      <c r="FM47" s="87"/>
      <c r="FN47" s="87"/>
      <c r="FO47" s="87"/>
      <c r="FP47" s="87"/>
      <c r="FQ47" s="87">
        <f>IF($B47=PO_valitsin!$C$8,100000,'mallin data'!CR47/'mallin data'!Q$297*PO_valitsin!F$5)</f>
        <v>0.21869565885447129</v>
      </c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>
        <f>IF($B47=PO_valitsin!$C$8,100000,'mallin data'!EN47/'mallin data'!BO$297*PO_valitsin!E$5)</f>
        <v>0.22708972515812217</v>
      </c>
      <c r="HN47" s="87">
        <f>IF($B47=PO_valitsin!$C$8,100000,'mallin data'!EO47/'mallin data'!BP$297*PO_valitsin!H$5)</f>
        <v>0.13955849806676515</v>
      </c>
      <c r="HO47" s="87"/>
      <c r="HP47" s="87"/>
      <c r="HQ47" s="87"/>
      <c r="HR47" s="87">
        <f>IF($B47=PO_valitsin!$C$8,100000,'mallin data'!ES47/'mallin data'!BT$297*PO_valitsin!I$5)</f>
        <v>7.5158297278749844</v>
      </c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>
        <f>IF($B47=PO_valitsin!$C$8,100000,'mallin data'!FI47/'mallin data'!CJ$297*PO_valitsin!G$5)</f>
        <v>0.14105637674139335</v>
      </c>
      <c r="II47" s="88">
        <f t="shared" si="0"/>
        <v>8.3278930211176938</v>
      </c>
      <c r="IJ47" s="80">
        <f t="shared" si="1"/>
        <v>278</v>
      </c>
      <c r="IK47" s="89">
        <f t="shared" si="3"/>
        <v>4.5000000000000022E-9</v>
      </c>
      <c r="IL47" s="36" t="str">
        <f t="shared" si="2"/>
        <v>Inkoo</v>
      </c>
    </row>
    <row r="48" spans="2:246" x14ac:dyDescent="0.2">
      <c r="B48" s="12" t="s">
        <v>182</v>
      </c>
      <c r="C48" s="12">
        <v>151</v>
      </c>
      <c r="F48" s="59" t="s">
        <v>87</v>
      </c>
      <c r="G48" s="59" t="s">
        <v>88</v>
      </c>
      <c r="H48" s="59" t="s">
        <v>93</v>
      </c>
      <c r="I48" s="59" t="s">
        <v>94</v>
      </c>
      <c r="J48" s="71">
        <v>51.7</v>
      </c>
      <c r="Q48" s="71">
        <v>40.799999999999997</v>
      </c>
      <c r="AV48" s="67"/>
      <c r="AW48" s="67"/>
      <c r="BO48" s="76">
        <v>3.3557046979865772E-2</v>
      </c>
      <c r="BP48" s="77">
        <v>24078.449834619627</v>
      </c>
      <c r="BT48" s="75">
        <v>8.0000000000000002E-3</v>
      </c>
      <c r="CJ48" s="77">
        <v>154</v>
      </c>
      <c r="CK48" s="84">
        <f>ABS(J48-PO_valitsin!$D$8)</f>
        <v>6.2000000000000028</v>
      </c>
      <c r="CR48" s="86">
        <f>ABS(Q48-PO_valitsin!$F$8)</f>
        <v>47.2</v>
      </c>
      <c r="EN48" s="85">
        <f>ABS(BO48-PO_valitsin!$E$8)</f>
        <v>8.0970840083314038E-2</v>
      </c>
      <c r="EO48" s="85">
        <f>ABS(BP48-PO_valitsin!$H$8)</f>
        <v>2628.9210888793059</v>
      </c>
      <c r="ES48" s="85">
        <f>ABS(BT48-PO_valitsin!$I$8)</f>
        <v>6.0000000000000001E-3</v>
      </c>
      <c r="FI48" s="85">
        <f>ABS(CJ48-PO_valitsin!$G$8)</f>
        <v>1614</v>
      </c>
      <c r="FJ48" s="87">
        <f>IF($B48=PO_valitsin!$C$8,100000,'mallin data'!CK48/'mallin data'!J$297*PO_valitsin!D$5)</f>
        <v>0.27953199237691712</v>
      </c>
      <c r="FK48" s="87"/>
      <c r="FL48" s="87"/>
      <c r="FM48" s="87"/>
      <c r="FN48" s="87"/>
      <c r="FO48" s="87"/>
      <c r="FP48" s="87"/>
      <c r="FQ48" s="87">
        <f>IF($B48=PO_valitsin!$C$8,100000,'mallin data'!CR48/'mallin data'!Q$297*PO_valitsin!F$5)</f>
        <v>0.22342933112404859</v>
      </c>
      <c r="FR48" s="87"/>
      <c r="FS48" s="87"/>
      <c r="FT48" s="87"/>
      <c r="FU48" s="87"/>
      <c r="FV48" s="87"/>
      <c r="FW48" s="87"/>
      <c r="FX48" s="87"/>
      <c r="FY48" s="87"/>
      <c r="FZ48" s="87"/>
      <c r="GA48" s="87"/>
      <c r="GB48" s="87"/>
      <c r="GC48" s="87"/>
      <c r="GD48" s="87"/>
      <c r="GE48" s="87"/>
      <c r="GF48" s="87"/>
      <c r="GG48" s="87"/>
      <c r="GH48" s="87"/>
      <c r="GI48" s="87"/>
      <c r="GJ48" s="87"/>
      <c r="GK48" s="87"/>
      <c r="GL48" s="87"/>
      <c r="GM48" s="87"/>
      <c r="GN48" s="87"/>
      <c r="GO48" s="87"/>
      <c r="GP48" s="87"/>
      <c r="GQ48" s="87"/>
      <c r="GR48" s="87"/>
      <c r="GS48" s="87"/>
      <c r="GT48" s="87"/>
      <c r="GU48" s="87"/>
      <c r="GV48" s="87"/>
      <c r="GW48" s="87"/>
      <c r="GX48" s="87"/>
      <c r="GY48" s="87"/>
      <c r="GZ48" s="87"/>
      <c r="HA48" s="87"/>
      <c r="HB48" s="87"/>
      <c r="HC48" s="87"/>
      <c r="HD48" s="87"/>
      <c r="HE48" s="87"/>
      <c r="HF48" s="87"/>
      <c r="HG48" s="87"/>
      <c r="HH48" s="87"/>
      <c r="HI48" s="87"/>
      <c r="HJ48" s="87"/>
      <c r="HK48" s="87"/>
      <c r="HL48" s="87"/>
      <c r="HM48" s="87">
        <f>IF($B48=PO_valitsin!$C$8,100000,'mallin data'!EN48/'mallin data'!BO$297*PO_valitsin!E$5)</f>
        <v>0.79344502314473775</v>
      </c>
      <c r="HN48" s="87">
        <f>IF($B48=PO_valitsin!$C$8,100000,'mallin data'!EO48/'mallin data'!BP$297*PO_valitsin!H$5)</f>
        <v>8.3426736324263784E-2</v>
      </c>
      <c r="HO48" s="87"/>
      <c r="HP48" s="87"/>
      <c r="HQ48" s="87"/>
      <c r="HR48" s="87">
        <f>IF($B48=PO_valitsin!$C$8,100000,'mallin data'!ES48/'mallin data'!BT$297*PO_valitsin!I$5)</f>
        <v>8.7733420947957011E-2</v>
      </c>
      <c r="HS48" s="87"/>
      <c r="HT48" s="87"/>
      <c r="HU48" s="87"/>
      <c r="HV48" s="87"/>
      <c r="HW48" s="87"/>
      <c r="HX48" s="87"/>
      <c r="HY48" s="87"/>
      <c r="HZ48" s="87"/>
      <c r="IA48" s="87"/>
      <c r="IB48" s="87"/>
      <c r="IC48" s="87"/>
      <c r="ID48" s="87"/>
      <c r="IE48" s="87"/>
      <c r="IF48" s="87"/>
      <c r="IG48" s="87"/>
      <c r="IH48" s="87">
        <f>IF($B48=PO_valitsin!$C$8,100000,'mallin data'!FI48/'mallin data'!CJ$297*PO_valitsin!G$5)</f>
        <v>0.15679407166708598</v>
      </c>
      <c r="II48" s="88">
        <f t="shared" si="0"/>
        <v>1.6243605801850101</v>
      </c>
      <c r="IJ48" s="80">
        <f t="shared" si="1"/>
        <v>237</v>
      </c>
      <c r="IK48" s="89">
        <f t="shared" si="3"/>
        <v>4.6000000000000023E-9</v>
      </c>
      <c r="IL48" s="36" t="str">
        <f t="shared" si="2"/>
        <v>Isojoki</v>
      </c>
    </row>
    <row r="49" spans="2:246" x14ac:dyDescent="0.2">
      <c r="B49" s="12" t="s">
        <v>183</v>
      </c>
      <c r="C49" s="12">
        <v>152</v>
      </c>
      <c r="F49" s="59" t="s">
        <v>87</v>
      </c>
      <c r="G49" s="59" t="s">
        <v>88</v>
      </c>
      <c r="H49" s="59" t="s">
        <v>93</v>
      </c>
      <c r="I49" s="59" t="s">
        <v>94</v>
      </c>
      <c r="J49" s="71">
        <v>47</v>
      </c>
      <c r="Q49" s="71">
        <v>69.8</v>
      </c>
      <c r="AV49" s="67"/>
      <c r="AW49" s="67"/>
      <c r="BO49" s="76">
        <v>1.3157894736842105E-2</v>
      </c>
      <c r="BP49" s="77">
        <v>25380.527886160202</v>
      </c>
      <c r="BT49" s="75">
        <v>6.9999999999999993E-3</v>
      </c>
      <c r="CJ49" s="77">
        <v>539</v>
      </c>
      <c r="CK49" s="84">
        <f>ABS(J49-PO_valitsin!$D$8)</f>
        <v>1.5</v>
      </c>
      <c r="CR49" s="86">
        <f>ABS(Q49-PO_valitsin!$F$8)</f>
        <v>18.200000000000003</v>
      </c>
      <c r="EN49" s="85">
        <f>ABS(BO49-PO_valitsin!$E$8)</f>
        <v>6.0571687840290378E-2</v>
      </c>
      <c r="EO49" s="85">
        <f>ABS(BP49-PO_valitsin!$H$8)</f>
        <v>1326.8430373387309</v>
      </c>
      <c r="ES49" s="85">
        <f>ABS(BT49-PO_valitsin!$I$8)</f>
        <v>4.9999999999999992E-3</v>
      </c>
      <c r="FI49" s="85">
        <f>ABS(CJ49-PO_valitsin!$G$8)</f>
        <v>1229</v>
      </c>
      <c r="FJ49" s="87">
        <f>IF($B49=PO_valitsin!$C$8,100000,'mallin data'!CK49/'mallin data'!J$297*PO_valitsin!D$5)</f>
        <v>6.7628707833125079E-2</v>
      </c>
      <c r="FK49" s="87"/>
      <c r="FL49" s="87"/>
      <c r="FM49" s="87"/>
      <c r="FN49" s="87"/>
      <c r="FO49" s="87"/>
      <c r="FP49" s="87"/>
      <c r="FQ49" s="87">
        <f>IF($B49=PO_valitsin!$C$8,100000,'mallin data'!CR49/'mallin data'!Q$297*PO_valitsin!F$5)</f>
        <v>8.615283530630688E-2</v>
      </c>
      <c r="FR49" s="87"/>
      <c r="FS49" s="87"/>
      <c r="FT49" s="87"/>
      <c r="FU49" s="87"/>
      <c r="FV49" s="87"/>
      <c r="FW49" s="87"/>
      <c r="FX49" s="87"/>
      <c r="FY49" s="87"/>
      <c r="FZ49" s="87"/>
      <c r="GA49" s="87"/>
      <c r="GB49" s="87"/>
      <c r="GC49" s="87"/>
      <c r="GD49" s="87"/>
      <c r="GE49" s="87"/>
      <c r="GF49" s="87"/>
      <c r="GG49" s="87"/>
      <c r="GH49" s="87"/>
      <c r="GI49" s="87"/>
      <c r="GJ49" s="87"/>
      <c r="GK49" s="87"/>
      <c r="GL49" s="87"/>
      <c r="GM49" s="87"/>
      <c r="GN49" s="87"/>
      <c r="GO49" s="87"/>
      <c r="GP49" s="87"/>
      <c r="GQ49" s="87"/>
      <c r="GR49" s="87"/>
      <c r="GS49" s="87"/>
      <c r="GT49" s="87"/>
      <c r="GU49" s="87"/>
      <c r="GV49" s="87"/>
      <c r="GW49" s="87"/>
      <c r="GX49" s="87"/>
      <c r="GY49" s="87"/>
      <c r="GZ49" s="87"/>
      <c r="HA49" s="87"/>
      <c r="HB49" s="87"/>
      <c r="HC49" s="87"/>
      <c r="HD49" s="87"/>
      <c r="HE49" s="87"/>
      <c r="HF49" s="87"/>
      <c r="HG49" s="87"/>
      <c r="HH49" s="87"/>
      <c r="HI49" s="87"/>
      <c r="HJ49" s="87"/>
      <c r="HK49" s="87"/>
      <c r="HL49" s="87"/>
      <c r="HM49" s="87">
        <f>IF($B49=PO_valitsin!$C$8,100000,'mallin data'!EN49/'mallin data'!BO$297*PO_valitsin!E$5)</f>
        <v>0.593550767299733</v>
      </c>
      <c r="HN49" s="87">
        <f>IF($B49=PO_valitsin!$C$8,100000,'mallin data'!EO49/'mallin data'!BP$297*PO_valitsin!H$5)</f>
        <v>4.2106316803495948E-2</v>
      </c>
      <c r="HO49" s="87"/>
      <c r="HP49" s="87"/>
      <c r="HQ49" s="87"/>
      <c r="HR49" s="87">
        <f>IF($B49=PO_valitsin!$C$8,100000,'mallin data'!ES49/'mallin data'!BT$297*PO_valitsin!I$5)</f>
        <v>7.3111184123297493E-2</v>
      </c>
      <c r="HS49" s="87"/>
      <c r="HT49" s="87"/>
      <c r="HU49" s="87"/>
      <c r="HV49" s="87"/>
      <c r="HW49" s="87"/>
      <c r="HX49" s="87"/>
      <c r="HY49" s="87"/>
      <c r="HZ49" s="87"/>
      <c r="IA49" s="87"/>
      <c r="IB49" s="87"/>
      <c r="IC49" s="87"/>
      <c r="ID49" s="87"/>
      <c r="IE49" s="87"/>
      <c r="IF49" s="87"/>
      <c r="IG49" s="87"/>
      <c r="IH49" s="87">
        <f>IF($B49=PO_valitsin!$C$8,100000,'mallin data'!FI49/'mallin data'!CJ$297*PO_valitsin!G$5)</f>
        <v>0.1193927596523226</v>
      </c>
      <c r="II49" s="88">
        <f t="shared" si="0"/>
        <v>0.98194257571828092</v>
      </c>
      <c r="IJ49" s="80">
        <f t="shared" si="1"/>
        <v>163</v>
      </c>
      <c r="IK49" s="89">
        <f t="shared" si="3"/>
        <v>4.7000000000000024E-9</v>
      </c>
      <c r="IL49" s="36" t="str">
        <f t="shared" si="2"/>
        <v>Isokyrö</v>
      </c>
    </row>
    <row r="50" spans="2:246" x14ac:dyDescent="0.2">
      <c r="B50" s="12" t="s">
        <v>184</v>
      </c>
      <c r="C50" s="12">
        <v>165</v>
      </c>
      <c r="F50" s="59" t="s">
        <v>126</v>
      </c>
      <c r="G50" s="59" t="s">
        <v>127</v>
      </c>
      <c r="H50" s="59" t="s">
        <v>84</v>
      </c>
      <c r="I50" s="59" t="s">
        <v>85</v>
      </c>
      <c r="J50" s="71">
        <v>45.8</v>
      </c>
      <c r="Q50" s="71">
        <v>77.400000000000006</v>
      </c>
      <c r="AV50" s="67"/>
      <c r="AW50" s="67"/>
      <c r="BO50" s="76">
        <v>-4.1806020066889632E-2</v>
      </c>
      <c r="BP50" s="77">
        <v>28061.977857718786</v>
      </c>
      <c r="BT50" s="75">
        <v>4.0000000000000001E-3</v>
      </c>
      <c r="CJ50" s="77">
        <v>1719</v>
      </c>
      <c r="CK50" s="84">
        <f>ABS(J50-PO_valitsin!$D$8)</f>
        <v>0.29999999999999716</v>
      </c>
      <c r="CR50" s="86">
        <f>ABS(Q50-PO_valitsin!$F$8)</f>
        <v>10.599999999999994</v>
      </c>
      <c r="EN50" s="85">
        <f>ABS(BO50-PO_valitsin!$E$8)</f>
        <v>5.6077730365586415E-3</v>
      </c>
      <c r="EO50" s="85">
        <f>ABS(BP50-PO_valitsin!$H$8)</f>
        <v>1354.6069342198534</v>
      </c>
      <c r="ES50" s="85">
        <f>ABS(BT50-PO_valitsin!$I$8)</f>
        <v>2E-3</v>
      </c>
      <c r="FI50" s="85">
        <f>ABS(CJ50-PO_valitsin!$G$8)</f>
        <v>49</v>
      </c>
      <c r="FJ50" s="87">
        <f>IF($B50=PO_valitsin!$C$8,100000,'mallin data'!CK50/'mallin data'!J$297*PO_valitsin!D$5)</f>
        <v>1.3525741566624888E-2</v>
      </c>
      <c r="FK50" s="87"/>
      <c r="FL50" s="87"/>
      <c r="FM50" s="87"/>
      <c r="FN50" s="87"/>
      <c r="FO50" s="87"/>
      <c r="FP50" s="87"/>
      <c r="FQ50" s="87">
        <f>IF($B50=PO_valitsin!$C$8,100000,'mallin data'!CR50/'mallin data'!Q$297*PO_valitsin!F$5)</f>
        <v>5.0176926057519361E-2</v>
      </c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>
        <f>IF($B50=PO_valitsin!$C$8,100000,'mallin data'!EN50/'mallin data'!BO$297*PO_valitsin!E$5)</f>
        <v>5.4951382524924847E-2</v>
      </c>
      <c r="HN50" s="87">
        <f>IF($B50=PO_valitsin!$C$8,100000,'mallin data'!EO50/'mallin data'!BP$297*PO_valitsin!H$5)</f>
        <v>4.2987382163058668E-2</v>
      </c>
      <c r="HO50" s="87"/>
      <c r="HP50" s="87"/>
      <c r="HQ50" s="87"/>
      <c r="HR50" s="87">
        <f>IF($B50=PO_valitsin!$C$8,100000,'mallin data'!ES50/'mallin data'!BT$297*PO_valitsin!I$5)</f>
        <v>2.9244473649319001E-2</v>
      </c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>
        <f>IF($B50=PO_valitsin!$C$8,100000,'mallin data'!FI50/'mallin data'!CJ$297*PO_valitsin!G$5)</f>
        <v>4.7601669836971582E-3</v>
      </c>
      <c r="II50" s="88">
        <f t="shared" si="0"/>
        <v>0.19564607774514395</v>
      </c>
      <c r="IJ50" s="80">
        <f t="shared" si="1"/>
        <v>1</v>
      </c>
      <c r="IK50" s="89">
        <f t="shared" si="3"/>
        <v>4.8000000000000024E-9</v>
      </c>
      <c r="IL50" s="36" t="str">
        <f t="shared" si="2"/>
        <v>Janakkala</v>
      </c>
    </row>
    <row r="51" spans="2:246" x14ac:dyDescent="0.2">
      <c r="B51" s="12" t="s">
        <v>154</v>
      </c>
      <c r="C51" s="12">
        <v>167</v>
      </c>
      <c r="F51" s="59" t="s">
        <v>155</v>
      </c>
      <c r="G51" s="59" t="s">
        <v>156</v>
      </c>
      <c r="H51" s="59" t="s">
        <v>117</v>
      </c>
      <c r="I51" s="59" t="s">
        <v>118</v>
      </c>
      <c r="J51" s="71">
        <v>43.1</v>
      </c>
      <c r="Q51" s="71">
        <v>90</v>
      </c>
      <c r="AV51" s="67"/>
      <c r="AW51" s="67"/>
      <c r="BO51" s="76">
        <v>1.8372221201543266E-2</v>
      </c>
      <c r="BP51" s="77">
        <v>24489.998360277728</v>
      </c>
      <c r="BT51" s="75">
        <v>1E-3</v>
      </c>
      <c r="CJ51" s="77">
        <v>5543</v>
      </c>
      <c r="CK51" s="84">
        <f>ABS(J51-PO_valitsin!$D$8)</f>
        <v>2.3999999999999986</v>
      </c>
      <c r="CR51" s="86">
        <f>ABS(Q51-PO_valitsin!$F$8)</f>
        <v>2</v>
      </c>
      <c r="EN51" s="85">
        <f>ABS(BO51-PO_valitsin!$E$8)</f>
        <v>6.5786014304991536E-2</v>
      </c>
      <c r="EO51" s="85">
        <f>ABS(BP51-PO_valitsin!$H$8)</f>
        <v>2217.3725632212045</v>
      </c>
      <c r="ES51" s="85">
        <f>ABS(BT51-PO_valitsin!$I$8)</f>
        <v>1E-3</v>
      </c>
      <c r="FI51" s="85">
        <f>ABS(CJ51-PO_valitsin!$G$8)</f>
        <v>3775</v>
      </c>
      <c r="FJ51" s="87">
        <f>IF($B51=PO_valitsin!$C$8,100000,'mallin data'!CK51/'mallin data'!J$297*PO_valitsin!D$5)</f>
        <v>0.10820593253300007</v>
      </c>
      <c r="FK51" s="87"/>
      <c r="FL51" s="87"/>
      <c r="FM51" s="87"/>
      <c r="FN51" s="87"/>
      <c r="FO51" s="87"/>
      <c r="FP51" s="87"/>
      <c r="FQ51" s="87">
        <f>IF($B51=PO_valitsin!$C$8,100000,'mallin data'!CR51/'mallin data'!Q$297*PO_valitsin!F$5)</f>
        <v>9.4673445391546002E-3</v>
      </c>
      <c r="FR51" s="87"/>
      <c r="FS51" s="87"/>
      <c r="FT51" s="87"/>
      <c r="FU51" s="87"/>
      <c r="FV51" s="87"/>
      <c r="FW51" s="87"/>
      <c r="FX51" s="87"/>
      <c r="FY51" s="87"/>
      <c r="FZ51" s="87"/>
      <c r="GA51" s="87"/>
      <c r="GB51" s="87"/>
      <c r="GC51" s="87"/>
      <c r="GD51" s="87"/>
      <c r="GE51" s="87"/>
      <c r="GF51" s="87"/>
      <c r="GG51" s="87"/>
      <c r="GH51" s="87"/>
      <c r="GI51" s="87"/>
      <c r="GJ51" s="87"/>
      <c r="GK51" s="87"/>
      <c r="GL51" s="87"/>
      <c r="GM51" s="87"/>
      <c r="GN51" s="87"/>
      <c r="GO51" s="87"/>
      <c r="GP51" s="87"/>
      <c r="GQ51" s="87"/>
      <c r="GR51" s="87"/>
      <c r="GS51" s="87"/>
      <c r="GT51" s="87"/>
      <c r="GU51" s="87"/>
      <c r="GV51" s="87"/>
      <c r="GW51" s="87"/>
      <c r="GX51" s="87"/>
      <c r="GY51" s="87"/>
      <c r="GZ51" s="87"/>
      <c r="HA51" s="87"/>
      <c r="HB51" s="87"/>
      <c r="HC51" s="87"/>
      <c r="HD51" s="87"/>
      <c r="HE51" s="87"/>
      <c r="HF51" s="87"/>
      <c r="HG51" s="87"/>
      <c r="HH51" s="87"/>
      <c r="HI51" s="87"/>
      <c r="HJ51" s="87"/>
      <c r="HK51" s="87"/>
      <c r="HL51" s="87"/>
      <c r="HM51" s="87">
        <f>IF($B51=PO_valitsin!$C$8,100000,'mallin data'!EN51/'mallin data'!BO$297*PO_valitsin!E$5)</f>
        <v>0.6446467097181644</v>
      </c>
      <c r="HN51" s="87">
        <f>IF($B51=PO_valitsin!$C$8,100000,'mallin data'!EO51/'mallin data'!BP$297*PO_valitsin!H$5)</f>
        <v>7.0366568607569638E-2</v>
      </c>
      <c r="HO51" s="87"/>
      <c r="HP51" s="87"/>
      <c r="HQ51" s="87"/>
      <c r="HR51" s="87">
        <f>IF($B51=PO_valitsin!$C$8,100000,'mallin data'!ES51/'mallin data'!BT$297*PO_valitsin!I$5)</f>
        <v>1.4622236824659501E-2</v>
      </c>
      <c r="HS51" s="87"/>
      <c r="HT51" s="87"/>
      <c r="HU51" s="87"/>
      <c r="HV51" s="87"/>
      <c r="HW51" s="87"/>
      <c r="HX51" s="87"/>
      <c r="HY51" s="87"/>
      <c r="HZ51" s="87"/>
      <c r="IA51" s="87"/>
      <c r="IB51" s="87"/>
      <c r="IC51" s="87"/>
      <c r="ID51" s="87"/>
      <c r="IE51" s="87"/>
      <c r="IF51" s="87"/>
      <c r="IG51" s="87"/>
      <c r="IH51" s="87">
        <f>IF($B51=PO_valitsin!$C$8,100000,'mallin data'!FI51/'mallin data'!CJ$297*PO_valitsin!G$5)</f>
        <v>0.36672715027462804</v>
      </c>
      <c r="II51" s="88">
        <f t="shared" si="0"/>
        <v>1.2140359473971762</v>
      </c>
      <c r="IJ51" s="80">
        <f t="shared" si="1"/>
        <v>208</v>
      </c>
      <c r="IK51" s="89">
        <f t="shared" si="3"/>
        <v>4.9000000000000025E-9</v>
      </c>
      <c r="IL51" s="36" t="str">
        <f t="shared" si="2"/>
        <v>Joensuu</v>
      </c>
    </row>
    <row r="52" spans="2:246" x14ac:dyDescent="0.2">
      <c r="B52" s="12" t="s">
        <v>185</v>
      </c>
      <c r="C52" s="12">
        <v>169</v>
      </c>
      <c r="F52" s="59" t="s">
        <v>126</v>
      </c>
      <c r="G52" s="59" t="s">
        <v>127</v>
      </c>
      <c r="H52" s="59" t="s">
        <v>93</v>
      </c>
      <c r="I52" s="59" t="s">
        <v>94</v>
      </c>
      <c r="J52" s="71">
        <v>47.8</v>
      </c>
      <c r="Q52" s="71">
        <v>62.1</v>
      </c>
      <c r="AV52" s="67"/>
      <c r="AW52" s="67"/>
      <c r="BO52" s="76">
        <v>-4.1431261770244823E-2</v>
      </c>
      <c r="BP52" s="77">
        <v>26660.440398698127</v>
      </c>
      <c r="BT52" s="75">
        <v>4.0000000000000001E-3</v>
      </c>
      <c r="CJ52" s="77">
        <v>509</v>
      </c>
      <c r="CK52" s="84">
        <f>ABS(J52-PO_valitsin!$D$8)</f>
        <v>2.2999999999999972</v>
      </c>
      <c r="CR52" s="86">
        <f>ABS(Q52-PO_valitsin!$F$8)</f>
        <v>25.9</v>
      </c>
      <c r="EN52" s="85">
        <f>ABS(BO52-PO_valitsin!$E$8)</f>
        <v>5.9825313332034502E-3</v>
      </c>
      <c r="EO52" s="85">
        <f>ABS(BP52-PO_valitsin!$H$8)</f>
        <v>46.93052480080587</v>
      </c>
      <c r="ES52" s="85">
        <f>ABS(BT52-PO_valitsin!$I$8)</f>
        <v>2E-3</v>
      </c>
      <c r="FI52" s="85">
        <f>ABS(CJ52-PO_valitsin!$G$8)</f>
        <v>1259</v>
      </c>
      <c r="FJ52" s="87">
        <f>IF($B52=PO_valitsin!$C$8,100000,'mallin data'!CK52/'mallin data'!J$297*PO_valitsin!D$5)</f>
        <v>0.10369735201079167</v>
      </c>
      <c r="FK52" s="87"/>
      <c r="FL52" s="87"/>
      <c r="FM52" s="87"/>
      <c r="FN52" s="87"/>
      <c r="FO52" s="87"/>
      <c r="FP52" s="87"/>
      <c r="FQ52" s="87">
        <f>IF($B52=PO_valitsin!$C$8,100000,'mallin data'!CR52/'mallin data'!Q$297*PO_valitsin!F$5)</f>
        <v>0.12260211178205208</v>
      </c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>
        <f>IF($B52=PO_valitsin!$C$8,100000,'mallin data'!EN52/'mallin data'!BO$297*PO_valitsin!E$5)</f>
        <v>5.8623693508101843E-2</v>
      </c>
      <c r="HN52" s="87">
        <f>IF($B52=PO_valitsin!$C$8,100000,'mallin data'!EO52/'mallin data'!BP$297*PO_valitsin!H$5)</f>
        <v>1.4893031725745738E-3</v>
      </c>
      <c r="HO52" s="87"/>
      <c r="HP52" s="87"/>
      <c r="HQ52" s="87"/>
      <c r="HR52" s="87">
        <f>IF($B52=PO_valitsin!$C$8,100000,'mallin data'!ES52/'mallin data'!BT$297*PO_valitsin!I$5)</f>
        <v>2.9244473649319001E-2</v>
      </c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>
        <f>IF($B52=PO_valitsin!$C$8,100000,'mallin data'!FI52/'mallin data'!CJ$297*PO_valitsin!G$5)</f>
        <v>0.12230714760152495</v>
      </c>
      <c r="II52" s="88">
        <f t="shared" si="0"/>
        <v>0.4379640867243641</v>
      </c>
      <c r="IJ52" s="80">
        <f t="shared" si="1"/>
        <v>13</v>
      </c>
      <c r="IK52" s="89">
        <f t="shared" si="3"/>
        <v>5.0000000000000026E-9</v>
      </c>
      <c r="IL52" s="36" t="str">
        <f t="shared" si="2"/>
        <v>Jokioinen</v>
      </c>
    </row>
    <row r="53" spans="2:246" x14ac:dyDescent="0.2">
      <c r="B53" s="12" t="s">
        <v>186</v>
      </c>
      <c r="C53" s="12">
        <v>171</v>
      </c>
      <c r="F53" s="59" t="s">
        <v>170</v>
      </c>
      <c r="G53" s="59" t="s">
        <v>171</v>
      </c>
      <c r="H53" s="59" t="s">
        <v>93</v>
      </c>
      <c r="I53" s="59" t="s">
        <v>94</v>
      </c>
      <c r="J53" s="71">
        <v>50</v>
      </c>
      <c r="Q53" s="71">
        <v>58.3</v>
      </c>
      <c r="AV53" s="67"/>
      <c r="AW53" s="67"/>
      <c r="BO53" s="76">
        <v>-4.7505938242280287E-3</v>
      </c>
      <c r="BP53" s="77">
        <v>25714.035294117646</v>
      </c>
      <c r="BT53" s="75">
        <v>4.0000000000000001E-3</v>
      </c>
      <c r="CJ53" s="77">
        <v>419</v>
      </c>
      <c r="CK53" s="84">
        <f>ABS(J53-PO_valitsin!$D$8)</f>
        <v>4.5</v>
      </c>
      <c r="CR53" s="86">
        <f>ABS(Q53-PO_valitsin!$F$8)</f>
        <v>29.700000000000003</v>
      </c>
      <c r="EN53" s="85">
        <f>ABS(BO53-PO_valitsin!$E$8)</f>
        <v>4.2663199279220243E-2</v>
      </c>
      <c r="EO53" s="85">
        <f>ABS(BP53-PO_valitsin!$H$8)</f>
        <v>993.33562938128671</v>
      </c>
      <c r="ES53" s="85">
        <f>ABS(BT53-PO_valitsin!$I$8)</f>
        <v>2E-3</v>
      </c>
      <c r="FI53" s="85">
        <f>ABS(CJ53-PO_valitsin!$G$8)</f>
        <v>1349</v>
      </c>
      <c r="FJ53" s="87">
        <f>IF($B53=PO_valitsin!$C$8,100000,'mallin data'!CK53/'mallin data'!J$297*PO_valitsin!D$5)</f>
        <v>0.20288612349937524</v>
      </c>
      <c r="FK53" s="87"/>
      <c r="FL53" s="87"/>
      <c r="FM53" s="87"/>
      <c r="FN53" s="87"/>
      <c r="FO53" s="87"/>
      <c r="FP53" s="87"/>
      <c r="FQ53" s="87">
        <f>IF($B53=PO_valitsin!$C$8,100000,'mallin data'!CR53/'mallin data'!Q$297*PO_valitsin!F$5)</f>
        <v>0.14059006640644583</v>
      </c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>
        <f>IF($B53=PO_valitsin!$C$8,100000,'mallin data'!EN53/'mallin data'!BO$297*PO_valitsin!E$5)</f>
        <v>0.41806288664782232</v>
      </c>
      <c r="HN53" s="87">
        <f>IF($B53=PO_valitsin!$C$8,100000,'mallin data'!EO53/'mallin data'!BP$297*PO_valitsin!H$5)</f>
        <v>3.152272237627967E-2</v>
      </c>
      <c r="HO53" s="87"/>
      <c r="HP53" s="87"/>
      <c r="HQ53" s="87"/>
      <c r="HR53" s="87">
        <f>IF($B53=PO_valitsin!$C$8,100000,'mallin data'!ES53/'mallin data'!BT$297*PO_valitsin!I$5)</f>
        <v>2.9244473649319001E-2</v>
      </c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>
        <f>IF($B53=PO_valitsin!$C$8,100000,'mallin data'!FI53/'mallin data'!CJ$297*PO_valitsin!G$5)</f>
        <v>0.13105031144913198</v>
      </c>
      <c r="II53" s="88">
        <f t="shared" si="0"/>
        <v>0.95335658912837395</v>
      </c>
      <c r="IJ53" s="80">
        <f t="shared" si="1"/>
        <v>154</v>
      </c>
      <c r="IK53" s="89">
        <f t="shared" si="3"/>
        <v>5.1000000000000027E-9</v>
      </c>
      <c r="IL53" s="36" t="str">
        <f t="shared" si="2"/>
        <v>Joroinen</v>
      </c>
    </row>
    <row r="54" spans="2:246" x14ac:dyDescent="0.2">
      <c r="B54" s="12" t="s">
        <v>188</v>
      </c>
      <c r="C54" s="12">
        <v>172</v>
      </c>
      <c r="F54" s="59" t="s">
        <v>141</v>
      </c>
      <c r="G54" s="59" t="s">
        <v>142</v>
      </c>
      <c r="H54" s="59" t="s">
        <v>93</v>
      </c>
      <c r="I54" s="59" t="s">
        <v>94</v>
      </c>
      <c r="J54" s="71">
        <v>54.7</v>
      </c>
      <c r="Q54" s="71">
        <v>58.7</v>
      </c>
      <c r="AV54" s="67"/>
      <c r="AW54" s="67"/>
      <c r="BO54" s="76">
        <v>1.5432098765432098E-2</v>
      </c>
      <c r="BP54" s="77">
        <v>23756.012748222605</v>
      </c>
      <c r="BT54" s="75">
        <v>3.0000000000000001E-3</v>
      </c>
      <c r="CJ54" s="77">
        <v>329</v>
      </c>
      <c r="CK54" s="84">
        <f>ABS(J54-PO_valitsin!$D$8)</f>
        <v>9.2000000000000028</v>
      </c>
      <c r="CR54" s="86">
        <f>ABS(Q54-PO_valitsin!$F$8)</f>
        <v>29.299999999999997</v>
      </c>
      <c r="EN54" s="85">
        <f>ABS(BO54-PO_valitsin!$E$8)</f>
        <v>6.2845891868880371E-2</v>
      </c>
      <c r="EO54" s="85">
        <f>ABS(BP54-PO_valitsin!$H$8)</f>
        <v>2951.3581752763275</v>
      </c>
      <c r="ES54" s="85">
        <f>ABS(BT54-PO_valitsin!$I$8)</f>
        <v>1E-3</v>
      </c>
      <c r="FI54" s="85">
        <f>ABS(CJ54-PO_valitsin!$G$8)</f>
        <v>1439</v>
      </c>
      <c r="FJ54" s="87">
        <f>IF($B54=PO_valitsin!$C$8,100000,'mallin data'!CK54/'mallin data'!J$297*PO_valitsin!D$5)</f>
        <v>0.41478940804316722</v>
      </c>
      <c r="FK54" s="87"/>
      <c r="FL54" s="87"/>
      <c r="FM54" s="87"/>
      <c r="FN54" s="87"/>
      <c r="FO54" s="87"/>
      <c r="FP54" s="87"/>
      <c r="FQ54" s="87">
        <f>IF($B54=PO_valitsin!$C$8,100000,'mallin data'!CR54/'mallin data'!Q$297*PO_valitsin!F$5)</f>
        <v>0.13869659749861488</v>
      </c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>
        <f>IF($B54=PO_valitsin!$C$8,100000,'mallin data'!EN54/'mallin data'!BO$297*PO_valitsin!E$5)</f>
        <v>0.61583602290834194</v>
      </c>
      <c r="HN54" s="87">
        <f>IF($B54=PO_valitsin!$C$8,100000,'mallin data'!EO54/'mallin data'!BP$297*PO_valitsin!H$5)</f>
        <v>9.3659022832138936E-2</v>
      </c>
      <c r="HO54" s="87"/>
      <c r="HP54" s="87"/>
      <c r="HQ54" s="87"/>
      <c r="HR54" s="87">
        <f>IF($B54=PO_valitsin!$C$8,100000,'mallin data'!ES54/'mallin data'!BT$297*PO_valitsin!I$5)</f>
        <v>1.4622236824659501E-2</v>
      </c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>
        <f>IF($B54=PO_valitsin!$C$8,100000,'mallin data'!FI54/'mallin data'!CJ$297*PO_valitsin!G$5)</f>
        <v>0.13979347529673899</v>
      </c>
      <c r="II54" s="88">
        <f t="shared" si="0"/>
        <v>1.4173967686036615</v>
      </c>
      <c r="IJ54" s="80">
        <f t="shared" si="1"/>
        <v>224</v>
      </c>
      <c r="IK54" s="89">
        <f t="shared" si="3"/>
        <v>5.2000000000000027E-9</v>
      </c>
      <c r="IL54" s="36" t="str">
        <f t="shared" si="2"/>
        <v>Joutsa</v>
      </c>
    </row>
    <row r="55" spans="2:246" x14ac:dyDescent="0.2">
      <c r="B55" s="12" t="s">
        <v>189</v>
      </c>
      <c r="C55" s="12">
        <v>176</v>
      </c>
      <c r="F55" s="59" t="s">
        <v>155</v>
      </c>
      <c r="G55" s="59" t="s">
        <v>156</v>
      </c>
      <c r="H55" s="59" t="s">
        <v>93</v>
      </c>
      <c r="I55" s="59" t="s">
        <v>94</v>
      </c>
      <c r="J55" s="71">
        <v>54.4</v>
      </c>
      <c r="Q55" s="71">
        <v>46.4</v>
      </c>
      <c r="AV55" s="67"/>
      <c r="AW55" s="67"/>
      <c r="BO55" s="76">
        <v>-5.0724637681159424E-2</v>
      </c>
      <c r="BP55" s="77">
        <v>22729.354073726226</v>
      </c>
      <c r="BT55" s="75">
        <v>0</v>
      </c>
      <c r="CJ55" s="77">
        <v>262</v>
      </c>
      <c r="CK55" s="84">
        <f>ABS(J55-PO_valitsin!$D$8)</f>
        <v>8.8999999999999986</v>
      </c>
      <c r="CR55" s="86">
        <f>ABS(Q55-PO_valitsin!$F$8)</f>
        <v>41.6</v>
      </c>
      <c r="EN55" s="85">
        <f>ABS(BO55-PO_valitsin!$E$8)</f>
        <v>3.31084457771115E-3</v>
      </c>
      <c r="EO55" s="85">
        <f>ABS(BP55-PO_valitsin!$H$8)</f>
        <v>3978.0168497727063</v>
      </c>
      <c r="ES55" s="85">
        <f>ABS(BT55-PO_valitsin!$I$8)</f>
        <v>2E-3</v>
      </c>
      <c r="FI55" s="85">
        <f>ABS(CJ55-PO_valitsin!$G$8)</f>
        <v>1506</v>
      </c>
      <c r="FJ55" s="87">
        <f>IF($B55=PO_valitsin!$C$8,100000,'mallin data'!CK55/'mallin data'!J$297*PO_valitsin!D$5)</f>
        <v>0.40126366647654205</v>
      </c>
      <c r="FK55" s="87"/>
      <c r="FL55" s="87"/>
      <c r="FM55" s="87"/>
      <c r="FN55" s="87"/>
      <c r="FO55" s="87"/>
      <c r="FP55" s="87"/>
      <c r="FQ55" s="87">
        <f>IF($B55=PO_valitsin!$C$8,100000,'mallin data'!CR55/'mallin data'!Q$297*PO_valitsin!F$5)</f>
        <v>0.19692076641441569</v>
      </c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>
        <f>IF($B55=PO_valitsin!$C$8,100000,'mallin data'!EN55/'mallin data'!BO$297*PO_valitsin!E$5)</f>
        <v>3.2443446923456125E-2</v>
      </c>
      <c r="HN55" s="87">
        <f>IF($B55=PO_valitsin!$C$8,100000,'mallin data'!EO55/'mallin data'!BP$297*PO_valitsin!H$5)</f>
        <v>0.12623922575056887</v>
      </c>
      <c r="HO55" s="87"/>
      <c r="HP55" s="87"/>
      <c r="HQ55" s="87"/>
      <c r="HR55" s="87">
        <f>IF($B55=PO_valitsin!$C$8,100000,'mallin data'!ES55/'mallin data'!BT$297*PO_valitsin!I$5)</f>
        <v>2.9244473649319001E-2</v>
      </c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>
        <f>IF($B55=PO_valitsin!$C$8,100000,'mallin data'!FI55/'mallin data'!CJ$297*PO_valitsin!G$5)</f>
        <v>0.14630227504995755</v>
      </c>
      <c r="II55" s="88">
        <f t="shared" si="0"/>
        <v>0.93241385956425937</v>
      </c>
      <c r="IJ55" s="80">
        <f t="shared" si="1"/>
        <v>150</v>
      </c>
      <c r="IK55" s="89">
        <f t="shared" si="3"/>
        <v>5.3000000000000028E-9</v>
      </c>
      <c r="IL55" s="36" t="str">
        <f t="shared" si="2"/>
        <v>Juuka</v>
      </c>
    </row>
    <row r="56" spans="2:246" x14ac:dyDescent="0.2">
      <c r="B56" s="12" t="s">
        <v>190</v>
      </c>
      <c r="C56" s="12">
        <v>177</v>
      </c>
      <c r="F56" s="59" t="s">
        <v>82</v>
      </c>
      <c r="G56" s="59" t="s">
        <v>83</v>
      </c>
      <c r="H56" s="59" t="s">
        <v>93</v>
      </c>
      <c r="I56" s="59" t="s">
        <v>94</v>
      </c>
      <c r="J56" s="71">
        <v>49.7</v>
      </c>
      <c r="Q56" s="71">
        <v>44.8</v>
      </c>
      <c r="AV56" s="67"/>
      <c r="AW56" s="67"/>
      <c r="BO56" s="76">
        <v>-1.5306122448979591E-2</v>
      </c>
      <c r="BP56" s="77">
        <v>25341.490046838408</v>
      </c>
      <c r="BT56" s="75">
        <v>2E-3</v>
      </c>
      <c r="CJ56" s="77">
        <v>193</v>
      </c>
      <c r="CK56" s="84">
        <f>ABS(J56-PO_valitsin!$D$8)</f>
        <v>4.2000000000000028</v>
      </c>
      <c r="CR56" s="86">
        <f>ABS(Q56-PO_valitsin!$F$8)</f>
        <v>43.2</v>
      </c>
      <c r="EN56" s="85">
        <f>ABS(BO56-PO_valitsin!$E$8)</f>
        <v>3.2107670654468679E-2</v>
      </c>
      <c r="EO56" s="85">
        <f>ABS(BP56-PO_valitsin!$H$8)</f>
        <v>1365.8808766605252</v>
      </c>
      <c r="ES56" s="85">
        <f>ABS(BT56-PO_valitsin!$I$8)</f>
        <v>0</v>
      </c>
      <c r="FI56" s="85">
        <f>ABS(CJ56-PO_valitsin!$G$8)</f>
        <v>1575</v>
      </c>
      <c r="FJ56" s="87">
        <f>IF($B56=PO_valitsin!$C$8,100000,'mallin data'!CK56/'mallin data'!J$297*PO_valitsin!D$5)</f>
        <v>0.18936038193275034</v>
      </c>
      <c r="FK56" s="87"/>
      <c r="FL56" s="87"/>
      <c r="FM56" s="87"/>
      <c r="FN56" s="87"/>
      <c r="FO56" s="87"/>
      <c r="FP56" s="87"/>
      <c r="FQ56" s="87">
        <f>IF($B56=PO_valitsin!$C$8,100000,'mallin data'!CR56/'mallin data'!Q$297*PO_valitsin!F$5)</f>
        <v>0.20449464204573939</v>
      </c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7"/>
      <c r="HK56" s="87"/>
      <c r="HL56" s="87"/>
      <c r="HM56" s="87">
        <f>IF($B56=PO_valitsin!$C$8,100000,'mallin data'!EN56/'mallin data'!BO$297*PO_valitsin!E$5)</f>
        <v>0.31462772844329651</v>
      </c>
      <c r="HN56" s="87">
        <f>IF($B56=PO_valitsin!$C$8,100000,'mallin data'!EO56/'mallin data'!BP$297*PO_valitsin!H$5)</f>
        <v>4.334515183036116E-2</v>
      </c>
      <c r="HO56" s="87"/>
      <c r="HP56" s="87"/>
      <c r="HQ56" s="87"/>
      <c r="HR56" s="87">
        <f>IF($B56=PO_valitsin!$C$8,100000,'mallin data'!ES56/'mallin data'!BT$297*PO_valitsin!I$5)</f>
        <v>0</v>
      </c>
      <c r="HS56" s="87"/>
      <c r="HT56" s="87"/>
      <c r="HU56" s="87"/>
      <c r="HV56" s="87"/>
      <c r="HW56" s="87"/>
      <c r="HX56" s="87"/>
      <c r="HY56" s="87"/>
      <c r="HZ56" s="87"/>
      <c r="IA56" s="87"/>
      <c r="IB56" s="87"/>
      <c r="IC56" s="87"/>
      <c r="ID56" s="87"/>
      <c r="IE56" s="87"/>
      <c r="IF56" s="87"/>
      <c r="IG56" s="87"/>
      <c r="IH56" s="87">
        <f>IF($B56=PO_valitsin!$C$8,100000,'mallin data'!FI56/'mallin data'!CJ$297*PO_valitsin!G$5)</f>
        <v>0.15300536733312295</v>
      </c>
      <c r="II56" s="88">
        <f t="shared" si="0"/>
        <v>0.90483327698527038</v>
      </c>
      <c r="IJ56" s="80">
        <f t="shared" si="1"/>
        <v>136</v>
      </c>
      <c r="IK56" s="89">
        <f t="shared" si="3"/>
        <v>5.4000000000000029E-9</v>
      </c>
      <c r="IL56" s="36" t="str">
        <f t="shared" si="2"/>
        <v>Juupajoki</v>
      </c>
    </row>
    <row r="57" spans="2:246" x14ac:dyDescent="0.2">
      <c r="B57" s="12" t="s">
        <v>191</v>
      </c>
      <c r="C57" s="12">
        <v>178</v>
      </c>
      <c r="F57" s="59" t="s">
        <v>110</v>
      </c>
      <c r="G57" s="59" t="s">
        <v>111</v>
      </c>
      <c r="H57" s="59" t="s">
        <v>93</v>
      </c>
      <c r="I57" s="59" t="s">
        <v>94</v>
      </c>
      <c r="J57" s="71">
        <v>52.6</v>
      </c>
      <c r="Q57" s="71">
        <v>50.9</v>
      </c>
      <c r="AV57" s="67"/>
      <c r="AW57" s="67"/>
      <c r="BO57" s="76">
        <v>-6.8230277185501065E-2</v>
      </c>
      <c r="BP57" s="77">
        <v>24019.829787234041</v>
      </c>
      <c r="BT57" s="75">
        <v>2E-3</v>
      </c>
      <c r="CJ57" s="77">
        <v>437</v>
      </c>
      <c r="CK57" s="84">
        <f>ABS(J57-PO_valitsin!$D$8)</f>
        <v>7.1000000000000014</v>
      </c>
      <c r="CR57" s="86">
        <f>ABS(Q57-PO_valitsin!$F$8)</f>
        <v>37.1</v>
      </c>
      <c r="EN57" s="85">
        <f>ABS(BO57-PO_valitsin!$E$8)</f>
        <v>2.0816484082052791E-2</v>
      </c>
      <c r="EO57" s="85">
        <f>ABS(BP57-PO_valitsin!$H$8)</f>
        <v>2687.541136264892</v>
      </c>
      <c r="ES57" s="85">
        <f>ABS(BT57-PO_valitsin!$I$8)</f>
        <v>0</v>
      </c>
      <c r="FI57" s="85">
        <f>ABS(CJ57-PO_valitsin!$G$8)</f>
        <v>1331</v>
      </c>
      <c r="FJ57" s="87">
        <f>IF($B57=PO_valitsin!$C$8,100000,'mallin data'!CK57/'mallin data'!J$297*PO_valitsin!D$5)</f>
        <v>0.32010921707679207</v>
      </c>
      <c r="FK57" s="87"/>
      <c r="FL57" s="87"/>
      <c r="FM57" s="87"/>
      <c r="FN57" s="87"/>
      <c r="FO57" s="87"/>
      <c r="FP57" s="87"/>
      <c r="FQ57" s="87">
        <f>IF($B57=PO_valitsin!$C$8,100000,'mallin data'!CR57/'mallin data'!Q$297*PO_valitsin!F$5)</f>
        <v>0.17561924120131786</v>
      </c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>
        <f>IF($B57=PO_valitsin!$C$8,100000,'mallin data'!EN57/'mallin data'!BO$297*PO_valitsin!E$5)</f>
        <v>0.20398375115389356</v>
      </c>
      <c r="HN57" s="87">
        <f>IF($B57=PO_valitsin!$C$8,100000,'mallin data'!EO57/'mallin data'!BP$297*PO_valitsin!H$5)</f>
        <v>8.5286997272087786E-2</v>
      </c>
      <c r="HO57" s="87"/>
      <c r="HP57" s="87"/>
      <c r="HQ57" s="87"/>
      <c r="HR57" s="87">
        <f>IF($B57=PO_valitsin!$C$8,100000,'mallin data'!ES57/'mallin data'!BT$297*PO_valitsin!I$5)</f>
        <v>0</v>
      </c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>
        <f>IF($B57=PO_valitsin!$C$8,100000,'mallin data'!FI57/'mallin data'!CJ$297*PO_valitsin!G$5)</f>
        <v>0.12930167867961057</v>
      </c>
      <c r="II57" s="88">
        <f t="shared" si="0"/>
        <v>0.91430089088370181</v>
      </c>
      <c r="IJ57" s="80">
        <f t="shared" si="1"/>
        <v>142</v>
      </c>
      <c r="IK57" s="89">
        <f t="shared" si="3"/>
        <v>5.5000000000000029E-9</v>
      </c>
      <c r="IL57" s="36" t="str">
        <f t="shared" si="2"/>
        <v>Juva</v>
      </c>
    </row>
    <row r="58" spans="2:246" x14ac:dyDescent="0.2">
      <c r="B58" s="12" t="s">
        <v>140</v>
      </c>
      <c r="C58" s="12">
        <v>179</v>
      </c>
      <c r="F58" s="59" t="s">
        <v>141</v>
      </c>
      <c r="G58" s="59" t="s">
        <v>142</v>
      </c>
      <c r="H58" s="59" t="s">
        <v>117</v>
      </c>
      <c r="I58" s="59" t="s">
        <v>118</v>
      </c>
      <c r="J58" s="71">
        <v>40.799999999999997</v>
      </c>
      <c r="Q58" s="71">
        <v>95.4</v>
      </c>
      <c r="AV58" s="67"/>
      <c r="AW58" s="67"/>
      <c r="BO58" s="76">
        <v>-4.5270059319388071E-3</v>
      </c>
      <c r="BP58" s="77">
        <v>25973.070160951906</v>
      </c>
      <c r="BT58" s="75">
        <v>2E-3</v>
      </c>
      <c r="CJ58" s="77">
        <v>12754</v>
      </c>
      <c r="CK58" s="84">
        <f>ABS(J58-PO_valitsin!$D$8)</f>
        <v>4.7000000000000028</v>
      </c>
      <c r="CR58" s="86">
        <f>ABS(Q58-PO_valitsin!$F$8)</f>
        <v>7.4000000000000057</v>
      </c>
      <c r="EN58" s="85">
        <f>ABS(BO58-PO_valitsin!$E$8)</f>
        <v>4.2886787171509469E-2</v>
      </c>
      <c r="EO58" s="85">
        <f>ABS(BP58-PO_valitsin!$H$8)</f>
        <v>734.30076254702726</v>
      </c>
      <c r="ES58" s="85">
        <f>ABS(BT58-PO_valitsin!$I$8)</f>
        <v>0</v>
      </c>
      <c r="FI58" s="85">
        <f>ABS(CJ58-PO_valitsin!$G$8)</f>
        <v>10986</v>
      </c>
      <c r="FJ58" s="87">
        <f>IF($B58=PO_valitsin!$C$8,100000,'mallin data'!CK58/'mallin data'!J$297*PO_valitsin!D$5)</f>
        <v>0.21190328454379204</v>
      </c>
      <c r="FK58" s="87"/>
      <c r="FL58" s="87"/>
      <c r="FM58" s="87"/>
      <c r="FN58" s="87"/>
      <c r="FO58" s="87"/>
      <c r="FP58" s="87"/>
      <c r="FQ58" s="87">
        <f>IF($B58=PO_valitsin!$C$8,100000,'mallin data'!CR58/'mallin data'!Q$297*PO_valitsin!F$5)</f>
        <v>3.5029174794872046E-2</v>
      </c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>
        <f>IF($B58=PO_valitsin!$C$8,100000,'mallin data'!EN58/'mallin data'!BO$297*PO_valitsin!E$5)</f>
        <v>0.42025385688093053</v>
      </c>
      <c r="HN58" s="87">
        <f>IF($B58=PO_valitsin!$C$8,100000,'mallin data'!EO58/'mallin data'!BP$297*PO_valitsin!H$5)</f>
        <v>2.3302455276750657E-2</v>
      </c>
      <c r="HO58" s="87"/>
      <c r="HP58" s="87"/>
      <c r="HQ58" s="87"/>
      <c r="HR58" s="87">
        <f>IF($B58=PO_valitsin!$C$8,100000,'mallin data'!ES58/'mallin data'!BT$297*PO_valitsin!I$5)</f>
        <v>0</v>
      </c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>
        <f>IF($B58=PO_valitsin!$C$8,100000,'mallin data'!FI58/'mallin data'!CJ$297*PO_valitsin!G$5)</f>
        <v>1.0672488669978977</v>
      </c>
      <c r="II58" s="88">
        <f t="shared" si="0"/>
        <v>1.7577376440942429</v>
      </c>
      <c r="IJ58" s="80">
        <f t="shared" si="1"/>
        <v>246</v>
      </c>
      <c r="IK58" s="89">
        <f t="shared" si="3"/>
        <v>5.600000000000003E-9</v>
      </c>
      <c r="IL58" s="36" t="str">
        <f t="shared" si="2"/>
        <v>Jyväskylä</v>
      </c>
    </row>
    <row r="59" spans="2:246" x14ac:dyDescent="0.2">
      <c r="B59" s="12" t="s">
        <v>193</v>
      </c>
      <c r="C59" s="12">
        <v>181</v>
      </c>
      <c r="F59" s="59" t="s">
        <v>121</v>
      </c>
      <c r="G59" s="59" t="s">
        <v>122</v>
      </c>
      <c r="H59" s="59" t="s">
        <v>93</v>
      </c>
      <c r="I59" s="59" t="s">
        <v>94</v>
      </c>
      <c r="J59" s="71">
        <v>48.6</v>
      </c>
      <c r="Q59" s="71">
        <v>35.299999999999997</v>
      </c>
      <c r="AV59" s="67"/>
      <c r="AW59" s="67"/>
      <c r="BO59" s="76">
        <v>-7.8534031413612565E-2</v>
      </c>
      <c r="BP59" s="77">
        <v>23420.944708680141</v>
      </c>
      <c r="BT59" s="75">
        <v>2E-3</v>
      </c>
      <c r="CJ59" s="77">
        <v>176</v>
      </c>
      <c r="CK59" s="84">
        <f>ABS(J59-PO_valitsin!$D$8)</f>
        <v>3.1000000000000014</v>
      </c>
      <c r="CR59" s="86">
        <f>ABS(Q59-PO_valitsin!$F$8)</f>
        <v>52.7</v>
      </c>
      <c r="EN59" s="85">
        <f>ABS(BO59-PO_valitsin!$E$8)</f>
        <v>3.1120238310164292E-2</v>
      </c>
      <c r="EO59" s="85">
        <f>ABS(BP59-PO_valitsin!$H$8)</f>
        <v>3286.4262148187918</v>
      </c>
      <c r="ES59" s="85">
        <f>ABS(BT59-PO_valitsin!$I$8)</f>
        <v>0</v>
      </c>
      <c r="FI59" s="85">
        <f>ABS(CJ59-PO_valitsin!$G$8)</f>
        <v>1592</v>
      </c>
      <c r="FJ59" s="87">
        <f>IF($B59=PO_valitsin!$C$8,100000,'mallin data'!CK59/'mallin data'!J$297*PO_valitsin!D$5)</f>
        <v>0.13976599618845856</v>
      </c>
      <c r="FK59" s="87"/>
      <c r="FL59" s="87"/>
      <c r="FM59" s="87"/>
      <c r="FN59" s="87"/>
      <c r="FO59" s="87"/>
      <c r="FP59" s="87"/>
      <c r="FQ59" s="87">
        <f>IF($B59=PO_valitsin!$C$8,100000,'mallin data'!CR59/'mallin data'!Q$297*PO_valitsin!F$5)</f>
        <v>0.24946452860672375</v>
      </c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>
        <f>IF($B59=PO_valitsin!$C$8,100000,'mallin data'!EN59/'mallin data'!BO$297*PO_valitsin!E$5)</f>
        <v>0.30495173547503396</v>
      </c>
      <c r="HN59" s="87">
        <f>IF($B59=PO_valitsin!$C$8,100000,'mallin data'!EO59/'mallin data'!BP$297*PO_valitsin!H$5)</f>
        <v>0.1042921426712413</v>
      </c>
      <c r="HO59" s="87"/>
      <c r="HP59" s="87"/>
      <c r="HQ59" s="87"/>
      <c r="HR59" s="87">
        <f>IF($B59=PO_valitsin!$C$8,100000,'mallin data'!ES59/'mallin data'!BT$297*PO_valitsin!I$5)</f>
        <v>0</v>
      </c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>
        <f>IF($B59=PO_valitsin!$C$8,100000,'mallin data'!FI59/'mallin data'!CJ$297*PO_valitsin!G$5)</f>
        <v>0.15465685383767094</v>
      </c>
      <c r="II59" s="88">
        <f t="shared" si="0"/>
        <v>0.95313126247912849</v>
      </c>
      <c r="IJ59" s="80">
        <f t="shared" si="1"/>
        <v>153</v>
      </c>
      <c r="IK59" s="89">
        <f t="shared" si="3"/>
        <v>5.7000000000000031E-9</v>
      </c>
      <c r="IL59" s="36" t="str">
        <f t="shared" si="2"/>
        <v>Jämijärvi</v>
      </c>
    </row>
    <row r="60" spans="2:246" x14ac:dyDescent="0.2">
      <c r="B60" s="12" t="s">
        <v>194</v>
      </c>
      <c r="C60" s="12">
        <v>182</v>
      </c>
      <c r="F60" s="59" t="s">
        <v>141</v>
      </c>
      <c r="G60" s="59" t="s">
        <v>142</v>
      </c>
      <c r="H60" s="59" t="s">
        <v>84</v>
      </c>
      <c r="I60" s="59" t="s">
        <v>85</v>
      </c>
      <c r="J60" s="71">
        <v>51</v>
      </c>
      <c r="Q60" s="71">
        <v>74.400000000000006</v>
      </c>
      <c r="AV60" s="67"/>
      <c r="AW60" s="67"/>
      <c r="BO60" s="76">
        <v>-4.4742729306487698E-2</v>
      </c>
      <c r="BP60" s="77">
        <v>26194.7686372641</v>
      </c>
      <c r="BT60" s="75">
        <v>1E-3</v>
      </c>
      <c r="CJ60" s="77">
        <v>1708</v>
      </c>
      <c r="CK60" s="84">
        <f>ABS(J60-PO_valitsin!$D$8)</f>
        <v>5.5</v>
      </c>
      <c r="CR60" s="86">
        <f>ABS(Q60-PO_valitsin!$F$8)</f>
        <v>13.599999999999994</v>
      </c>
      <c r="EN60" s="85">
        <f>ABS(BO60-PO_valitsin!$E$8)</f>
        <v>2.6710637969605752E-3</v>
      </c>
      <c r="EO60" s="85">
        <f>ABS(BP60-PO_valitsin!$H$8)</f>
        <v>512.60228623483272</v>
      </c>
      <c r="ES60" s="85">
        <f>ABS(BT60-PO_valitsin!$I$8)</f>
        <v>1E-3</v>
      </c>
      <c r="FI60" s="85">
        <f>ABS(CJ60-PO_valitsin!$G$8)</f>
        <v>60</v>
      </c>
      <c r="FJ60" s="87">
        <f>IF($B60=PO_valitsin!$C$8,100000,'mallin data'!CK60/'mallin data'!J$297*PO_valitsin!D$5)</f>
        <v>0.24797192872145862</v>
      </c>
      <c r="FK60" s="87"/>
      <c r="FL60" s="87"/>
      <c r="FM60" s="87"/>
      <c r="FN60" s="87"/>
      <c r="FO60" s="87"/>
      <c r="FP60" s="87"/>
      <c r="FQ60" s="87">
        <f>IF($B60=PO_valitsin!$C$8,100000,'mallin data'!CR60/'mallin data'!Q$297*PO_valitsin!F$5)</f>
        <v>6.4377942866251259E-2</v>
      </c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>
        <f>IF($B60=PO_valitsin!$C$8,100000,'mallin data'!EN60/'mallin data'!BO$297*PO_valitsin!E$5)</f>
        <v>2.6174142123507438E-2</v>
      </c>
      <c r="HN60" s="87">
        <f>IF($B60=PO_valitsin!$C$8,100000,'mallin data'!EO60/'mallin data'!BP$297*PO_valitsin!H$5)</f>
        <v>1.6267029069008131E-2</v>
      </c>
      <c r="HO60" s="87"/>
      <c r="HP60" s="87"/>
      <c r="HQ60" s="87"/>
      <c r="HR60" s="87">
        <f>IF($B60=PO_valitsin!$C$8,100000,'mallin data'!ES60/'mallin data'!BT$297*PO_valitsin!I$5)</f>
        <v>1.4622236824659501E-2</v>
      </c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>
        <f>IF($B60=PO_valitsin!$C$8,100000,'mallin data'!FI60/'mallin data'!CJ$297*PO_valitsin!G$5)</f>
        <v>5.8287758984046844E-3</v>
      </c>
      <c r="II60" s="88">
        <f t="shared" si="0"/>
        <v>0.37524206130328963</v>
      </c>
      <c r="IJ60" s="80">
        <f t="shared" si="1"/>
        <v>7</v>
      </c>
      <c r="IK60" s="89">
        <f t="shared" si="3"/>
        <v>5.8000000000000031E-9</v>
      </c>
      <c r="IL60" s="36" t="str">
        <f t="shared" si="2"/>
        <v>Jämsä</v>
      </c>
    </row>
    <row r="61" spans="2:246" x14ac:dyDescent="0.2">
      <c r="B61" s="12" t="s">
        <v>195</v>
      </c>
      <c r="C61" s="12">
        <v>186</v>
      </c>
      <c r="F61" s="59" t="s">
        <v>102</v>
      </c>
      <c r="G61" s="59" t="s">
        <v>103</v>
      </c>
      <c r="H61" s="59" t="s">
        <v>117</v>
      </c>
      <c r="I61" s="59" t="s">
        <v>118</v>
      </c>
      <c r="J61" s="71">
        <v>41.9</v>
      </c>
      <c r="Q61" s="71">
        <v>99.9</v>
      </c>
      <c r="AV61" s="67"/>
      <c r="AW61" s="67"/>
      <c r="BO61" s="76">
        <v>2.6801405975395431E-2</v>
      </c>
      <c r="BP61" s="77">
        <v>30785.3530006453</v>
      </c>
      <c r="BT61" s="75">
        <v>1.1000000000000001E-2</v>
      </c>
      <c r="CJ61" s="77">
        <v>4674</v>
      </c>
      <c r="CK61" s="84">
        <f>ABS(J61-PO_valitsin!$D$8)</f>
        <v>3.6000000000000014</v>
      </c>
      <c r="CR61" s="86">
        <f>ABS(Q61-PO_valitsin!$F$8)</f>
        <v>11.900000000000006</v>
      </c>
      <c r="EN61" s="85">
        <f>ABS(BO61-PO_valitsin!$E$8)</f>
        <v>7.4215199078843705E-2</v>
      </c>
      <c r="EO61" s="85">
        <f>ABS(BP61-PO_valitsin!$H$8)</f>
        <v>4077.9820771463674</v>
      </c>
      <c r="ES61" s="85">
        <f>ABS(BT61-PO_valitsin!$I$8)</f>
        <v>9.0000000000000011E-3</v>
      </c>
      <c r="FI61" s="85">
        <f>ABS(CJ61-PO_valitsin!$G$8)</f>
        <v>2906</v>
      </c>
      <c r="FJ61" s="87">
        <f>IF($B61=PO_valitsin!$C$8,100000,'mallin data'!CK61/'mallin data'!J$297*PO_valitsin!D$5)</f>
        <v>0.16230889879950025</v>
      </c>
      <c r="FK61" s="87"/>
      <c r="FL61" s="87"/>
      <c r="FM61" s="87"/>
      <c r="FN61" s="87"/>
      <c r="FO61" s="87"/>
      <c r="FP61" s="87"/>
      <c r="FQ61" s="87">
        <f>IF($B61=PO_valitsin!$C$8,100000,'mallin data'!CR61/'mallin data'!Q$297*PO_valitsin!F$5)</f>
        <v>5.63307000079699E-2</v>
      </c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>
        <f>IF($B61=PO_valitsin!$C$8,100000,'mallin data'!EN61/'mallin data'!BO$297*PO_valitsin!E$5)</f>
        <v>0.72724551567224327</v>
      </c>
      <c r="HN61" s="87">
        <f>IF($B61=PO_valitsin!$C$8,100000,'mallin data'!EO61/'mallin data'!BP$297*PO_valitsin!H$5)</f>
        <v>0.12941154336062413</v>
      </c>
      <c r="HO61" s="87"/>
      <c r="HP61" s="87"/>
      <c r="HQ61" s="87"/>
      <c r="HR61" s="87">
        <f>IF($B61=PO_valitsin!$C$8,100000,'mallin data'!ES61/'mallin data'!BT$297*PO_valitsin!I$5)</f>
        <v>0.13160013142193552</v>
      </c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>
        <f>IF($B61=PO_valitsin!$C$8,100000,'mallin data'!FI61/'mallin data'!CJ$297*PO_valitsin!G$5)</f>
        <v>0.28230704601273349</v>
      </c>
      <c r="II61" s="88">
        <f t="shared" si="0"/>
        <v>1.4892038411750066</v>
      </c>
      <c r="IJ61" s="80">
        <f t="shared" si="1"/>
        <v>228</v>
      </c>
      <c r="IK61" s="89">
        <f t="shared" si="3"/>
        <v>5.9000000000000032E-9</v>
      </c>
      <c r="IL61" s="36" t="str">
        <f t="shared" si="2"/>
        <v>Järvenpää</v>
      </c>
    </row>
    <row r="62" spans="2:246" x14ac:dyDescent="0.2">
      <c r="B62" s="12" t="s">
        <v>196</v>
      </c>
      <c r="C62" s="12">
        <v>202</v>
      </c>
      <c r="F62" s="59" t="s">
        <v>106</v>
      </c>
      <c r="G62" s="59" t="s">
        <v>107</v>
      </c>
      <c r="H62" s="59" t="s">
        <v>117</v>
      </c>
      <c r="I62" s="59" t="s">
        <v>118</v>
      </c>
      <c r="J62" s="71">
        <v>42.7</v>
      </c>
      <c r="Q62" s="71">
        <v>95.9</v>
      </c>
      <c r="AV62" s="67"/>
      <c r="AW62" s="67"/>
      <c r="BO62" s="76">
        <v>1.2229299363057325E-2</v>
      </c>
      <c r="BP62" s="77">
        <v>30451.759459533834</v>
      </c>
      <c r="BT62" s="75">
        <v>4.9000000000000002E-2</v>
      </c>
      <c r="CJ62" s="77">
        <v>3973</v>
      </c>
      <c r="CK62" s="84">
        <f>ABS(J62-PO_valitsin!$D$8)</f>
        <v>2.7999999999999972</v>
      </c>
      <c r="CR62" s="86">
        <f>ABS(Q62-PO_valitsin!$F$8)</f>
        <v>7.9000000000000057</v>
      </c>
      <c r="EN62" s="85">
        <f>ABS(BO62-PO_valitsin!$E$8)</f>
        <v>5.96430924665056E-2</v>
      </c>
      <c r="EO62" s="85">
        <f>ABS(BP62-PO_valitsin!$H$8)</f>
        <v>3744.3885360349013</v>
      </c>
      <c r="ES62" s="85">
        <f>ABS(BT62-PO_valitsin!$I$8)</f>
        <v>4.7E-2</v>
      </c>
      <c r="FI62" s="85">
        <f>ABS(CJ62-PO_valitsin!$G$8)</f>
        <v>2205</v>
      </c>
      <c r="FJ62" s="87">
        <f>IF($B62=PO_valitsin!$C$8,100000,'mallin data'!CK62/'mallin data'!J$297*PO_valitsin!D$5)</f>
        <v>0.12624025462183333</v>
      </c>
      <c r="FK62" s="87"/>
      <c r="FL62" s="87"/>
      <c r="FM62" s="87"/>
      <c r="FN62" s="87"/>
      <c r="FO62" s="87"/>
      <c r="FP62" s="87"/>
      <c r="FQ62" s="87">
        <f>IF($B62=PO_valitsin!$C$8,100000,'mallin data'!CR62/'mallin data'!Q$297*PO_valitsin!F$5)</f>
        <v>3.7396010929660696E-2</v>
      </c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>
        <f>IF($B62=PO_valitsin!$C$8,100000,'mallin data'!EN62/'mallin data'!BO$297*PO_valitsin!E$5)</f>
        <v>0.58445132635177388</v>
      </c>
      <c r="HN62" s="87">
        <f>IF($B62=PO_valitsin!$C$8,100000,'mallin data'!EO62/'mallin data'!BP$297*PO_valitsin!H$5)</f>
        <v>0.11882521556573099</v>
      </c>
      <c r="HO62" s="87"/>
      <c r="HP62" s="87"/>
      <c r="HQ62" s="87"/>
      <c r="HR62" s="87">
        <f>IF($B62=PO_valitsin!$C$8,100000,'mallin data'!ES62/'mallin data'!BT$297*PO_valitsin!I$5)</f>
        <v>0.68724513075899663</v>
      </c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>
        <f>IF($B62=PO_valitsin!$C$8,100000,'mallin data'!FI62/'mallin data'!CJ$297*PO_valitsin!G$5)</f>
        <v>0.21420751426637211</v>
      </c>
      <c r="II62" s="88">
        <f t="shared" si="0"/>
        <v>1.7683654584943678</v>
      </c>
      <c r="IJ62" s="80">
        <f t="shared" si="1"/>
        <v>248</v>
      </c>
      <c r="IK62" s="89">
        <f t="shared" si="3"/>
        <v>6.0000000000000033E-9</v>
      </c>
      <c r="IL62" s="36" t="str">
        <f t="shared" si="2"/>
        <v>Kaarina</v>
      </c>
    </row>
    <row r="63" spans="2:246" x14ac:dyDescent="0.2">
      <c r="B63" s="12" t="s">
        <v>198</v>
      </c>
      <c r="C63" s="12">
        <v>204</v>
      </c>
      <c r="F63" s="59" t="s">
        <v>170</v>
      </c>
      <c r="G63" s="59" t="s">
        <v>171</v>
      </c>
      <c r="H63" s="59" t="s">
        <v>93</v>
      </c>
      <c r="I63" s="59" t="s">
        <v>94</v>
      </c>
      <c r="J63" s="71">
        <v>53.8</v>
      </c>
      <c r="Q63" s="71">
        <v>46.1</v>
      </c>
      <c r="AV63" s="67"/>
      <c r="AW63" s="67"/>
      <c r="BO63" s="76">
        <v>-0.12751677852348994</v>
      </c>
      <c r="BP63" s="77">
        <v>23462.722222222223</v>
      </c>
      <c r="BT63" s="75">
        <v>2E-3</v>
      </c>
      <c r="CJ63" s="77">
        <v>130</v>
      </c>
      <c r="CK63" s="84">
        <f>ABS(J63-PO_valitsin!$D$8)</f>
        <v>8.2999999999999972</v>
      </c>
      <c r="CR63" s="86">
        <f>ABS(Q63-PO_valitsin!$F$8)</f>
        <v>41.9</v>
      </c>
      <c r="EN63" s="85">
        <f>ABS(BO63-PO_valitsin!$E$8)</f>
        <v>8.010298542004167E-2</v>
      </c>
      <c r="EO63" s="85">
        <f>ABS(BP63-PO_valitsin!$H$8)</f>
        <v>3244.6487012767102</v>
      </c>
      <c r="ES63" s="85">
        <f>ABS(BT63-PO_valitsin!$I$8)</f>
        <v>0</v>
      </c>
      <c r="FI63" s="85">
        <f>ABS(CJ63-PO_valitsin!$G$8)</f>
        <v>1638</v>
      </c>
      <c r="FJ63" s="87">
        <f>IF($B63=PO_valitsin!$C$8,100000,'mallin data'!CK63/'mallin data'!J$297*PO_valitsin!D$5)</f>
        <v>0.37421218334329198</v>
      </c>
      <c r="FK63" s="87"/>
      <c r="FL63" s="87"/>
      <c r="FM63" s="87"/>
      <c r="FN63" s="87"/>
      <c r="FO63" s="87"/>
      <c r="FP63" s="87"/>
      <c r="FQ63" s="87">
        <f>IF($B63=PO_valitsin!$C$8,100000,'mallin data'!CR63/'mallin data'!Q$297*PO_valitsin!F$5)</f>
        <v>0.19834086809528886</v>
      </c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>
        <f>IF($B63=PO_valitsin!$C$8,100000,'mallin data'!EN63/'mallin data'!BO$297*PO_valitsin!E$5)</f>
        <v>0.78494078924179322</v>
      </c>
      <c r="HN63" s="87">
        <f>IF($B63=PO_valitsin!$C$8,100000,'mallin data'!EO63/'mallin data'!BP$297*PO_valitsin!H$5)</f>
        <v>0.10296636624481978</v>
      </c>
      <c r="HO63" s="87"/>
      <c r="HP63" s="87"/>
      <c r="HQ63" s="87"/>
      <c r="HR63" s="87">
        <f>IF($B63=PO_valitsin!$C$8,100000,'mallin data'!ES63/'mallin data'!BT$297*PO_valitsin!I$5)</f>
        <v>0</v>
      </c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>
        <f>IF($B63=PO_valitsin!$C$8,100000,'mallin data'!FI63/'mallin data'!CJ$297*PO_valitsin!G$5)</f>
        <v>0.15912558202644786</v>
      </c>
      <c r="II63" s="88">
        <f t="shared" si="0"/>
        <v>1.6195857950516417</v>
      </c>
      <c r="IJ63" s="80">
        <f t="shared" si="1"/>
        <v>235</v>
      </c>
      <c r="IK63" s="89">
        <f t="shared" si="3"/>
        <v>6.1000000000000033E-9</v>
      </c>
      <c r="IL63" s="36" t="str">
        <f t="shared" si="2"/>
        <v>Kaavi</v>
      </c>
    </row>
    <row r="64" spans="2:246" x14ac:dyDescent="0.2">
      <c r="B64" s="12" t="s">
        <v>199</v>
      </c>
      <c r="C64" s="12">
        <v>205</v>
      </c>
      <c r="F64" s="59" t="s">
        <v>163</v>
      </c>
      <c r="G64" s="59" t="s">
        <v>164</v>
      </c>
      <c r="H64" s="59" t="s">
        <v>117</v>
      </c>
      <c r="I64" s="59" t="s">
        <v>118</v>
      </c>
      <c r="J64" s="71">
        <v>44</v>
      </c>
      <c r="Q64" s="71">
        <v>88.5</v>
      </c>
      <c r="AV64" s="67"/>
      <c r="AW64" s="67"/>
      <c r="BO64" s="76">
        <v>2.9208709506107276E-3</v>
      </c>
      <c r="BP64" s="77">
        <v>26000.018760441486</v>
      </c>
      <c r="BT64" s="75">
        <v>1E-3</v>
      </c>
      <c r="CJ64" s="77">
        <v>3777</v>
      </c>
      <c r="CK64" s="84">
        <f>ABS(J64-PO_valitsin!$D$8)</f>
        <v>1.5</v>
      </c>
      <c r="CR64" s="86">
        <f>ABS(Q64-PO_valitsin!$F$8)</f>
        <v>0.5</v>
      </c>
      <c r="EN64" s="85">
        <f>ABS(BO64-PO_valitsin!$E$8)</f>
        <v>5.0334664054059002E-2</v>
      </c>
      <c r="EO64" s="85">
        <f>ABS(BP64-PO_valitsin!$H$8)</f>
        <v>707.35216305744689</v>
      </c>
      <c r="ES64" s="85">
        <f>ABS(BT64-PO_valitsin!$I$8)</f>
        <v>1E-3</v>
      </c>
      <c r="FI64" s="85">
        <f>ABS(CJ64-PO_valitsin!$G$8)</f>
        <v>2009</v>
      </c>
      <c r="FJ64" s="87">
        <f>IF($B64=PO_valitsin!$C$8,100000,'mallin data'!CK64/'mallin data'!J$297*PO_valitsin!D$5)</f>
        <v>6.7628707833125079E-2</v>
      </c>
      <c r="FK64" s="87"/>
      <c r="FL64" s="87"/>
      <c r="FM64" s="87"/>
      <c r="FN64" s="87"/>
      <c r="FO64" s="87"/>
      <c r="FP64" s="87"/>
      <c r="FQ64" s="87">
        <f>IF($B64=PO_valitsin!$C$8,100000,'mallin data'!CR64/'mallin data'!Q$297*PO_valitsin!F$5)</f>
        <v>2.3668361347886501E-3</v>
      </c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>
        <f>IF($B64=PO_valitsin!$C$8,100000,'mallin data'!EN64/'mallin data'!BO$297*PO_valitsin!E$5)</f>
        <v>0.49323668427129941</v>
      </c>
      <c r="HN64" s="87">
        <f>IF($B64=PO_valitsin!$C$8,100000,'mallin data'!EO64/'mallin data'!BP$297*PO_valitsin!H$5)</f>
        <v>2.2447262736572965E-2</v>
      </c>
      <c r="HO64" s="87"/>
      <c r="HP64" s="87"/>
      <c r="HQ64" s="87"/>
      <c r="HR64" s="87">
        <f>IF($B64=PO_valitsin!$C$8,100000,'mallin data'!ES64/'mallin data'!BT$297*PO_valitsin!I$5)</f>
        <v>1.4622236824659501E-2</v>
      </c>
      <c r="HS64" s="87"/>
      <c r="HT64" s="87"/>
      <c r="HU64" s="87"/>
      <c r="HV64" s="87"/>
      <c r="HW64" s="87"/>
      <c r="HX64" s="87"/>
      <c r="HY64" s="87"/>
      <c r="HZ64" s="87"/>
      <c r="IA64" s="87"/>
      <c r="IB64" s="87"/>
      <c r="IC64" s="87"/>
      <c r="ID64" s="87"/>
      <c r="IE64" s="87"/>
      <c r="IF64" s="87"/>
      <c r="IG64" s="87"/>
      <c r="IH64" s="87">
        <f>IF($B64=PO_valitsin!$C$8,100000,'mallin data'!FI64/'mallin data'!CJ$297*PO_valitsin!G$5)</f>
        <v>0.19516684633158349</v>
      </c>
      <c r="II64" s="88">
        <f t="shared" si="0"/>
        <v>0.79546858033202905</v>
      </c>
      <c r="IJ64" s="80">
        <f t="shared" si="1"/>
        <v>95</v>
      </c>
      <c r="IK64" s="89">
        <f t="shared" si="3"/>
        <v>6.2000000000000034E-9</v>
      </c>
      <c r="IL64" s="36" t="str">
        <f t="shared" si="2"/>
        <v>Kajaani</v>
      </c>
    </row>
    <row r="65" spans="2:246" x14ac:dyDescent="0.2">
      <c r="B65" s="12" t="s">
        <v>200</v>
      </c>
      <c r="C65" s="12">
        <v>208</v>
      </c>
      <c r="F65" s="59" t="s">
        <v>91</v>
      </c>
      <c r="G65" s="59" t="s">
        <v>92</v>
      </c>
      <c r="H65" s="59" t="s">
        <v>84</v>
      </c>
      <c r="I65" s="59" t="s">
        <v>85</v>
      </c>
      <c r="J65" s="71">
        <v>45.3</v>
      </c>
      <c r="Q65" s="71">
        <v>77.400000000000006</v>
      </c>
      <c r="AV65" s="67"/>
      <c r="AW65" s="67"/>
      <c r="BO65" s="76">
        <v>-2.3411371237458192E-2</v>
      </c>
      <c r="BP65" s="77">
        <v>23959.112754607177</v>
      </c>
      <c r="BT65" s="75">
        <v>4.0000000000000001E-3</v>
      </c>
      <c r="CJ65" s="77">
        <v>1460</v>
      </c>
      <c r="CK65" s="84">
        <f>ABS(J65-PO_valitsin!$D$8)</f>
        <v>0.20000000000000284</v>
      </c>
      <c r="CR65" s="86">
        <f>ABS(Q65-PO_valitsin!$F$8)</f>
        <v>10.599999999999994</v>
      </c>
      <c r="EN65" s="85">
        <f>ABS(BO65-PO_valitsin!$E$8)</f>
        <v>2.4002421865990081E-2</v>
      </c>
      <c r="EO65" s="85">
        <f>ABS(BP65-PO_valitsin!$H$8)</f>
        <v>2748.2581688917562</v>
      </c>
      <c r="ES65" s="85">
        <f>ABS(BT65-PO_valitsin!$I$8)</f>
        <v>2E-3</v>
      </c>
      <c r="FI65" s="85">
        <f>ABS(CJ65-PO_valitsin!$G$8)</f>
        <v>308</v>
      </c>
      <c r="FJ65" s="87">
        <f>IF($B65=PO_valitsin!$C$8,100000,'mallin data'!CK65/'mallin data'!J$297*PO_valitsin!D$5)</f>
        <v>9.0171610444168045E-3</v>
      </c>
      <c r="FK65" s="87"/>
      <c r="FL65" s="87"/>
      <c r="FM65" s="87"/>
      <c r="FN65" s="87"/>
      <c r="FO65" s="87"/>
      <c r="FP65" s="87"/>
      <c r="FQ65" s="87">
        <f>IF($B65=PO_valitsin!$C$8,100000,'mallin data'!CR65/'mallin data'!Q$297*PO_valitsin!F$5)</f>
        <v>5.0176926057519361E-2</v>
      </c>
      <c r="FR65" s="87"/>
      <c r="FS65" s="87"/>
      <c r="FT65" s="87"/>
      <c r="FU65" s="87"/>
      <c r="FV65" s="87"/>
      <c r="FW65" s="87"/>
      <c r="FX65" s="87"/>
      <c r="FY65" s="87"/>
      <c r="FZ65" s="87"/>
      <c r="GA65" s="87"/>
      <c r="GB65" s="87"/>
      <c r="GC65" s="87"/>
      <c r="GD65" s="87"/>
      <c r="GE65" s="87"/>
      <c r="GF65" s="87"/>
      <c r="GG65" s="87"/>
      <c r="GH65" s="87"/>
      <c r="GI65" s="87"/>
      <c r="GJ65" s="87"/>
      <c r="GK65" s="87"/>
      <c r="GL65" s="87"/>
      <c r="GM65" s="87"/>
      <c r="GN65" s="87"/>
      <c r="GO65" s="87"/>
      <c r="GP65" s="87"/>
      <c r="GQ65" s="87"/>
      <c r="GR65" s="87"/>
      <c r="GS65" s="87"/>
      <c r="GT65" s="87"/>
      <c r="GU65" s="87"/>
      <c r="GV65" s="87"/>
      <c r="GW65" s="87"/>
      <c r="GX65" s="87"/>
      <c r="GY65" s="87"/>
      <c r="GZ65" s="87"/>
      <c r="HA65" s="87"/>
      <c r="HB65" s="87"/>
      <c r="HC65" s="87"/>
      <c r="HD65" s="87"/>
      <c r="HE65" s="87"/>
      <c r="HF65" s="87"/>
      <c r="HG65" s="87"/>
      <c r="HH65" s="87"/>
      <c r="HI65" s="87"/>
      <c r="HJ65" s="87"/>
      <c r="HK65" s="87"/>
      <c r="HL65" s="87"/>
      <c r="HM65" s="87">
        <f>IF($B65=PO_valitsin!$C$8,100000,'mallin data'!EN65/'mallin data'!BO$297*PO_valitsin!E$5)</f>
        <v>0.23520321826221055</v>
      </c>
      <c r="HN65" s="87">
        <f>IF($B65=PO_valitsin!$C$8,100000,'mallin data'!EO65/'mallin data'!BP$297*PO_valitsin!H$5)</f>
        <v>8.7213804391852834E-2</v>
      </c>
      <c r="HO65" s="87"/>
      <c r="HP65" s="87"/>
      <c r="HQ65" s="87"/>
      <c r="HR65" s="87">
        <f>IF($B65=PO_valitsin!$C$8,100000,'mallin data'!ES65/'mallin data'!BT$297*PO_valitsin!I$5)</f>
        <v>2.9244473649319001E-2</v>
      </c>
      <c r="HS65" s="87"/>
      <c r="HT65" s="87"/>
      <c r="HU65" s="87"/>
      <c r="HV65" s="87"/>
      <c r="HW65" s="87"/>
      <c r="HX65" s="87"/>
      <c r="HY65" s="87"/>
      <c r="HZ65" s="87"/>
      <c r="IA65" s="87"/>
      <c r="IB65" s="87"/>
      <c r="IC65" s="87"/>
      <c r="ID65" s="87"/>
      <c r="IE65" s="87"/>
      <c r="IF65" s="87"/>
      <c r="IG65" s="87"/>
      <c r="IH65" s="87">
        <f>IF($B65=PO_valitsin!$C$8,100000,'mallin data'!FI65/'mallin data'!CJ$297*PO_valitsin!G$5)</f>
        <v>2.9921049611810708E-2</v>
      </c>
      <c r="II65" s="88">
        <f t="shared" si="0"/>
        <v>0.44077663931712924</v>
      </c>
      <c r="IJ65" s="80">
        <f t="shared" si="1"/>
        <v>14</v>
      </c>
      <c r="IK65" s="89">
        <f t="shared" si="3"/>
        <v>6.3000000000000035E-9</v>
      </c>
      <c r="IL65" s="36" t="str">
        <f t="shared" si="2"/>
        <v>Kalajoki</v>
      </c>
    </row>
    <row r="66" spans="2:246" x14ac:dyDescent="0.2">
      <c r="B66" s="12" t="s">
        <v>201</v>
      </c>
      <c r="C66" s="12">
        <v>211</v>
      </c>
      <c r="F66" s="59" t="s">
        <v>82</v>
      </c>
      <c r="G66" s="59" t="s">
        <v>83</v>
      </c>
      <c r="H66" s="59" t="s">
        <v>117</v>
      </c>
      <c r="I66" s="59" t="s">
        <v>118</v>
      </c>
      <c r="J66" s="71">
        <v>42.5</v>
      </c>
      <c r="Q66" s="71">
        <v>87</v>
      </c>
      <c r="AV66" s="67"/>
      <c r="AW66" s="67"/>
      <c r="BO66" s="76">
        <v>5.6657223796033997E-3</v>
      </c>
      <c r="BP66" s="77">
        <v>28459.14692438682</v>
      </c>
      <c r="BT66" s="75">
        <v>2E-3</v>
      </c>
      <c r="CJ66" s="77">
        <v>3905</v>
      </c>
      <c r="CK66" s="84">
        <f>ABS(J66-PO_valitsin!$D$8)</f>
        <v>3</v>
      </c>
      <c r="CR66" s="86">
        <f>ABS(Q66-PO_valitsin!$F$8)</f>
        <v>1</v>
      </c>
      <c r="EN66" s="85">
        <f>ABS(BO66-PO_valitsin!$E$8)</f>
        <v>5.3079515483051676E-2</v>
      </c>
      <c r="EO66" s="85">
        <f>ABS(BP66-PO_valitsin!$H$8)</f>
        <v>1751.7760008878868</v>
      </c>
      <c r="ES66" s="85">
        <f>ABS(BT66-PO_valitsin!$I$8)</f>
        <v>0</v>
      </c>
      <c r="FI66" s="85">
        <f>ABS(CJ66-PO_valitsin!$G$8)</f>
        <v>2137</v>
      </c>
      <c r="FJ66" s="87">
        <f>IF($B66=PO_valitsin!$C$8,100000,'mallin data'!CK66/'mallin data'!J$297*PO_valitsin!D$5)</f>
        <v>0.13525741566625016</v>
      </c>
      <c r="FK66" s="87"/>
      <c r="FL66" s="87"/>
      <c r="FM66" s="87"/>
      <c r="FN66" s="87"/>
      <c r="FO66" s="87"/>
      <c r="FP66" s="87"/>
      <c r="FQ66" s="87">
        <f>IF($B66=PO_valitsin!$C$8,100000,'mallin data'!CR66/'mallin data'!Q$297*PO_valitsin!F$5)</f>
        <v>4.7336722695773001E-3</v>
      </c>
      <c r="FR66" s="87"/>
      <c r="FS66" s="87"/>
      <c r="FT66" s="87"/>
      <c r="FU66" s="87"/>
      <c r="FV66" s="87"/>
      <c r="FW66" s="87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87"/>
      <c r="GI66" s="87"/>
      <c r="GJ66" s="87"/>
      <c r="GK66" s="87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87"/>
      <c r="GW66" s="87"/>
      <c r="GX66" s="87"/>
      <c r="GY66" s="87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87"/>
      <c r="HK66" s="87"/>
      <c r="HL66" s="87"/>
      <c r="HM66" s="87">
        <f>IF($B66=PO_valitsin!$C$8,100000,'mallin data'!EN66/'mallin data'!BO$297*PO_valitsin!E$5)</f>
        <v>0.52013388211888312</v>
      </c>
      <c r="HN66" s="87">
        <f>IF($B66=PO_valitsin!$C$8,100000,'mallin data'!EO66/'mallin data'!BP$297*PO_valitsin!H$5)</f>
        <v>5.5591229095258911E-2</v>
      </c>
      <c r="HO66" s="87"/>
      <c r="HP66" s="87"/>
      <c r="HQ66" s="87"/>
      <c r="HR66" s="87">
        <f>IF($B66=PO_valitsin!$C$8,100000,'mallin data'!ES66/'mallin data'!BT$297*PO_valitsin!I$5)</f>
        <v>0</v>
      </c>
      <c r="HS66" s="87"/>
      <c r="HT66" s="87"/>
      <c r="HU66" s="87"/>
      <c r="HV66" s="87"/>
      <c r="HW66" s="87"/>
      <c r="HX66" s="87"/>
      <c r="HY66" s="87"/>
      <c r="HZ66" s="87"/>
      <c r="IA66" s="87"/>
      <c r="IB66" s="87"/>
      <c r="IC66" s="87"/>
      <c r="ID66" s="87"/>
      <c r="IE66" s="87"/>
      <c r="IF66" s="87"/>
      <c r="IG66" s="87"/>
      <c r="IH66" s="87">
        <f>IF($B66=PO_valitsin!$C$8,100000,'mallin data'!FI66/'mallin data'!CJ$297*PO_valitsin!G$5)</f>
        <v>0.20760156824818013</v>
      </c>
      <c r="II66" s="88">
        <f t="shared" si="0"/>
        <v>0.92331777379814961</v>
      </c>
      <c r="IJ66" s="80">
        <f t="shared" si="1"/>
        <v>147</v>
      </c>
      <c r="IK66" s="89">
        <f t="shared" si="3"/>
        <v>6.4000000000000035E-9</v>
      </c>
      <c r="IL66" s="36" t="str">
        <f t="shared" si="2"/>
        <v>Kangasala</v>
      </c>
    </row>
    <row r="67" spans="2:246" x14ac:dyDescent="0.2">
      <c r="B67" s="12" t="s">
        <v>202</v>
      </c>
      <c r="C67" s="12">
        <v>213</v>
      </c>
      <c r="F67" s="59" t="s">
        <v>110</v>
      </c>
      <c r="G67" s="59" t="s">
        <v>111</v>
      </c>
      <c r="H67" s="59" t="s">
        <v>93</v>
      </c>
      <c r="I67" s="59" t="s">
        <v>94</v>
      </c>
      <c r="J67" s="71">
        <v>53.1</v>
      </c>
      <c r="Q67" s="71">
        <v>51.2</v>
      </c>
      <c r="AV67" s="67"/>
      <c r="AW67" s="67"/>
      <c r="BO67" s="76">
        <v>-6.3829787234042548E-2</v>
      </c>
      <c r="BP67" s="77">
        <v>23933.419632381698</v>
      </c>
      <c r="BT67" s="75">
        <v>2E-3</v>
      </c>
      <c r="CJ67" s="77">
        <v>396</v>
      </c>
      <c r="CK67" s="84">
        <f>ABS(J67-PO_valitsin!$D$8)</f>
        <v>7.6000000000000014</v>
      </c>
      <c r="CR67" s="86">
        <f>ABS(Q67-PO_valitsin!$F$8)</f>
        <v>36.799999999999997</v>
      </c>
      <c r="EN67" s="85">
        <f>ABS(BO67-PO_valitsin!$E$8)</f>
        <v>1.6415994130594275E-2</v>
      </c>
      <c r="EO67" s="85">
        <f>ABS(BP67-PO_valitsin!$H$8)</f>
        <v>2773.9512911172351</v>
      </c>
      <c r="ES67" s="85">
        <f>ABS(BT67-PO_valitsin!$I$8)</f>
        <v>0</v>
      </c>
      <c r="FI67" s="85">
        <f>ABS(CJ67-PO_valitsin!$G$8)</f>
        <v>1372</v>
      </c>
      <c r="FJ67" s="87">
        <f>IF($B67=PO_valitsin!$C$8,100000,'mallin data'!CK67/'mallin data'!J$297*PO_valitsin!D$5)</f>
        <v>0.34265211968783377</v>
      </c>
      <c r="FK67" s="87"/>
      <c r="FL67" s="87"/>
      <c r="FM67" s="87"/>
      <c r="FN67" s="87"/>
      <c r="FO67" s="87"/>
      <c r="FP67" s="87"/>
      <c r="FQ67" s="87">
        <f>IF($B67=PO_valitsin!$C$8,100000,'mallin data'!CR67/'mallin data'!Q$297*PO_valitsin!F$5)</f>
        <v>0.17419913952044466</v>
      </c>
      <c r="FR67" s="87"/>
      <c r="FS67" s="87"/>
      <c r="FT67" s="87"/>
      <c r="FU67" s="87"/>
      <c r="FV67" s="87"/>
      <c r="FW67" s="87"/>
      <c r="FX67" s="87"/>
      <c r="FY67" s="87"/>
      <c r="FZ67" s="87"/>
      <c r="GA67" s="87"/>
      <c r="GB67" s="87"/>
      <c r="GC67" s="87"/>
      <c r="GD67" s="87"/>
      <c r="GE67" s="87"/>
      <c r="GF67" s="87"/>
      <c r="GG67" s="87"/>
      <c r="GH67" s="87"/>
      <c r="GI67" s="87"/>
      <c r="GJ67" s="87"/>
      <c r="GK67" s="87"/>
      <c r="GL67" s="87"/>
      <c r="GM67" s="87"/>
      <c r="GN67" s="87"/>
      <c r="GO67" s="87"/>
      <c r="GP67" s="87"/>
      <c r="GQ67" s="87"/>
      <c r="GR67" s="87"/>
      <c r="GS67" s="87"/>
      <c r="GT67" s="87"/>
      <c r="GU67" s="87"/>
      <c r="GV67" s="87"/>
      <c r="GW67" s="87"/>
      <c r="GX67" s="87"/>
      <c r="GY67" s="87"/>
      <c r="GZ67" s="87"/>
      <c r="HA67" s="87"/>
      <c r="HB67" s="87"/>
      <c r="HC67" s="87"/>
      <c r="HD67" s="87"/>
      <c r="HE67" s="87"/>
      <c r="HF67" s="87"/>
      <c r="HG67" s="87"/>
      <c r="HH67" s="87"/>
      <c r="HI67" s="87"/>
      <c r="HJ67" s="87"/>
      <c r="HK67" s="87"/>
      <c r="HL67" s="87"/>
      <c r="HM67" s="87">
        <f>IF($B67=PO_valitsin!$C$8,100000,'mallin data'!EN67/'mallin data'!BO$297*PO_valitsin!E$5)</f>
        <v>0.16086271094002644</v>
      </c>
      <c r="HN67" s="87">
        <f>IF($B67=PO_valitsin!$C$8,100000,'mallin data'!EO67/'mallin data'!BP$297*PO_valitsin!H$5)</f>
        <v>8.8029155351727353E-2</v>
      </c>
      <c r="HO67" s="87"/>
      <c r="HP67" s="87"/>
      <c r="HQ67" s="87"/>
      <c r="HR67" s="87">
        <f>IF($B67=PO_valitsin!$C$8,100000,'mallin data'!ES67/'mallin data'!BT$297*PO_valitsin!I$5)</f>
        <v>0</v>
      </c>
      <c r="HS67" s="87"/>
      <c r="HT67" s="87"/>
      <c r="HU67" s="87"/>
      <c r="HV67" s="87"/>
      <c r="HW67" s="87"/>
      <c r="HX67" s="87"/>
      <c r="HY67" s="87"/>
      <c r="HZ67" s="87"/>
      <c r="IA67" s="87"/>
      <c r="IB67" s="87"/>
      <c r="IC67" s="87"/>
      <c r="ID67" s="87"/>
      <c r="IE67" s="87"/>
      <c r="IF67" s="87"/>
      <c r="IG67" s="87"/>
      <c r="IH67" s="87">
        <f>IF($B67=PO_valitsin!$C$8,100000,'mallin data'!FI67/'mallin data'!CJ$297*PO_valitsin!G$5)</f>
        <v>0.13328467554352041</v>
      </c>
      <c r="II67" s="88">
        <f t="shared" si="0"/>
        <v>0.89902780754355271</v>
      </c>
      <c r="IJ67" s="80">
        <f t="shared" si="1"/>
        <v>133</v>
      </c>
      <c r="IK67" s="89">
        <f t="shared" si="3"/>
        <v>6.5000000000000036E-9</v>
      </c>
      <c r="IL67" s="36" t="str">
        <f t="shared" si="2"/>
        <v>Kangasniemi</v>
      </c>
    </row>
    <row r="68" spans="2:246" x14ac:dyDescent="0.2">
      <c r="B68" s="12" t="s">
        <v>203</v>
      </c>
      <c r="C68" s="12">
        <v>214</v>
      </c>
      <c r="F68" s="59" t="s">
        <v>121</v>
      </c>
      <c r="G68" s="59" t="s">
        <v>122</v>
      </c>
      <c r="H68" s="59" t="s">
        <v>84</v>
      </c>
      <c r="I68" s="59" t="s">
        <v>85</v>
      </c>
      <c r="J68" s="71">
        <v>48</v>
      </c>
      <c r="Q68" s="71">
        <v>69.900000000000006</v>
      </c>
      <c r="AV68" s="67"/>
      <c r="AW68" s="67"/>
      <c r="BO68" s="76">
        <v>2.5326797385620915E-2</v>
      </c>
      <c r="BP68" s="77">
        <v>24446.509117314828</v>
      </c>
      <c r="BT68" s="75">
        <v>1E-3</v>
      </c>
      <c r="CJ68" s="77">
        <v>1255</v>
      </c>
      <c r="CK68" s="84">
        <f>ABS(J68-PO_valitsin!$D$8)</f>
        <v>2.5</v>
      </c>
      <c r="CR68" s="86">
        <f>ABS(Q68-PO_valitsin!$F$8)</f>
        <v>18.099999999999994</v>
      </c>
      <c r="EN68" s="85">
        <f>ABS(BO68-PO_valitsin!$E$8)</f>
        <v>7.2740590489069196E-2</v>
      </c>
      <c r="EO68" s="85">
        <f>ABS(BP68-PO_valitsin!$H$8)</f>
        <v>2260.8618061841044</v>
      </c>
      <c r="ES68" s="85">
        <f>ABS(BT68-PO_valitsin!$I$8)</f>
        <v>1E-3</v>
      </c>
      <c r="FI68" s="85">
        <f>ABS(CJ68-PO_valitsin!$G$8)</f>
        <v>513</v>
      </c>
      <c r="FJ68" s="87">
        <f>IF($B68=PO_valitsin!$C$8,100000,'mallin data'!CK68/'mallin data'!J$297*PO_valitsin!D$5)</f>
        <v>0.11271451305520847</v>
      </c>
      <c r="FK68" s="87"/>
      <c r="FL68" s="87"/>
      <c r="FM68" s="87"/>
      <c r="FN68" s="87"/>
      <c r="FO68" s="87"/>
      <c r="FP68" s="87"/>
      <c r="FQ68" s="87">
        <f>IF($B68=PO_valitsin!$C$8,100000,'mallin data'!CR68/'mallin data'!Q$297*PO_valitsin!F$5)</f>
        <v>8.5679468079349105E-2</v>
      </c>
      <c r="FR68" s="87"/>
      <c r="FS68" s="87"/>
      <c r="FT68" s="87"/>
      <c r="FU68" s="87"/>
      <c r="FV68" s="87"/>
      <c r="FW68" s="87"/>
      <c r="FX68" s="87"/>
      <c r="FY68" s="87"/>
      <c r="FZ68" s="87"/>
      <c r="GA68" s="87"/>
      <c r="GB68" s="87"/>
      <c r="GC68" s="87"/>
      <c r="GD68" s="87"/>
      <c r="GE68" s="87"/>
      <c r="GF68" s="87"/>
      <c r="GG68" s="87"/>
      <c r="GH68" s="87"/>
      <c r="GI68" s="87"/>
      <c r="GJ68" s="87"/>
      <c r="GK68" s="87"/>
      <c r="GL68" s="87"/>
      <c r="GM68" s="87"/>
      <c r="GN68" s="87"/>
      <c r="GO68" s="87"/>
      <c r="GP68" s="87"/>
      <c r="GQ68" s="87"/>
      <c r="GR68" s="87"/>
      <c r="GS68" s="87"/>
      <c r="GT68" s="87"/>
      <c r="GU68" s="87"/>
      <c r="GV68" s="87"/>
      <c r="GW68" s="87"/>
      <c r="GX68" s="87"/>
      <c r="GY68" s="87"/>
      <c r="GZ68" s="87"/>
      <c r="HA68" s="87"/>
      <c r="HB68" s="87"/>
      <c r="HC68" s="87"/>
      <c r="HD68" s="87"/>
      <c r="HE68" s="87"/>
      <c r="HF68" s="87"/>
      <c r="HG68" s="87"/>
      <c r="HH68" s="87"/>
      <c r="HI68" s="87"/>
      <c r="HJ68" s="87"/>
      <c r="HK68" s="87"/>
      <c r="HL68" s="87"/>
      <c r="HM68" s="87">
        <f>IF($B68=PO_valitsin!$C$8,100000,'mallin data'!EN68/'mallin data'!BO$297*PO_valitsin!E$5)</f>
        <v>0.71279561191134388</v>
      </c>
      <c r="HN68" s="87">
        <f>IF($B68=PO_valitsin!$C$8,100000,'mallin data'!EO68/'mallin data'!BP$297*PO_valitsin!H$5)</f>
        <v>7.1746665416467903E-2</v>
      </c>
      <c r="HO68" s="87"/>
      <c r="HP68" s="87"/>
      <c r="HQ68" s="87"/>
      <c r="HR68" s="87">
        <f>IF($B68=PO_valitsin!$C$8,100000,'mallin data'!ES68/'mallin data'!BT$297*PO_valitsin!I$5)</f>
        <v>1.4622236824659501E-2</v>
      </c>
      <c r="HS68" s="87"/>
      <c r="HT68" s="87"/>
      <c r="HU68" s="87"/>
      <c r="HV68" s="87"/>
      <c r="HW68" s="87"/>
      <c r="HX68" s="87"/>
      <c r="HY68" s="87"/>
      <c r="HZ68" s="87"/>
      <c r="IA68" s="87"/>
      <c r="IB68" s="87"/>
      <c r="IC68" s="87"/>
      <c r="ID68" s="87"/>
      <c r="IE68" s="87"/>
      <c r="IF68" s="87"/>
      <c r="IG68" s="87"/>
      <c r="IH68" s="87">
        <f>IF($B68=PO_valitsin!$C$8,100000,'mallin data'!FI68/'mallin data'!CJ$297*PO_valitsin!G$5)</f>
        <v>4.9836033931360046E-2</v>
      </c>
      <c r="II68" s="88">
        <f t="shared" ref="II68:II131" si="4">SUM(FJ68:IH68)+IK68</f>
        <v>1.0473945358183889</v>
      </c>
      <c r="IJ68" s="80">
        <f t="shared" ref="IJ68:IJ131" si="5">_xlfn.RANK.EQ(II68,$II$3:$II$295,1)</f>
        <v>183</v>
      </c>
      <c r="IK68" s="89">
        <f t="shared" si="3"/>
        <v>6.6000000000000037E-9</v>
      </c>
      <c r="IL68" s="36" t="str">
        <f t="shared" ref="IL68:IL131" si="6">B68</f>
        <v>Kankaanpää</v>
      </c>
    </row>
    <row r="69" spans="2:246" x14ac:dyDescent="0.2">
      <c r="B69" s="12" t="s">
        <v>204</v>
      </c>
      <c r="C69" s="12">
        <v>216</v>
      </c>
      <c r="F69" s="59" t="s">
        <v>141</v>
      </c>
      <c r="G69" s="59" t="s">
        <v>142</v>
      </c>
      <c r="H69" s="59" t="s">
        <v>93</v>
      </c>
      <c r="I69" s="59" t="s">
        <v>94</v>
      </c>
      <c r="J69" s="71">
        <v>52.7</v>
      </c>
      <c r="Q69" s="71">
        <v>36</v>
      </c>
      <c r="AV69" s="67"/>
      <c r="AW69" s="67"/>
      <c r="BO69" s="76">
        <v>-7.2727272727272724E-2</v>
      </c>
      <c r="BP69" s="77">
        <v>22962.781429745275</v>
      </c>
      <c r="BT69" s="75">
        <v>1E-3</v>
      </c>
      <c r="CJ69" s="77">
        <v>102</v>
      </c>
      <c r="CK69" s="84">
        <f>ABS(J69-PO_valitsin!$D$8)</f>
        <v>7.2000000000000028</v>
      </c>
      <c r="CR69" s="86">
        <f>ABS(Q69-PO_valitsin!$F$8)</f>
        <v>52</v>
      </c>
      <c r="EN69" s="85">
        <f>ABS(BO69-PO_valitsin!$E$8)</f>
        <v>2.531347962382445E-2</v>
      </c>
      <c r="EO69" s="85">
        <f>ABS(BP69-PO_valitsin!$H$8)</f>
        <v>3744.5894937536577</v>
      </c>
      <c r="ES69" s="85">
        <f>ABS(BT69-PO_valitsin!$I$8)</f>
        <v>1E-3</v>
      </c>
      <c r="FI69" s="85">
        <f>ABS(CJ69-PO_valitsin!$G$8)</f>
        <v>1666</v>
      </c>
      <c r="FJ69" s="87">
        <f>IF($B69=PO_valitsin!$C$8,100000,'mallin data'!CK69/'mallin data'!J$297*PO_valitsin!D$5)</f>
        <v>0.3246177975990005</v>
      </c>
      <c r="FK69" s="87"/>
      <c r="FL69" s="87"/>
      <c r="FM69" s="87"/>
      <c r="FN69" s="87"/>
      <c r="FO69" s="87"/>
      <c r="FP69" s="87"/>
      <c r="FQ69" s="87">
        <f>IF($B69=PO_valitsin!$C$8,100000,'mallin data'!CR69/'mallin data'!Q$297*PO_valitsin!F$5)</f>
        <v>0.24615095801801962</v>
      </c>
      <c r="FR69" s="87"/>
      <c r="FS69" s="87"/>
      <c r="FT69" s="87"/>
      <c r="FU69" s="87"/>
      <c r="FV69" s="87"/>
      <c r="FW69" s="87"/>
      <c r="FX69" s="87"/>
      <c r="FY69" s="87"/>
      <c r="FZ69" s="87"/>
      <c r="GA69" s="87"/>
      <c r="GB69" s="87"/>
      <c r="GC69" s="87"/>
      <c r="GD69" s="87"/>
      <c r="GE69" s="87"/>
      <c r="GF69" s="87"/>
      <c r="GG69" s="87"/>
      <c r="GH69" s="87"/>
      <c r="GI69" s="87"/>
      <c r="GJ69" s="87"/>
      <c r="GK69" s="87"/>
      <c r="GL69" s="87"/>
      <c r="GM69" s="87"/>
      <c r="GN69" s="87"/>
      <c r="GO69" s="87"/>
      <c r="GP69" s="87"/>
      <c r="GQ69" s="87"/>
      <c r="GR69" s="87"/>
      <c r="GS69" s="87"/>
      <c r="GT69" s="87"/>
      <c r="GU69" s="87"/>
      <c r="GV69" s="87"/>
      <c r="GW69" s="87"/>
      <c r="GX69" s="87"/>
      <c r="GY69" s="87"/>
      <c r="GZ69" s="87"/>
      <c r="HA69" s="87"/>
      <c r="HB69" s="87"/>
      <c r="HC69" s="87"/>
      <c r="HD69" s="87"/>
      <c r="HE69" s="87"/>
      <c r="HF69" s="87"/>
      <c r="HG69" s="87"/>
      <c r="HH69" s="87"/>
      <c r="HI69" s="87"/>
      <c r="HJ69" s="87"/>
      <c r="HK69" s="87"/>
      <c r="HL69" s="87"/>
      <c r="HM69" s="87">
        <f>IF($B69=PO_valitsin!$C$8,100000,'mallin data'!EN69/'mallin data'!BO$297*PO_valitsin!E$5)</f>
        <v>0.24805046366485947</v>
      </c>
      <c r="HN69" s="87">
        <f>IF($B69=PO_valitsin!$C$8,100000,'mallin data'!EO69/'mallin data'!BP$297*PO_valitsin!H$5)</f>
        <v>0.11883159280036384</v>
      </c>
      <c r="HO69" s="87"/>
      <c r="HP69" s="87"/>
      <c r="HQ69" s="87"/>
      <c r="HR69" s="87">
        <f>IF($B69=PO_valitsin!$C$8,100000,'mallin data'!ES69/'mallin data'!BT$297*PO_valitsin!I$5)</f>
        <v>1.4622236824659501E-2</v>
      </c>
      <c r="HS69" s="87"/>
      <c r="HT69" s="87"/>
      <c r="HU69" s="87"/>
      <c r="HV69" s="87"/>
      <c r="HW69" s="87"/>
      <c r="HX69" s="87"/>
      <c r="HY69" s="87"/>
      <c r="HZ69" s="87"/>
      <c r="IA69" s="87"/>
      <c r="IB69" s="87"/>
      <c r="IC69" s="87"/>
      <c r="ID69" s="87"/>
      <c r="IE69" s="87"/>
      <c r="IF69" s="87"/>
      <c r="IG69" s="87"/>
      <c r="IH69" s="87">
        <f>IF($B69=PO_valitsin!$C$8,100000,'mallin data'!FI69/'mallin data'!CJ$297*PO_valitsin!G$5)</f>
        <v>0.16184567744570338</v>
      </c>
      <c r="II69" s="88">
        <f t="shared" si="4"/>
        <v>1.1141187330526063</v>
      </c>
      <c r="IJ69" s="80">
        <f t="shared" si="5"/>
        <v>193</v>
      </c>
      <c r="IK69" s="89">
        <f t="shared" ref="IK69:IK132" si="7">IK68+0.0000000001</f>
        <v>6.7000000000000037E-9</v>
      </c>
      <c r="IL69" s="36" t="str">
        <f t="shared" si="6"/>
        <v>Kannonkoski</v>
      </c>
    </row>
    <row r="70" spans="2:246" x14ac:dyDescent="0.2">
      <c r="B70" s="12" t="s">
        <v>205</v>
      </c>
      <c r="C70" s="12">
        <v>217</v>
      </c>
      <c r="F70" s="59" t="s">
        <v>134</v>
      </c>
      <c r="G70" s="59" t="s">
        <v>135</v>
      </c>
      <c r="H70" s="59" t="s">
        <v>93</v>
      </c>
      <c r="I70" s="59" t="s">
        <v>94</v>
      </c>
      <c r="J70" s="71">
        <v>44.8</v>
      </c>
      <c r="Q70" s="71">
        <v>73.8</v>
      </c>
      <c r="AV70" s="67"/>
      <c r="AW70" s="67"/>
      <c r="BO70" s="76">
        <v>9.3749999999999997E-3</v>
      </c>
      <c r="BP70" s="77">
        <v>24215.470453678994</v>
      </c>
      <c r="BT70" s="75">
        <v>4.0000000000000001E-3</v>
      </c>
      <c r="CJ70" s="77">
        <v>646</v>
      </c>
      <c r="CK70" s="84">
        <f>ABS(J70-PO_valitsin!$D$8)</f>
        <v>0.70000000000000284</v>
      </c>
      <c r="CR70" s="86">
        <f>ABS(Q70-PO_valitsin!$F$8)</f>
        <v>14.200000000000003</v>
      </c>
      <c r="EN70" s="85">
        <f>ABS(BO70-PO_valitsin!$E$8)</f>
        <v>5.6788793103448275E-2</v>
      </c>
      <c r="EO70" s="85">
        <f>ABS(BP70-PO_valitsin!$H$8)</f>
        <v>2491.9004698199387</v>
      </c>
      <c r="ES70" s="85">
        <f>ABS(BT70-PO_valitsin!$I$8)</f>
        <v>2E-3</v>
      </c>
      <c r="FI70" s="85">
        <f>ABS(CJ70-PO_valitsin!$G$8)</f>
        <v>1122</v>
      </c>
      <c r="FJ70" s="87">
        <f>IF($B70=PO_valitsin!$C$8,100000,'mallin data'!CK70/'mallin data'!J$297*PO_valitsin!D$5)</f>
        <v>3.1560063655458499E-2</v>
      </c>
      <c r="FK70" s="87"/>
      <c r="FL70" s="87"/>
      <c r="FM70" s="87"/>
      <c r="FN70" s="87"/>
      <c r="FO70" s="87"/>
      <c r="FP70" s="87"/>
      <c r="FQ70" s="87">
        <f>IF($B70=PO_valitsin!$C$8,100000,'mallin data'!CR70/'mallin data'!Q$297*PO_valitsin!F$5)</f>
        <v>6.7218146227997683E-2</v>
      </c>
      <c r="FR70" s="87"/>
      <c r="FS70" s="87"/>
      <c r="FT70" s="87"/>
      <c r="FU70" s="87"/>
      <c r="FV70" s="87"/>
      <c r="FW70" s="87"/>
      <c r="FX70" s="87"/>
      <c r="FY70" s="87"/>
      <c r="FZ70" s="87"/>
      <c r="GA70" s="87"/>
      <c r="GB70" s="87"/>
      <c r="GC70" s="87"/>
      <c r="GD70" s="87"/>
      <c r="GE70" s="87"/>
      <c r="GF70" s="87"/>
      <c r="GG70" s="87"/>
      <c r="GH70" s="87"/>
      <c r="GI70" s="87"/>
      <c r="GJ70" s="87"/>
      <c r="GK70" s="87"/>
      <c r="GL70" s="87"/>
      <c r="GM70" s="87"/>
      <c r="GN70" s="87"/>
      <c r="GO70" s="87"/>
      <c r="GP70" s="87"/>
      <c r="GQ70" s="87"/>
      <c r="GR70" s="87"/>
      <c r="GS70" s="87"/>
      <c r="GT70" s="87"/>
      <c r="GU70" s="87"/>
      <c r="GV70" s="87"/>
      <c r="GW70" s="87"/>
      <c r="GX70" s="87"/>
      <c r="GY70" s="87"/>
      <c r="GZ70" s="87"/>
      <c r="HA70" s="87"/>
      <c r="HB70" s="87"/>
      <c r="HC70" s="87"/>
      <c r="HD70" s="87"/>
      <c r="HE70" s="87"/>
      <c r="HF70" s="87"/>
      <c r="HG70" s="87"/>
      <c r="HH70" s="87"/>
      <c r="HI70" s="87"/>
      <c r="HJ70" s="87"/>
      <c r="HK70" s="87"/>
      <c r="HL70" s="87"/>
      <c r="HM70" s="87">
        <f>IF($B70=PO_valitsin!$C$8,100000,'mallin data'!EN70/'mallin data'!BO$297*PO_valitsin!E$5)</f>
        <v>0.55648163230077041</v>
      </c>
      <c r="HN70" s="87">
        <f>IF($B70=PO_valitsin!$C$8,100000,'mallin data'!EO70/'mallin data'!BP$297*PO_valitsin!H$5)</f>
        <v>7.9078495098763066E-2</v>
      </c>
      <c r="HO70" s="87"/>
      <c r="HP70" s="87"/>
      <c r="HQ70" s="87"/>
      <c r="HR70" s="87">
        <f>IF($B70=PO_valitsin!$C$8,100000,'mallin data'!ES70/'mallin data'!BT$297*PO_valitsin!I$5)</f>
        <v>2.9244473649319001E-2</v>
      </c>
      <c r="HS70" s="87"/>
      <c r="HT70" s="87"/>
      <c r="HU70" s="87"/>
      <c r="HV70" s="87"/>
      <c r="HW70" s="87"/>
      <c r="HX70" s="87"/>
      <c r="HY70" s="87"/>
      <c r="HZ70" s="87"/>
      <c r="IA70" s="87"/>
      <c r="IB70" s="87"/>
      <c r="IC70" s="87"/>
      <c r="ID70" s="87"/>
      <c r="IE70" s="87"/>
      <c r="IF70" s="87"/>
      <c r="IG70" s="87"/>
      <c r="IH70" s="87">
        <f>IF($B70=PO_valitsin!$C$8,100000,'mallin data'!FI70/'mallin data'!CJ$297*PO_valitsin!G$5)</f>
        <v>0.10899810930016759</v>
      </c>
      <c r="II70" s="88">
        <f t="shared" si="4"/>
        <v>0.87258092703247636</v>
      </c>
      <c r="IJ70" s="80">
        <f t="shared" si="5"/>
        <v>123</v>
      </c>
      <c r="IK70" s="89">
        <f t="shared" si="7"/>
        <v>6.8000000000000038E-9</v>
      </c>
      <c r="IL70" s="36" t="str">
        <f t="shared" si="6"/>
        <v>Kannus</v>
      </c>
    </row>
    <row r="71" spans="2:246" x14ac:dyDescent="0.2">
      <c r="B71" s="12" t="s">
        <v>207</v>
      </c>
      <c r="C71" s="12">
        <v>218</v>
      </c>
      <c r="F71" s="59" t="s">
        <v>87</v>
      </c>
      <c r="G71" s="59" t="s">
        <v>88</v>
      </c>
      <c r="H71" s="59" t="s">
        <v>93</v>
      </c>
      <c r="I71" s="59" t="s">
        <v>94</v>
      </c>
      <c r="J71" s="71">
        <v>52.5</v>
      </c>
      <c r="Q71" s="71">
        <v>39.700000000000003</v>
      </c>
      <c r="AV71" s="67"/>
      <c r="AW71" s="67"/>
      <c r="BO71" s="76">
        <v>3.125E-2</v>
      </c>
      <c r="BP71" s="77">
        <v>23618.308080808081</v>
      </c>
      <c r="BT71" s="75">
        <v>1.7000000000000001E-2</v>
      </c>
      <c r="CJ71" s="77">
        <v>66</v>
      </c>
      <c r="CK71" s="84">
        <f>ABS(J71-PO_valitsin!$D$8)</f>
        <v>7</v>
      </c>
      <c r="CR71" s="86">
        <f>ABS(Q71-PO_valitsin!$F$8)</f>
        <v>48.3</v>
      </c>
      <c r="EN71" s="85">
        <f>ABS(BO71-PO_valitsin!$E$8)</f>
        <v>7.8663793103448273E-2</v>
      </c>
      <c r="EO71" s="85">
        <f>ABS(BP71-PO_valitsin!$H$8)</f>
        <v>3089.0628426908515</v>
      </c>
      <c r="ES71" s="85">
        <f>ABS(BT71-PO_valitsin!$I$8)</f>
        <v>1.5000000000000001E-2</v>
      </c>
      <c r="FI71" s="85">
        <f>ABS(CJ71-PO_valitsin!$G$8)</f>
        <v>1702</v>
      </c>
      <c r="FJ71" s="87">
        <f>IF($B71=PO_valitsin!$C$8,100000,'mallin data'!CK71/'mallin data'!J$297*PO_valitsin!D$5)</f>
        <v>0.31560063655458365</v>
      </c>
      <c r="FK71" s="87"/>
      <c r="FL71" s="87"/>
      <c r="FM71" s="87"/>
      <c r="FN71" s="87"/>
      <c r="FO71" s="87"/>
      <c r="FP71" s="87"/>
      <c r="FQ71" s="87">
        <f>IF($B71=PO_valitsin!$C$8,100000,'mallin data'!CR71/'mallin data'!Q$297*PO_valitsin!F$5)</f>
        <v>0.22863637062058362</v>
      </c>
      <c r="FR71" s="87"/>
      <c r="FS71" s="87"/>
      <c r="FT71" s="87"/>
      <c r="FU71" s="87"/>
      <c r="FV71" s="87"/>
      <c r="FW71" s="87"/>
      <c r="FX71" s="87"/>
      <c r="FY71" s="87"/>
      <c r="FZ71" s="87"/>
      <c r="GA71" s="87"/>
      <c r="GB71" s="87"/>
      <c r="GC71" s="87"/>
      <c r="GD71" s="87"/>
      <c r="GE71" s="87"/>
      <c r="GF71" s="87"/>
      <c r="GG71" s="87"/>
      <c r="GH71" s="87"/>
      <c r="GI71" s="87"/>
      <c r="GJ71" s="87"/>
      <c r="GK71" s="87"/>
      <c r="GL71" s="87"/>
      <c r="GM71" s="87"/>
      <c r="GN71" s="87"/>
      <c r="GO71" s="87"/>
      <c r="GP71" s="87"/>
      <c r="GQ71" s="87"/>
      <c r="GR71" s="87"/>
      <c r="GS71" s="87"/>
      <c r="GT71" s="87"/>
      <c r="GU71" s="87"/>
      <c r="GV71" s="87"/>
      <c r="GW71" s="87"/>
      <c r="GX71" s="87"/>
      <c r="GY71" s="87"/>
      <c r="GZ71" s="87"/>
      <c r="HA71" s="87"/>
      <c r="HB71" s="87"/>
      <c r="HC71" s="87"/>
      <c r="HD71" s="87"/>
      <c r="HE71" s="87"/>
      <c r="HF71" s="87"/>
      <c r="HG71" s="87"/>
      <c r="HH71" s="87"/>
      <c r="HI71" s="87"/>
      <c r="HJ71" s="87"/>
      <c r="HK71" s="87"/>
      <c r="HL71" s="87"/>
      <c r="HM71" s="87">
        <f>IF($B71=PO_valitsin!$C$8,100000,'mallin data'!EN71/'mallin data'!BO$297*PO_valitsin!E$5)</f>
        <v>0.77083793468607653</v>
      </c>
      <c r="HN71" s="87">
        <f>IF($B71=PO_valitsin!$C$8,100000,'mallin data'!EO71/'mallin data'!BP$297*PO_valitsin!H$5)</f>
        <v>9.802897179242108E-2</v>
      </c>
      <c r="HO71" s="87"/>
      <c r="HP71" s="87"/>
      <c r="HQ71" s="87"/>
      <c r="HR71" s="87">
        <f>IF($B71=PO_valitsin!$C$8,100000,'mallin data'!ES71/'mallin data'!BT$297*PO_valitsin!I$5)</f>
        <v>0.21933355236989252</v>
      </c>
      <c r="HS71" s="87"/>
      <c r="HT71" s="87"/>
      <c r="HU71" s="87"/>
      <c r="HV71" s="87"/>
      <c r="HW71" s="87"/>
      <c r="HX71" s="87"/>
      <c r="HY71" s="87"/>
      <c r="HZ71" s="87"/>
      <c r="IA71" s="87"/>
      <c r="IB71" s="87"/>
      <c r="IC71" s="87"/>
      <c r="ID71" s="87"/>
      <c r="IE71" s="87"/>
      <c r="IF71" s="87"/>
      <c r="IG71" s="87"/>
      <c r="IH71" s="87">
        <f>IF($B71=PO_valitsin!$C$8,100000,'mallin data'!FI71/'mallin data'!CJ$297*PO_valitsin!G$5)</f>
        <v>0.16534294298474617</v>
      </c>
      <c r="II71" s="88">
        <f t="shared" si="4"/>
        <v>1.7977804159083033</v>
      </c>
      <c r="IJ71" s="80">
        <f t="shared" si="5"/>
        <v>250</v>
      </c>
      <c r="IK71" s="89">
        <f t="shared" si="7"/>
        <v>6.9000000000000039E-9</v>
      </c>
      <c r="IL71" s="36" t="str">
        <f t="shared" si="6"/>
        <v>Karijoki</v>
      </c>
    </row>
    <row r="72" spans="2:246" x14ac:dyDescent="0.2">
      <c r="B72" s="12" t="s">
        <v>208</v>
      </c>
      <c r="C72" s="12">
        <v>224</v>
      </c>
      <c r="F72" s="59" t="s">
        <v>102</v>
      </c>
      <c r="G72" s="59" t="s">
        <v>103</v>
      </c>
      <c r="H72" s="59" t="s">
        <v>84</v>
      </c>
      <c r="I72" s="59" t="s">
        <v>85</v>
      </c>
      <c r="J72" s="71">
        <v>47.3</v>
      </c>
      <c r="Q72" s="71">
        <v>85.6</v>
      </c>
      <c r="AV72" s="67"/>
      <c r="AW72" s="67"/>
      <c r="BO72" s="76">
        <v>-2.7282266526757609E-2</v>
      </c>
      <c r="BP72" s="77">
        <v>26217.883113856195</v>
      </c>
      <c r="BT72" s="75">
        <v>6.9999999999999993E-3</v>
      </c>
      <c r="CJ72" s="77">
        <v>927</v>
      </c>
      <c r="CK72" s="84">
        <f>ABS(J72-PO_valitsin!$D$8)</f>
        <v>1.7999999999999972</v>
      </c>
      <c r="CR72" s="86">
        <f>ABS(Q72-PO_valitsin!$F$8)</f>
        <v>2.4000000000000057</v>
      </c>
      <c r="EN72" s="85">
        <f>ABS(BO72-PO_valitsin!$E$8)</f>
        <v>2.0131526576690664E-2</v>
      </c>
      <c r="EO72" s="85">
        <f>ABS(BP72-PO_valitsin!$H$8)</f>
        <v>489.48780964273828</v>
      </c>
      <c r="ES72" s="85">
        <f>ABS(BT72-PO_valitsin!$I$8)</f>
        <v>4.9999999999999992E-3</v>
      </c>
      <c r="FI72" s="85">
        <f>ABS(CJ72-PO_valitsin!$G$8)</f>
        <v>841</v>
      </c>
      <c r="FJ72" s="87">
        <f>IF($B72=PO_valitsin!$C$8,100000,'mallin data'!CK72/'mallin data'!J$297*PO_valitsin!D$5)</f>
        <v>8.1154449399749959E-2</v>
      </c>
      <c r="FK72" s="87"/>
      <c r="FL72" s="87"/>
      <c r="FM72" s="87"/>
      <c r="FN72" s="87"/>
      <c r="FO72" s="87"/>
      <c r="FP72" s="87"/>
      <c r="FQ72" s="87">
        <f>IF($B72=PO_valitsin!$C$8,100000,'mallin data'!CR72/'mallin data'!Q$297*PO_valitsin!F$5)</f>
        <v>1.1360813446985548E-2</v>
      </c>
      <c r="FR72" s="87"/>
      <c r="FS72" s="87"/>
      <c r="FT72" s="87"/>
      <c r="FU72" s="87"/>
      <c r="FV72" s="87"/>
      <c r="FW72" s="87"/>
      <c r="FX72" s="87"/>
      <c r="FY72" s="87"/>
      <c r="FZ72" s="87"/>
      <c r="GA72" s="87"/>
      <c r="GB72" s="87"/>
      <c r="GC72" s="87"/>
      <c r="GD72" s="87"/>
      <c r="GE72" s="87"/>
      <c r="GF72" s="87"/>
      <c r="GG72" s="87"/>
      <c r="GH72" s="87"/>
      <c r="GI72" s="87"/>
      <c r="GJ72" s="87"/>
      <c r="GK72" s="87"/>
      <c r="GL72" s="87"/>
      <c r="GM72" s="87"/>
      <c r="GN72" s="87"/>
      <c r="GO72" s="87"/>
      <c r="GP72" s="87"/>
      <c r="GQ72" s="87"/>
      <c r="GR72" s="87"/>
      <c r="GS72" s="87"/>
      <c r="GT72" s="87"/>
      <c r="GU72" s="87"/>
      <c r="GV72" s="87"/>
      <c r="GW72" s="87"/>
      <c r="GX72" s="87"/>
      <c r="GY72" s="87"/>
      <c r="GZ72" s="87"/>
      <c r="HA72" s="87"/>
      <c r="HB72" s="87"/>
      <c r="HC72" s="87"/>
      <c r="HD72" s="87"/>
      <c r="HE72" s="87"/>
      <c r="HF72" s="87"/>
      <c r="HG72" s="87"/>
      <c r="HH72" s="87"/>
      <c r="HI72" s="87"/>
      <c r="HJ72" s="87"/>
      <c r="HK72" s="87"/>
      <c r="HL72" s="87"/>
      <c r="HM72" s="87">
        <f>IF($B72=PO_valitsin!$C$8,100000,'mallin data'!EN72/'mallin data'!BO$297*PO_valitsin!E$5)</f>
        <v>0.19727175306747122</v>
      </c>
      <c r="HN72" s="87">
        <f>IF($B72=PO_valitsin!$C$8,100000,'mallin data'!EO72/'mallin data'!BP$297*PO_valitsin!H$5)</f>
        <v>1.5533509393549146E-2</v>
      </c>
      <c r="HO72" s="87"/>
      <c r="HP72" s="87"/>
      <c r="HQ72" s="87"/>
      <c r="HR72" s="87">
        <f>IF($B72=PO_valitsin!$C$8,100000,'mallin data'!ES72/'mallin data'!BT$297*PO_valitsin!I$5)</f>
        <v>7.3111184123297493E-2</v>
      </c>
      <c r="HS72" s="87"/>
      <c r="HT72" s="87"/>
      <c r="HU72" s="87"/>
      <c r="HV72" s="87"/>
      <c r="HW72" s="87"/>
      <c r="HX72" s="87"/>
      <c r="HY72" s="87"/>
      <c r="HZ72" s="87"/>
      <c r="IA72" s="87"/>
      <c r="IB72" s="87"/>
      <c r="IC72" s="87"/>
      <c r="ID72" s="87"/>
      <c r="IE72" s="87"/>
      <c r="IF72" s="87"/>
      <c r="IG72" s="87"/>
      <c r="IH72" s="87">
        <f>IF($B72=PO_valitsin!$C$8,100000,'mallin data'!FI72/'mallin data'!CJ$297*PO_valitsin!G$5)</f>
        <v>8.1700008842638977E-2</v>
      </c>
      <c r="II72" s="88">
        <f t="shared" si="4"/>
        <v>0.46013172527369239</v>
      </c>
      <c r="IJ72" s="80">
        <f t="shared" si="5"/>
        <v>15</v>
      </c>
      <c r="IK72" s="89">
        <f t="shared" si="7"/>
        <v>7.000000000000004E-9</v>
      </c>
      <c r="IL72" s="36" t="str">
        <f t="shared" si="6"/>
        <v>Karkkila</v>
      </c>
    </row>
    <row r="73" spans="2:246" x14ac:dyDescent="0.2">
      <c r="B73" s="12" t="s">
        <v>209</v>
      </c>
      <c r="C73" s="12">
        <v>226</v>
      </c>
      <c r="F73" s="59" t="s">
        <v>141</v>
      </c>
      <c r="G73" s="59" t="s">
        <v>142</v>
      </c>
      <c r="H73" s="59" t="s">
        <v>93</v>
      </c>
      <c r="I73" s="59" t="s">
        <v>94</v>
      </c>
      <c r="J73" s="71">
        <v>52.4</v>
      </c>
      <c r="Q73" s="71">
        <v>50.6</v>
      </c>
      <c r="AV73" s="67"/>
      <c r="AW73" s="67"/>
      <c r="BO73" s="76">
        <v>-3.3846153846153845E-2</v>
      </c>
      <c r="BP73" s="77">
        <v>22958.333793103448</v>
      </c>
      <c r="BT73" s="75">
        <v>1E-3</v>
      </c>
      <c r="CJ73" s="77">
        <v>314</v>
      </c>
      <c r="CK73" s="84">
        <f>ABS(J73-PO_valitsin!$D$8)</f>
        <v>6.8999999999999986</v>
      </c>
      <c r="CR73" s="86">
        <f>ABS(Q73-PO_valitsin!$F$8)</f>
        <v>37.4</v>
      </c>
      <c r="EN73" s="85">
        <f>ABS(BO73-PO_valitsin!$E$8)</f>
        <v>1.3567639257294428E-2</v>
      </c>
      <c r="EO73" s="85">
        <f>ABS(BP73-PO_valitsin!$H$8)</f>
        <v>3749.0371303954853</v>
      </c>
      <c r="ES73" s="85">
        <f>ABS(BT73-PO_valitsin!$I$8)</f>
        <v>1E-3</v>
      </c>
      <c r="FI73" s="85">
        <f>ABS(CJ73-PO_valitsin!$G$8)</f>
        <v>1454</v>
      </c>
      <c r="FJ73" s="87">
        <f>IF($B73=PO_valitsin!$C$8,100000,'mallin data'!CK73/'mallin data'!J$297*PO_valitsin!D$5)</f>
        <v>0.31109205603237533</v>
      </c>
      <c r="FK73" s="87"/>
      <c r="FL73" s="87"/>
      <c r="FM73" s="87"/>
      <c r="FN73" s="87"/>
      <c r="FO73" s="87"/>
      <c r="FP73" s="87"/>
      <c r="FQ73" s="87">
        <f>IF($B73=PO_valitsin!$C$8,100000,'mallin data'!CR73/'mallin data'!Q$297*PO_valitsin!F$5)</f>
        <v>0.17703934288219103</v>
      </c>
      <c r="FR73" s="87"/>
      <c r="FS73" s="87"/>
      <c r="FT73" s="87"/>
      <c r="FU73" s="87"/>
      <c r="FV73" s="87"/>
      <c r="FW73" s="87"/>
      <c r="FX73" s="87"/>
      <c r="FY73" s="87"/>
      <c r="FZ73" s="87"/>
      <c r="GA73" s="87"/>
      <c r="GB73" s="87"/>
      <c r="GC73" s="87"/>
      <c r="GD73" s="87"/>
      <c r="GE73" s="87"/>
      <c r="GF73" s="87"/>
      <c r="GG73" s="87"/>
      <c r="GH73" s="87"/>
      <c r="GI73" s="87"/>
      <c r="GJ73" s="87"/>
      <c r="GK73" s="87"/>
      <c r="GL73" s="87"/>
      <c r="GM73" s="87"/>
      <c r="GN73" s="87"/>
      <c r="GO73" s="87"/>
      <c r="GP73" s="87"/>
      <c r="GQ73" s="87"/>
      <c r="GR73" s="87"/>
      <c r="GS73" s="87"/>
      <c r="GT73" s="87"/>
      <c r="GU73" s="87"/>
      <c r="GV73" s="87"/>
      <c r="GW73" s="87"/>
      <c r="GX73" s="87"/>
      <c r="GY73" s="87"/>
      <c r="GZ73" s="87"/>
      <c r="HA73" s="87"/>
      <c r="HB73" s="87"/>
      <c r="HC73" s="87"/>
      <c r="HD73" s="87"/>
      <c r="HE73" s="87"/>
      <c r="HF73" s="87"/>
      <c r="HG73" s="87"/>
      <c r="HH73" s="87"/>
      <c r="HI73" s="87"/>
      <c r="HJ73" s="87"/>
      <c r="HK73" s="87"/>
      <c r="HL73" s="87"/>
      <c r="HM73" s="87">
        <f>IF($B73=PO_valitsin!$C$8,100000,'mallin data'!EN73/'mallin data'!BO$297*PO_valitsin!E$5)</f>
        <v>0.13295126780760486</v>
      </c>
      <c r="HN73" s="87">
        <f>IF($B73=PO_valitsin!$C$8,100000,'mallin data'!EO73/'mallin data'!BP$297*PO_valitsin!H$5)</f>
        <v>0.11897273503964728</v>
      </c>
      <c r="HO73" s="87"/>
      <c r="HP73" s="87"/>
      <c r="HQ73" s="87"/>
      <c r="HR73" s="87">
        <f>IF($B73=PO_valitsin!$C$8,100000,'mallin data'!ES73/'mallin data'!BT$297*PO_valitsin!I$5)</f>
        <v>1.4622236824659501E-2</v>
      </c>
      <c r="HS73" s="87"/>
      <c r="HT73" s="87"/>
      <c r="HU73" s="87"/>
      <c r="HV73" s="87"/>
      <c r="HW73" s="87"/>
      <c r="HX73" s="87"/>
      <c r="HY73" s="87"/>
      <c r="HZ73" s="87"/>
      <c r="IA73" s="87"/>
      <c r="IB73" s="87"/>
      <c r="IC73" s="87"/>
      <c r="ID73" s="87"/>
      <c r="IE73" s="87"/>
      <c r="IF73" s="87"/>
      <c r="IG73" s="87"/>
      <c r="IH73" s="87">
        <f>IF($B73=PO_valitsin!$C$8,100000,'mallin data'!FI73/'mallin data'!CJ$297*PO_valitsin!G$5)</f>
        <v>0.14125066927134017</v>
      </c>
      <c r="II73" s="88">
        <f t="shared" si="4"/>
        <v>0.895928314957818</v>
      </c>
      <c r="IJ73" s="80">
        <f t="shared" si="5"/>
        <v>131</v>
      </c>
      <c r="IK73" s="89">
        <f t="shared" si="7"/>
        <v>7.100000000000004E-9</v>
      </c>
      <c r="IL73" s="36" t="str">
        <f t="shared" si="6"/>
        <v>Karstula</v>
      </c>
    </row>
    <row r="74" spans="2:246" x14ac:dyDescent="0.2">
      <c r="B74" s="12" t="s">
        <v>210</v>
      </c>
      <c r="C74" s="12">
        <v>230</v>
      </c>
      <c r="F74" s="59" t="s">
        <v>121</v>
      </c>
      <c r="G74" s="59" t="s">
        <v>122</v>
      </c>
      <c r="H74" s="59" t="s">
        <v>93</v>
      </c>
      <c r="I74" s="59" t="s">
        <v>94</v>
      </c>
      <c r="J74" s="71">
        <v>50.7</v>
      </c>
      <c r="Q74" s="71">
        <v>33.9</v>
      </c>
      <c r="AV74" s="67"/>
      <c r="AW74" s="67"/>
      <c r="BO74" s="76">
        <v>-2.4752475247524754E-2</v>
      </c>
      <c r="BP74" s="77">
        <v>23179.812725631768</v>
      </c>
      <c r="BT74" s="75">
        <v>0</v>
      </c>
      <c r="CJ74" s="77">
        <v>197</v>
      </c>
      <c r="CK74" s="84">
        <f>ABS(J74-PO_valitsin!$D$8)</f>
        <v>5.2000000000000028</v>
      </c>
      <c r="CR74" s="86">
        <f>ABS(Q74-PO_valitsin!$F$8)</f>
        <v>54.1</v>
      </c>
      <c r="EN74" s="85">
        <f>ABS(BO74-PO_valitsin!$E$8)</f>
        <v>2.266131785592352E-2</v>
      </c>
      <c r="EO74" s="85">
        <f>ABS(BP74-PO_valitsin!$H$8)</f>
        <v>3527.5581978671653</v>
      </c>
      <c r="ES74" s="85">
        <f>ABS(BT74-PO_valitsin!$I$8)</f>
        <v>2E-3</v>
      </c>
      <c r="FI74" s="85">
        <f>ABS(CJ74-PO_valitsin!$G$8)</f>
        <v>1571</v>
      </c>
      <c r="FJ74" s="87">
        <f>IF($B74=PO_valitsin!$C$8,100000,'mallin data'!CK74/'mallin data'!J$297*PO_valitsin!D$5)</f>
        <v>0.23444618715483373</v>
      </c>
      <c r="FK74" s="87"/>
      <c r="FL74" s="87"/>
      <c r="FM74" s="87"/>
      <c r="FN74" s="87"/>
      <c r="FO74" s="87"/>
      <c r="FP74" s="87"/>
      <c r="FQ74" s="87">
        <f>IF($B74=PO_valitsin!$C$8,100000,'mallin data'!CR74/'mallin data'!Q$297*PO_valitsin!F$5)</f>
        <v>0.25609166978413195</v>
      </c>
      <c r="FR74" s="87"/>
      <c r="FS74" s="87"/>
      <c r="FT74" s="87"/>
      <c r="FU74" s="87"/>
      <c r="FV74" s="87"/>
      <c r="FW74" s="87"/>
      <c r="FX74" s="87"/>
      <c r="FY74" s="87"/>
      <c r="FZ74" s="87"/>
      <c r="GA74" s="87"/>
      <c r="GB74" s="87"/>
      <c r="GC74" s="87"/>
      <c r="GD74" s="87"/>
      <c r="GE74" s="87"/>
      <c r="GF74" s="87"/>
      <c r="GG74" s="87"/>
      <c r="GH74" s="87"/>
      <c r="GI74" s="87"/>
      <c r="GJ74" s="87"/>
      <c r="GK74" s="87"/>
      <c r="GL74" s="87"/>
      <c r="GM74" s="87"/>
      <c r="GN74" s="87"/>
      <c r="GO74" s="87"/>
      <c r="GP74" s="87"/>
      <c r="GQ74" s="87"/>
      <c r="GR74" s="87"/>
      <c r="GS74" s="87"/>
      <c r="GT74" s="87"/>
      <c r="GU74" s="87"/>
      <c r="GV74" s="87"/>
      <c r="GW74" s="87"/>
      <c r="GX74" s="87"/>
      <c r="GY74" s="87"/>
      <c r="GZ74" s="87"/>
      <c r="HA74" s="87"/>
      <c r="HB74" s="87"/>
      <c r="HC74" s="87"/>
      <c r="HD74" s="87"/>
      <c r="HE74" s="87"/>
      <c r="HF74" s="87"/>
      <c r="HG74" s="87"/>
      <c r="HH74" s="87"/>
      <c r="HI74" s="87"/>
      <c r="HJ74" s="87"/>
      <c r="HK74" s="87"/>
      <c r="HL74" s="87"/>
      <c r="HM74" s="87">
        <f>IF($B74=PO_valitsin!$C$8,100000,'mallin data'!EN74/'mallin data'!BO$297*PO_valitsin!E$5)</f>
        <v>0.22206154526966315</v>
      </c>
      <c r="HN74" s="87">
        <f>IF($B74=PO_valitsin!$C$8,100000,'mallin data'!EO74/'mallin data'!BP$297*PO_valitsin!H$5)</f>
        <v>0.11194427588064822</v>
      </c>
      <c r="HO74" s="87"/>
      <c r="HP74" s="87"/>
      <c r="HQ74" s="87"/>
      <c r="HR74" s="87">
        <f>IF($B74=PO_valitsin!$C$8,100000,'mallin data'!ES74/'mallin data'!BT$297*PO_valitsin!I$5)</f>
        <v>2.9244473649319001E-2</v>
      </c>
      <c r="HS74" s="87"/>
      <c r="HT74" s="87"/>
      <c r="HU74" s="87"/>
      <c r="HV74" s="87"/>
      <c r="HW74" s="87"/>
      <c r="HX74" s="87"/>
      <c r="HY74" s="87"/>
      <c r="HZ74" s="87"/>
      <c r="IA74" s="87"/>
      <c r="IB74" s="87"/>
      <c r="IC74" s="87"/>
      <c r="ID74" s="87"/>
      <c r="IE74" s="87"/>
      <c r="IF74" s="87"/>
      <c r="IG74" s="87"/>
      <c r="IH74" s="87">
        <f>IF($B74=PO_valitsin!$C$8,100000,'mallin data'!FI74/'mallin data'!CJ$297*PO_valitsin!G$5)</f>
        <v>0.15261678227322928</v>
      </c>
      <c r="II74" s="88">
        <f t="shared" si="4"/>
        <v>1.0064049412118254</v>
      </c>
      <c r="IJ74" s="80">
        <f t="shared" si="5"/>
        <v>170</v>
      </c>
      <c r="IK74" s="89">
        <f t="shared" si="7"/>
        <v>7.2000000000000041E-9</v>
      </c>
      <c r="IL74" s="36" t="str">
        <f t="shared" si="6"/>
        <v>Karvia</v>
      </c>
    </row>
    <row r="75" spans="2:246" x14ac:dyDescent="0.2">
      <c r="B75" s="12" t="s">
        <v>211</v>
      </c>
      <c r="C75" s="12">
        <v>231</v>
      </c>
      <c r="F75" s="59" t="s">
        <v>212</v>
      </c>
      <c r="G75" s="59" t="s">
        <v>213</v>
      </c>
      <c r="H75" s="59" t="s">
        <v>117</v>
      </c>
      <c r="I75" s="59" t="s">
        <v>118</v>
      </c>
      <c r="J75" s="71">
        <v>53.4</v>
      </c>
      <c r="Q75" s="71">
        <v>99.8</v>
      </c>
      <c r="AV75" s="67"/>
      <c r="AW75" s="67"/>
      <c r="BO75" s="76">
        <v>2.4691358024691357E-2</v>
      </c>
      <c r="BP75" s="77">
        <v>28060.557119205299</v>
      </c>
      <c r="BT75" s="75">
        <v>0.27500000000000002</v>
      </c>
      <c r="CJ75" s="77">
        <v>83</v>
      </c>
      <c r="CK75" s="84">
        <f>ABS(J75-PO_valitsin!$D$8)</f>
        <v>7.8999999999999986</v>
      </c>
      <c r="CR75" s="86">
        <f>ABS(Q75-PO_valitsin!$F$8)</f>
        <v>11.799999999999997</v>
      </c>
      <c r="EN75" s="85">
        <f>ABS(BO75-PO_valitsin!$E$8)</f>
        <v>7.210515112813963E-2</v>
      </c>
      <c r="EO75" s="85">
        <f>ABS(BP75-PO_valitsin!$H$8)</f>
        <v>1353.1861957063666</v>
      </c>
      <c r="ES75" s="85">
        <f>ABS(BT75-PO_valitsin!$I$8)</f>
        <v>0.27300000000000002</v>
      </c>
      <c r="FI75" s="85">
        <f>ABS(CJ75-PO_valitsin!$G$8)</f>
        <v>1685</v>
      </c>
      <c r="FJ75" s="87">
        <f>IF($B75=PO_valitsin!$C$8,100000,'mallin data'!CK75/'mallin data'!J$297*PO_valitsin!D$5)</f>
        <v>0.35617786125445866</v>
      </c>
      <c r="FK75" s="87"/>
      <c r="FL75" s="87"/>
      <c r="FM75" s="87"/>
      <c r="FN75" s="87"/>
      <c r="FO75" s="87"/>
      <c r="FP75" s="87"/>
      <c r="FQ75" s="87">
        <f>IF($B75=PO_valitsin!$C$8,100000,'mallin data'!CR75/'mallin data'!Q$297*PO_valitsin!F$5)</f>
        <v>5.5857332781012126E-2</v>
      </c>
      <c r="FR75" s="87"/>
      <c r="FS75" s="87"/>
      <c r="FT75" s="87"/>
      <c r="FU75" s="87"/>
      <c r="FV75" s="87"/>
      <c r="FW75" s="87"/>
      <c r="FX75" s="87"/>
      <c r="FY75" s="87"/>
      <c r="FZ75" s="87"/>
      <c r="GA75" s="87"/>
      <c r="GB75" s="87"/>
      <c r="GC75" s="87"/>
      <c r="GD75" s="87"/>
      <c r="GE75" s="87"/>
      <c r="GF75" s="87"/>
      <c r="GG75" s="87"/>
      <c r="GH75" s="87"/>
      <c r="GI75" s="87"/>
      <c r="GJ75" s="87"/>
      <c r="GK75" s="87"/>
      <c r="GL75" s="87"/>
      <c r="GM75" s="87"/>
      <c r="GN75" s="87"/>
      <c r="GO75" s="87"/>
      <c r="GP75" s="87"/>
      <c r="GQ75" s="87"/>
      <c r="GR75" s="87"/>
      <c r="GS75" s="87"/>
      <c r="GT75" s="87"/>
      <c r="GU75" s="87"/>
      <c r="GV75" s="87"/>
      <c r="GW75" s="87"/>
      <c r="GX75" s="87"/>
      <c r="GY75" s="87"/>
      <c r="GZ75" s="87"/>
      <c r="HA75" s="87"/>
      <c r="HB75" s="87"/>
      <c r="HC75" s="87"/>
      <c r="HD75" s="87"/>
      <c r="HE75" s="87"/>
      <c r="HF75" s="87"/>
      <c r="HG75" s="87"/>
      <c r="HH75" s="87"/>
      <c r="HI75" s="87"/>
      <c r="HJ75" s="87"/>
      <c r="HK75" s="87"/>
      <c r="HL75" s="87"/>
      <c r="HM75" s="87">
        <f>IF($B75=PO_valitsin!$C$8,100000,'mallin data'!EN75/'mallin data'!BO$297*PO_valitsin!E$5)</f>
        <v>0.70656884931482078</v>
      </c>
      <c r="HN75" s="87">
        <f>IF($B75=PO_valitsin!$C$8,100000,'mallin data'!EO75/'mallin data'!BP$297*PO_valitsin!H$5)</f>
        <v>4.2942296147410734E-2</v>
      </c>
      <c r="HO75" s="87"/>
      <c r="HP75" s="87"/>
      <c r="HQ75" s="87"/>
      <c r="HR75" s="87">
        <f>IF($B75=PO_valitsin!$C$8,100000,'mallin data'!ES75/'mallin data'!BT$297*PO_valitsin!I$5)</f>
        <v>3.991870653132044</v>
      </c>
      <c r="HS75" s="87"/>
      <c r="HT75" s="87"/>
      <c r="HU75" s="87"/>
      <c r="HV75" s="87"/>
      <c r="HW75" s="87"/>
      <c r="HX75" s="87"/>
      <c r="HY75" s="87"/>
      <c r="HZ75" s="87"/>
      <c r="IA75" s="87"/>
      <c r="IB75" s="87"/>
      <c r="IC75" s="87"/>
      <c r="ID75" s="87"/>
      <c r="IE75" s="87"/>
      <c r="IF75" s="87"/>
      <c r="IG75" s="87"/>
      <c r="IH75" s="87">
        <f>IF($B75=PO_valitsin!$C$8,100000,'mallin data'!FI75/'mallin data'!CJ$297*PO_valitsin!G$5)</f>
        <v>0.1636914564801982</v>
      </c>
      <c r="II75" s="88">
        <f t="shared" si="4"/>
        <v>5.3171084564099447</v>
      </c>
      <c r="IJ75" s="80">
        <f t="shared" si="5"/>
        <v>271</v>
      </c>
      <c r="IK75" s="89">
        <f t="shared" si="7"/>
        <v>7.3000000000000042E-9</v>
      </c>
      <c r="IL75" s="36" t="str">
        <f t="shared" si="6"/>
        <v>Kaskinen</v>
      </c>
    </row>
    <row r="76" spans="2:246" x14ac:dyDescent="0.2">
      <c r="B76" s="12" t="s">
        <v>214</v>
      </c>
      <c r="C76" s="12">
        <v>232</v>
      </c>
      <c r="F76" s="59" t="s">
        <v>87</v>
      </c>
      <c r="G76" s="59" t="s">
        <v>88</v>
      </c>
      <c r="H76" s="59" t="s">
        <v>84</v>
      </c>
      <c r="I76" s="59" t="s">
        <v>85</v>
      </c>
      <c r="J76" s="71">
        <v>47.5</v>
      </c>
      <c r="Q76" s="71">
        <v>68.7</v>
      </c>
      <c r="AV76" s="67"/>
      <c r="AW76" s="67"/>
      <c r="BO76" s="76">
        <v>1.7557251908396947E-2</v>
      </c>
      <c r="BP76" s="77">
        <v>23933.434696465367</v>
      </c>
      <c r="BT76" s="75">
        <v>4.0000000000000001E-3</v>
      </c>
      <c r="CJ76" s="77">
        <v>1333</v>
      </c>
      <c r="CK76" s="84">
        <f>ABS(J76-PO_valitsin!$D$8)</f>
        <v>2</v>
      </c>
      <c r="CR76" s="86">
        <f>ABS(Q76-PO_valitsin!$F$8)</f>
        <v>19.299999999999997</v>
      </c>
      <c r="EN76" s="85">
        <f>ABS(BO76-PO_valitsin!$E$8)</f>
        <v>6.4971045011845224E-2</v>
      </c>
      <c r="EO76" s="85">
        <f>ABS(BP76-PO_valitsin!$H$8)</f>
        <v>2773.936227033566</v>
      </c>
      <c r="ES76" s="85">
        <f>ABS(BT76-PO_valitsin!$I$8)</f>
        <v>2E-3</v>
      </c>
      <c r="FI76" s="85">
        <f>ABS(CJ76-PO_valitsin!$G$8)</f>
        <v>435</v>
      </c>
      <c r="FJ76" s="87">
        <f>IF($B76=PO_valitsin!$C$8,100000,'mallin data'!CK76/'mallin data'!J$297*PO_valitsin!D$5)</f>
        <v>9.0171610444166772E-2</v>
      </c>
      <c r="FK76" s="87"/>
      <c r="FL76" s="87"/>
      <c r="FM76" s="87"/>
      <c r="FN76" s="87"/>
      <c r="FO76" s="87"/>
      <c r="FP76" s="87"/>
      <c r="FQ76" s="87">
        <f>IF($B76=PO_valitsin!$C$8,100000,'mallin data'!CR76/'mallin data'!Q$297*PO_valitsin!F$5)</f>
        <v>9.135987480284187E-2</v>
      </c>
      <c r="FR76" s="87"/>
      <c r="FS76" s="87"/>
      <c r="FT76" s="87"/>
      <c r="FU76" s="87"/>
      <c r="FV76" s="87"/>
      <c r="FW76" s="87"/>
      <c r="FX76" s="87"/>
      <c r="FY76" s="87"/>
      <c r="FZ76" s="87"/>
      <c r="GA76" s="87"/>
      <c r="GB76" s="87"/>
      <c r="GC76" s="87"/>
      <c r="GD76" s="87"/>
      <c r="GE76" s="87"/>
      <c r="GF76" s="87"/>
      <c r="GG76" s="87"/>
      <c r="GH76" s="87"/>
      <c r="GI76" s="87"/>
      <c r="GJ76" s="87"/>
      <c r="GK76" s="87"/>
      <c r="GL76" s="87"/>
      <c r="GM76" s="87"/>
      <c r="GN76" s="87"/>
      <c r="GO76" s="87"/>
      <c r="GP76" s="87"/>
      <c r="GQ76" s="87"/>
      <c r="GR76" s="87"/>
      <c r="GS76" s="87"/>
      <c r="GT76" s="87"/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/>
      <c r="HI76" s="87"/>
      <c r="HJ76" s="87"/>
      <c r="HK76" s="87"/>
      <c r="HL76" s="87"/>
      <c r="HM76" s="87">
        <f>IF($B76=PO_valitsin!$C$8,100000,'mallin data'!EN76/'mallin data'!BO$297*PO_valitsin!E$5)</f>
        <v>0.63666070723878565</v>
      </c>
      <c r="HN76" s="87">
        <f>IF($B76=PO_valitsin!$C$8,100000,'mallin data'!EO76/'mallin data'!BP$297*PO_valitsin!H$5)</f>
        <v>8.8028677304918895E-2</v>
      </c>
      <c r="HO76" s="87"/>
      <c r="HP76" s="87"/>
      <c r="HQ76" s="87"/>
      <c r="HR76" s="87">
        <f>IF($B76=PO_valitsin!$C$8,100000,'mallin data'!ES76/'mallin data'!BT$297*PO_valitsin!I$5)</f>
        <v>2.9244473649319001E-2</v>
      </c>
      <c r="HS76" s="87"/>
      <c r="HT76" s="87"/>
      <c r="HU76" s="87"/>
      <c r="HV76" s="87"/>
      <c r="HW76" s="87"/>
      <c r="HX76" s="87"/>
      <c r="HY76" s="87"/>
      <c r="HZ76" s="87"/>
      <c r="IA76" s="87"/>
      <c r="IB76" s="87"/>
      <c r="IC76" s="87"/>
      <c r="ID76" s="87"/>
      <c r="IE76" s="87"/>
      <c r="IF76" s="87"/>
      <c r="IG76" s="87"/>
      <c r="IH76" s="87">
        <f>IF($B76=PO_valitsin!$C$8,100000,'mallin data'!FI76/'mallin data'!CJ$297*PO_valitsin!G$5)</f>
        <v>4.2258625263433956E-2</v>
      </c>
      <c r="II76" s="88">
        <f t="shared" si="4"/>
        <v>0.97772397610346606</v>
      </c>
      <c r="IJ76" s="80">
        <f t="shared" si="5"/>
        <v>161</v>
      </c>
      <c r="IK76" s="89">
        <f t="shared" si="7"/>
        <v>7.4000000000000042E-9</v>
      </c>
      <c r="IL76" s="36" t="str">
        <f t="shared" si="6"/>
        <v>Kauhajoki</v>
      </c>
    </row>
    <row r="77" spans="2:246" x14ac:dyDescent="0.2">
      <c r="B77" s="12" t="s">
        <v>215</v>
      </c>
      <c r="C77" s="12">
        <v>233</v>
      </c>
      <c r="F77" s="59" t="s">
        <v>87</v>
      </c>
      <c r="G77" s="59" t="s">
        <v>88</v>
      </c>
      <c r="H77" s="59" t="s">
        <v>84</v>
      </c>
      <c r="I77" s="59" t="s">
        <v>85</v>
      </c>
      <c r="J77" s="71">
        <v>48.1</v>
      </c>
      <c r="Q77" s="71">
        <v>66.5</v>
      </c>
      <c r="AV77" s="67"/>
      <c r="AW77" s="67"/>
      <c r="BO77" s="76">
        <v>-3.8793103448275863E-2</v>
      </c>
      <c r="BP77" s="77">
        <v>24341.584371909001</v>
      </c>
      <c r="BT77" s="75">
        <v>6.9999999999999993E-3</v>
      </c>
      <c r="CJ77" s="77">
        <v>1561</v>
      </c>
      <c r="CK77" s="84">
        <f>ABS(J77-PO_valitsin!$D$8)</f>
        <v>2.6000000000000014</v>
      </c>
      <c r="CR77" s="86">
        <f>ABS(Q77-PO_valitsin!$F$8)</f>
        <v>21.5</v>
      </c>
      <c r="EN77" s="85">
        <f>ABS(BO77-PO_valitsin!$E$8)</f>
        <v>8.6206896551724102E-3</v>
      </c>
      <c r="EO77" s="85">
        <f>ABS(BP77-PO_valitsin!$H$8)</f>
        <v>2365.7865515899321</v>
      </c>
      <c r="ES77" s="85">
        <f>ABS(BT77-PO_valitsin!$I$8)</f>
        <v>4.9999999999999992E-3</v>
      </c>
      <c r="FI77" s="85">
        <f>ABS(CJ77-PO_valitsin!$G$8)</f>
        <v>207</v>
      </c>
      <c r="FJ77" s="87">
        <f>IF($B77=PO_valitsin!$C$8,100000,'mallin data'!CK77/'mallin data'!J$297*PO_valitsin!D$5)</f>
        <v>0.11722309357741686</v>
      </c>
      <c r="FK77" s="87"/>
      <c r="FL77" s="87"/>
      <c r="FM77" s="87"/>
      <c r="FN77" s="87"/>
      <c r="FO77" s="87"/>
      <c r="FP77" s="87"/>
      <c r="FQ77" s="87">
        <f>IF($B77=PO_valitsin!$C$8,100000,'mallin data'!CR77/'mallin data'!Q$297*PO_valitsin!F$5)</f>
        <v>0.10177395379591195</v>
      </c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>
        <f>IF($B77=PO_valitsin!$C$8,100000,'mallin data'!EN77/'mallin data'!BO$297*PO_valitsin!E$5)</f>
        <v>8.4475390102583703E-2</v>
      </c>
      <c r="HN77" s="87">
        <f>IF($B77=PO_valitsin!$C$8,100000,'mallin data'!EO77/'mallin data'!BP$297*PO_valitsin!H$5)</f>
        <v>7.5076369417813218E-2</v>
      </c>
      <c r="HO77" s="87"/>
      <c r="HP77" s="87"/>
      <c r="HQ77" s="87"/>
      <c r="HR77" s="87">
        <f>IF($B77=PO_valitsin!$C$8,100000,'mallin data'!ES77/'mallin data'!BT$297*PO_valitsin!I$5)</f>
        <v>7.3111184123297493E-2</v>
      </c>
      <c r="HS77" s="87"/>
      <c r="HT77" s="87"/>
      <c r="HU77" s="87"/>
      <c r="HV77" s="87"/>
      <c r="HW77" s="87"/>
      <c r="HX77" s="87"/>
      <c r="HY77" s="87"/>
      <c r="HZ77" s="87"/>
      <c r="IA77" s="87"/>
      <c r="IB77" s="87"/>
      <c r="IC77" s="87"/>
      <c r="ID77" s="87"/>
      <c r="IE77" s="87"/>
      <c r="IF77" s="87"/>
      <c r="IG77" s="87"/>
      <c r="IH77" s="87">
        <f>IF($B77=PO_valitsin!$C$8,100000,'mallin data'!FI77/'mallin data'!CJ$297*PO_valitsin!G$5)</f>
        <v>2.010927684949616E-2</v>
      </c>
      <c r="II77" s="88">
        <f t="shared" si="4"/>
        <v>0.47176927536651936</v>
      </c>
      <c r="IJ77" s="80">
        <f t="shared" si="5"/>
        <v>18</v>
      </c>
      <c r="IK77" s="89">
        <f t="shared" si="7"/>
        <v>7.5000000000000043E-9</v>
      </c>
      <c r="IL77" s="36" t="str">
        <f t="shared" si="6"/>
        <v>Kauhava</v>
      </c>
    </row>
    <row r="78" spans="2:246" x14ac:dyDescent="0.2">
      <c r="B78" s="12" t="s">
        <v>216</v>
      </c>
      <c r="C78" s="12">
        <v>235</v>
      </c>
      <c r="F78" s="59" t="s">
        <v>102</v>
      </c>
      <c r="G78" s="59" t="s">
        <v>103</v>
      </c>
      <c r="H78" s="59" t="s">
        <v>117</v>
      </c>
      <c r="I78" s="59" t="s">
        <v>118</v>
      </c>
      <c r="J78" s="71">
        <v>43.9</v>
      </c>
      <c r="Q78" s="71">
        <v>100</v>
      </c>
      <c r="AV78" s="67"/>
      <c r="AW78" s="67"/>
      <c r="BO78" s="76">
        <v>-3.5522788203753354E-2</v>
      </c>
      <c r="BP78" s="77">
        <v>49480.359591041866</v>
      </c>
      <c r="BT78" s="75">
        <v>0.30399999999999999</v>
      </c>
      <c r="CJ78" s="77">
        <v>1439</v>
      </c>
      <c r="CK78" s="84">
        <f>ABS(J78-PO_valitsin!$D$8)</f>
        <v>1.6000000000000014</v>
      </c>
      <c r="CR78" s="86">
        <f>ABS(Q78-PO_valitsin!$F$8)</f>
        <v>12</v>
      </c>
      <c r="EN78" s="85">
        <f>ABS(BO78-PO_valitsin!$E$8)</f>
        <v>1.1891004899694919E-2</v>
      </c>
      <c r="EO78" s="85">
        <f>ABS(BP78-PO_valitsin!$H$8)</f>
        <v>22772.988667542933</v>
      </c>
      <c r="ES78" s="85">
        <f>ABS(BT78-PO_valitsin!$I$8)</f>
        <v>0.30199999999999999</v>
      </c>
      <c r="FI78" s="85">
        <f>ABS(CJ78-PO_valitsin!$G$8)</f>
        <v>329</v>
      </c>
      <c r="FJ78" s="87">
        <f>IF($B78=PO_valitsin!$C$8,100000,'mallin data'!CK78/'mallin data'!J$297*PO_valitsin!D$5)</f>
        <v>7.2137288355333479E-2</v>
      </c>
      <c r="FK78" s="87"/>
      <c r="FL78" s="87"/>
      <c r="FM78" s="87"/>
      <c r="FN78" s="87"/>
      <c r="FO78" s="87"/>
      <c r="FP78" s="87"/>
      <c r="FQ78" s="87">
        <f>IF($B78=PO_valitsin!$C$8,100000,'mallin data'!CR78/'mallin data'!Q$297*PO_valitsin!F$5)</f>
        <v>5.6804067234927605E-2</v>
      </c>
      <c r="FR78" s="87"/>
      <c r="FS78" s="87"/>
      <c r="FT78" s="87"/>
      <c r="FU78" s="87"/>
      <c r="FV78" s="87"/>
      <c r="FW78" s="87"/>
      <c r="FX78" s="87"/>
      <c r="FY78" s="87"/>
      <c r="FZ78" s="87"/>
      <c r="GA78" s="87"/>
      <c r="GB78" s="87"/>
      <c r="GC78" s="87"/>
      <c r="GD78" s="87"/>
      <c r="GE78" s="87"/>
      <c r="GF78" s="87"/>
      <c r="GG78" s="87"/>
      <c r="GH78" s="87"/>
      <c r="GI78" s="87"/>
      <c r="GJ78" s="87"/>
      <c r="GK78" s="87"/>
      <c r="GL78" s="87"/>
      <c r="GM78" s="87"/>
      <c r="GN78" s="87"/>
      <c r="GO78" s="87"/>
      <c r="GP78" s="87"/>
      <c r="GQ78" s="87"/>
      <c r="GR78" s="87"/>
      <c r="GS78" s="87"/>
      <c r="GT78" s="87"/>
      <c r="GU78" s="87"/>
      <c r="GV78" s="87"/>
      <c r="GW78" s="87"/>
      <c r="GX78" s="87"/>
      <c r="GY78" s="87"/>
      <c r="GZ78" s="87"/>
      <c r="HA78" s="87"/>
      <c r="HB78" s="87"/>
      <c r="HC78" s="87"/>
      <c r="HD78" s="87"/>
      <c r="HE78" s="87"/>
      <c r="HF78" s="87"/>
      <c r="HG78" s="87"/>
      <c r="HH78" s="87"/>
      <c r="HI78" s="87"/>
      <c r="HJ78" s="87"/>
      <c r="HK78" s="87"/>
      <c r="HL78" s="87"/>
      <c r="HM78" s="87">
        <f>IF($B78=PO_valitsin!$C$8,100000,'mallin data'!EN78/'mallin data'!BO$297*PO_valitsin!E$5)</f>
        <v>0.1165216842031617</v>
      </c>
      <c r="HN78" s="87">
        <f>IF($B78=PO_valitsin!$C$8,100000,'mallin data'!EO78/'mallin data'!BP$297*PO_valitsin!H$5)</f>
        <v>0.72268282563492914</v>
      </c>
      <c r="HO78" s="87"/>
      <c r="HP78" s="87"/>
      <c r="HQ78" s="87"/>
      <c r="HR78" s="87">
        <f>IF($B78=PO_valitsin!$C$8,100000,'mallin data'!ES78/'mallin data'!BT$297*PO_valitsin!I$5)</f>
        <v>4.4159155210471699</v>
      </c>
      <c r="HS78" s="87"/>
      <c r="HT78" s="87"/>
      <c r="HU78" s="87"/>
      <c r="HV78" s="87"/>
      <c r="HW78" s="87"/>
      <c r="HX78" s="87"/>
      <c r="HY78" s="87"/>
      <c r="HZ78" s="87"/>
      <c r="IA78" s="87"/>
      <c r="IB78" s="87"/>
      <c r="IC78" s="87"/>
      <c r="ID78" s="87"/>
      <c r="IE78" s="87"/>
      <c r="IF78" s="87"/>
      <c r="IG78" s="87"/>
      <c r="IH78" s="87">
        <f>IF($B78=PO_valitsin!$C$8,100000,'mallin data'!FI78/'mallin data'!CJ$297*PO_valitsin!G$5)</f>
        <v>3.1961121176252348E-2</v>
      </c>
      <c r="II78" s="88">
        <f t="shared" si="4"/>
        <v>5.4160225152517736</v>
      </c>
      <c r="IJ78" s="80">
        <f t="shared" si="5"/>
        <v>272</v>
      </c>
      <c r="IK78" s="89">
        <f t="shared" si="7"/>
        <v>7.6000000000000035E-9</v>
      </c>
      <c r="IL78" s="36" t="str">
        <f t="shared" si="6"/>
        <v>Kauniainen</v>
      </c>
    </row>
    <row r="79" spans="2:246" x14ac:dyDescent="0.2">
      <c r="B79" s="12" t="s">
        <v>133</v>
      </c>
      <c r="C79" s="12">
        <v>236</v>
      </c>
      <c r="F79" s="59" t="s">
        <v>134</v>
      </c>
      <c r="G79" s="59" t="s">
        <v>135</v>
      </c>
      <c r="H79" s="59" t="s">
        <v>93</v>
      </c>
      <c r="I79" s="59" t="s">
        <v>94</v>
      </c>
      <c r="J79" s="71">
        <v>44.4</v>
      </c>
      <c r="Q79" s="71">
        <v>67.099999999999994</v>
      </c>
      <c r="AV79" s="67"/>
      <c r="AW79" s="67"/>
      <c r="BO79" s="76">
        <v>-2.8419182948490232E-2</v>
      </c>
      <c r="BP79" s="77">
        <v>24006.919265167995</v>
      </c>
      <c r="BT79" s="75">
        <v>1.8000000000000002E-2</v>
      </c>
      <c r="CJ79" s="77">
        <v>547</v>
      </c>
      <c r="CK79" s="84">
        <f>ABS(J79-PO_valitsin!$D$8)</f>
        <v>1.1000000000000014</v>
      </c>
      <c r="CR79" s="86">
        <f>ABS(Q79-PO_valitsin!$F$8)</f>
        <v>20.900000000000006</v>
      </c>
      <c r="EN79" s="85">
        <f>ABS(BO79-PO_valitsin!$E$8)</f>
        <v>1.8994610154958042E-2</v>
      </c>
      <c r="EO79" s="85">
        <f>ABS(BP79-PO_valitsin!$H$8)</f>
        <v>2700.4516583309378</v>
      </c>
      <c r="ES79" s="85">
        <f>ABS(BT79-PO_valitsin!$I$8)</f>
        <v>1.6E-2</v>
      </c>
      <c r="FI79" s="85">
        <f>ABS(CJ79-PO_valitsin!$G$8)</f>
        <v>1221</v>
      </c>
      <c r="FJ79" s="87">
        <f>IF($B79=PO_valitsin!$C$8,100000,'mallin data'!CK79/'mallin data'!J$297*PO_valitsin!D$5)</f>
        <v>4.9594385744291786E-2</v>
      </c>
      <c r="FK79" s="87"/>
      <c r="FL79" s="87"/>
      <c r="FM79" s="87"/>
      <c r="FN79" s="87"/>
      <c r="FO79" s="87"/>
      <c r="FP79" s="87"/>
      <c r="FQ79" s="87">
        <f>IF($B79=PO_valitsin!$C$8,100000,'mallin data'!CR79/'mallin data'!Q$297*PO_valitsin!F$5)</f>
        <v>9.8933750434165607E-2</v>
      </c>
      <c r="FR79" s="87"/>
      <c r="FS79" s="87"/>
      <c r="FT79" s="87"/>
      <c r="FU79" s="87"/>
      <c r="FV79" s="87"/>
      <c r="FW79" s="87"/>
      <c r="FX79" s="87"/>
      <c r="FY79" s="87"/>
      <c r="FZ79" s="87"/>
      <c r="GA79" s="87"/>
      <c r="GB79" s="87"/>
      <c r="GC79" s="87"/>
      <c r="GD79" s="87"/>
      <c r="GE79" s="87"/>
      <c r="GF79" s="87"/>
      <c r="GG79" s="87"/>
      <c r="GH79" s="87"/>
      <c r="GI79" s="87"/>
      <c r="GJ79" s="87"/>
      <c r="GK79" s="87"/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7"/>
      <c r="HL79" s="87"/>
      <c r="HM79" s="87">
        <f>IF($B79=PO_valitsin!$C$8,100000,'mallin data'!EN79/'mallin data'!BO$297*PO_valitsin!E$5)</f>
        <v>0.18613094391164317</v>
      </c>
      <c r="HN79" s="87">
        <f>IF($B79=PO_valitsin!$C$8,100000,'mallin data'!EO79/'mallin data'!BP$297*PO_valitsin!H$5)</f>
        <v>8.5696702502407851E-2</v>
      </c>
      <c r="HO79" s="87"/>
      <c r="HP79" s="87"/>
      <c r="HQ79" s="87"/>
      <c r="HR79" s="87">
        <f>IF($B79=PO_valitsin!$C$8,100000,'mallin data'!ES79/'mallin data'!BT$297*PO_valitsin!I$5)</f>
        <v>0.23395578919455201</v>
      </c>
      <c r="HS79" s="87"/>
      <c r="HT79" s="87"/>
      <c r="HU79" s="87"/>
      <c r="HV79" s="87"/>
      <c r="HW79" s="87"/>
      <c r="HX79" s="87"/>
      <c r="HY79" s="87"/>
      <c r="HZ79" s="87"/>
      <c r="IA79" s="87"/>
      <c r="IB79" s="87"/>
      <c r="IC79" s="87"/>
      <c r="ID79" s="87"/>
      <c r="IE79" s="87"/>
      <c r="IF79" s="87"/>
      <c r="IG79" s="87"/>
      <c r="IH79" s="87">
        <f>IF($B79=PO_valitsin!$C$8,100000,'mallin data'!FI79/'mallin data'!CJ$297*PO_valitsin!G$5)</f>
        <v>0.1186155895325353</v>
      </c>
      <c r="II79" s="88">
        <f t="shared" si="4"/>
        <v>0.77292716901959568</v>
      </c>
      <c r="IJ79" s="80">
        <f t="shared" si="5"/>
        <v>86</v>
      </c>
      <c r="IK79" s="89">
        <f t="shared" si="7"/>
        <v>7.7000000000000028E-9</v>
      </c>
      <c r="IL79" s="36" t="str">
        <f t="shared" si="6"/>
        <v>Kaustinen</v>
      </c>
    </row>
    <row r="80" spans="2:246" x14ac:dyDescent="0.2">
      <c r="B80" s="12" t="s">
        <v>217</v>
      </c>
      <c r="C80" s="12">
        <v>239</v>
      </c>
      <c r="F80" s="59" t="s">
        <v>170</v>
      </c>
      <c r="G80" s="59" t="s">
        <v>171</v>
      </c>
      <c r="H80" s="59" t="s">
        <v>93</v>
      </c>
      <c r="I80" s="59" t="s">
        <v>94</v>
      </c>
      <c r="J80" s="71">
        <v>53.7</v>
      </c>
      <c r="Q80" s="71">
        <v>49.1</v>
      </c>
      <c r="AV80" s="67"/>
      <c r="AW80" s="67"/>
      <c r="BO80" s="76">
        <v>-5.2287581699346407E-2</v>
      </c>
      <c r="BP80" s="77">
        <v>23323.35085995086</v>
      </c>
      <c r="BT80" s="75">
        <v>1E-3</v>
      </c>
      <c r="CJ80" s="77">
        <v>145</v>
      </c>
      <c r="CK80" s="84">
        <f>ABS(J80-PO_valitsin!$D$8)</f>
        <v>8.2000000000000028</v>
      </c>
      <c r="CR80" s="86">
        <f>ABS(Q80-PO_valitsin!$F$8)</f>
        <v>38.9</v>
      </c>
      <c r="EN80" s="85">
        <f>ABS(BO80-PO_valitsin!$E$8)</f>
        <v>4.8737885958981333E-3</v>
      </c>
      <c r="EO80" s="85">
        <f>ABS(BP80-PO_valitsin!$H$8)</f>
        <v>3384.0200635480724</v>
      </c>
      <c r="ES80" s="85">
        <f>ABS(BT80-PO_valitsin!$I$8)</f>
        <v>1E-3</v>
      </c>
      <c r="FI80" s="85">
        <f>ABS(CJ80-PO_valitsin!$G$8)</f>
        <v>1623</v>
      </c>
      <c r="FJ80" s="87">
        <f>IF($B80=PO_valitsin!$C$8,100000,'mallin data'!CK80/'mallin data'!J$297*PO_valitsin!D$5)</f>
        <v>0.36970360282108389</v>
      </c>
      <c r="FK80" s="87"/>
      <c r="FL80" s="87"/>
      <c r="FM80" s="87"/>
      <c r="FN80" s="87"/>
      <c r="FO80" s="87"/>
      <c r="FP80" s="87"/>
      <c r="FQ80" s="87">
        <f>IF($B80=PO_valitsin!$C$8,100000,'mallin data'!CR80/'mallin data'!Q$297*PO_valitsin!F$5)</f>
        <v>0.18413985128655699</v>
      </c>
      <c r="FR80" s="87"/>
      <c r="FS80" s="87"/>
      <c r="FT80" s="87"/>
      <c r="FU80" s="87"/>
      <c r="FV80" s="87"/>
      <c r="FW80" s="87"/>
      <c r="FX80" s="87"/>
      <c r="FY80" s="87"/>
      <c r="FZ80" s="87"/>
      <c r="GA80" s="87"/>
      <c r="GB80" s="87"/>
      <c r="GC80" s="87"/>
      <c r="GD80" s="87"/>
      <c r="GE80" s="87"/>
      <c r="GF80" s="87"/>
      <c r="GG80" s="87"/>
      <c r="GH80" s="87"/>
      <c r="GI80" s="87"/>
      <c r="GJ80" s="87"/>
      <c r="GK80" s="87"/>
      <c r="GL80" s="87"/>
      <c r="GM80" s="87"/>
      <c r="GN80" s="87"/>
      <c r="GO80" s="87"/>
      <c r="GP80" s="87"/>
      <c r="GQ80" s="87"/>
      <c r="GR80" s="87"/>
      <c r="GS80" s="87"/>
      <c r="GT80" s="87"/>
      <c r="GU80" s="87"/>
      <c r="GV80" s="87"/>
      <c r="GW80" s="87"/>
      <c r="GX80" s="87"/>
      <c r="GY80" s="87"/>
      <c r="GZ80" s="87"/>
      <c r="HA80" s="87"/>
      <c r="HB80" s="87"/>
      <c r="HC80" s="87"/>
      <c r="HD80" s="87"/>
      <c r="HE80" s="87"/>
      <c r="HF80" s="87"/>
      <c r="HG80" s="87"/>
      <c r="HH80" s="87"/>
      <c r="HI80" s="87"/>
      <c r="HJ80" s="87"/>
      <c r="HK80" s="87"/>
      <c r="HL80" s="87"/>
      <c r="HM80" s="87">
        <f>IF($B80=PO_valitsin!$C$8,100000,'mallin data'!EN80/'mallin data'!BO$297*PO_valitsin!E$5)</f>
        <v>4.7758962378258163E-2</v>
      </c>
      <c r="HN80" s="87">
        <f>IF($B80=PO_valitsin!$C$8,100000,'mallin data'!EO80/'mallin data'!BP$297*PO_valitsin!H$5)</f>
        <v>0.10738920645122667</v>
      </c>
      <c r="HO80" s="87"/>
      <c r="HP80" s="87"/>
      <c r="HQ80" s="87"/>
      <c r="HR80" s="87">
        <f>IF($B80=PO_valitsin!$C$8,100000,'mallin data'!ES80/'mallin data'!BT$297*PO_valitsin!I$5)</f>
        <v>1.4622236824659501E-2</v>
      </c>
      <c r="HS80" s="87"/>
      <c r="HT80" s="87"/>
      <c r="HU80" s="87"/>
      <c r="HV80" s="87"/>
      <c r="HW80" s="87"/>
      <c r="HX80" s="87"/>
      <c r="HY80" s="87"/>
      <c r="HZ80" s="87"/>
      <c r="IA80" s="87"/>
      <c r="IB80" s="87"/>
      <c r="IC80" s="87"/>
      <c r="ID80" s="87"/>
      <c r="IE80" s="87"/>
      <c r="IF80" s="87"/>
      <c r="IG80" s="87"/>
      <c r="IH80" s="87">
        <f>IF($B80=PO_valitsin!$C$8,100000,'mallin data'!FI80/'mallin data'!CJ$297*PO_valitsin!G$5)</f>
        <v>0.15766838805184669</v>
      </c>
      <c r="II80" s="88">
        <f t="shared" si="4"/>
        <v>0.88128225561363183</v>
      </c>
      <c r="IJ80" s="80">
        <f t="shared" si="5"/>
        <v>126</v>
      </c>
      <c r="IK80" s="89">
        <f t="shared" si="7"/>
        <v>7.800000000000002E-9</v>
      </c>
      <c r="IL80" s="36" t="str">
        <f t="shared" si="6"/>
        <v>Keitele</v>
      </c>
    </row>
    <row r="81" spans="2:246" x14ac:dyDescent="0.2">
      <c r="B81" s="12" t="s">
        <v>218</v>
      </c>
      <c r="C81" s="12">
        <v>240</v>
      </c>
      <c r="F81" s="59" t="s">
        <v>113</v>
      </c>
      <c r="G81" s="59" t="s">
        <v>114</v>
      </c>
      <c r="H81" s="59" t="s">
        <v>117</v>
      </c>
      <c r="I81" s="59" t="s">
        <v>118</v>
      </c>
      <c r="J81" s="71">
        <v>47.8</v>
      </c>
      <c r="Q81" s="71">
        <v>99.5</v>
      </c>
      <c r="AV81" s="67"/>
      <c r="AW81" s="67"/>
      <c r="BO81" s="76">
        <v>-1.4767932489451477E-2</v>
      </c>
      <c r="BP81" s="77">
        <v>27288.770171906457</v>
      </c>
      <c r="BT81" s="75">
        <v>2E-3</v>
      </c>
      <c r="CJ81" s="77">
        <v>1868</v>
      </c>
      <c r="CK81" s="84">
        <f>ABS(J81-PO_valitsin!$D$8)</f>
        <v>2.2999999999999972</v>
      </c>
      <c r="CR81" s="86">
        <f>ABS(Q81-PO_valitsin!$F$8)</f>
        <v>11.5</v>
      </c>
      <c r="EN81" s="85">
        <f>ABS(BO81-PO_valitsin!$E$8)</f>
        <v>3.2645860613996797E-2</v>
      </c>
      <c r="EO81" s="85">
        <f>ABS(BP81-PO_valitsin!$H$8)</f>
        <v>581.39924840752428</v>
      </c>
      <c r="ES81" s="85">
        <f>ABS(BT81-PO_valitsin!$I$8)</f>
        <v>0</v>
      </c>
      <c r="FI81" s="85">
        <f>ABS(CJ81-PO_valitsin!$G$8)</f>
        <v>100</v>
      </c>
      <c r="FJ81" s="87">
        <f>IF($B81=PO_valitsin!$C$8,100000,'mallin data'!CK81/'mallin data'!J$297*PO_valitsin!D$5)</f>
        <v>0.10369735201079167</v>
      </c>
      <c r="FK81" s="87"/>
      <c r="FL81" s="87"/>
      <c r="FM81" s="87"/>
      <c r="FN81" s="87"/>
      <c r="FO81" s="87"/>
      <c r="FP81" s="87"/>
      <c r="FQ81" s="87">
        <f>IF($B81=PO_valitsin!$C$8,100000,'mallin data'!CR81/'mallin data'!Q$297*PO_valitsin!F$5)</f>
        <v>5.4437231100138955E-2</v>
      </c>
      <c r="FR81" s="87"/>
      <c r="FS81" s="87"/>
      <c r="FT81" s="87"/>
      <c r="FU81" s="87"/>
      <c r="FV81" s="87"/>
      <c r="FW81" s="87"/>
      <c r="FX81" s="87"/>
      <c r="FY81" s="87"/>
      <c r="FZ81" s="87"/>
      <c r="GA81" s="87"/>
      <c r="GB81" s="87"/>
      <c r="GC81" s="87"/>
      <c r="GD81" s="87"/>
      <c r="GE81" s="87"/>
      <c r="GF81" s="87"/>
      <c r="GG81" s="87"/>
      <c r="GH81" s="87"/>
      <c r="GI81" s="87"/>
      <c r="GJ81" s="87"/>
      <c r="GK81" s="87"/>
      <c r="GL81" s="87"/>
      <c r="GM81" s="87"/>
      <c r="GN81" s="87"/>
      <c r="GO81" s="87"/>
      <c r="GP81" s="87"/>
      <c r="GQ81" s="87"/>
      <c r="GR81" s="87"/>
      <c r="GS81" s="87"/>
      <c r="GT81" s="87"/>
      <c r="GU81" s="87"/>
      <c r="GV81" s="87"/>
      <c r="GW81" s="87"/>
      <c r="GX81" s="87"/>
      <c r="GY81" s="87"/>
      <c r="GZ81" s="87"/>
      <c r="HA81" s="87"/>
      <c r="HB81" s="87"/>
      <c r="HC81" s="87"/>
      <c r="HD81" s="87"/>
      <c r="HE81" s="87"/>
      <c r="HF81" s="87"/>
      <c r="HG81" s="87"/>
      <c r="HH81" s="87"/>
      <c r="HI81" s="87"/>
      <c r="HJ81" s="87"/>
      <c r="HK81" s="87"/>
      <c r="HL81" s="87"/>
      <c r="HM81" s="87">
        <f>IF($B81=PO_valitsin!$C$8,100000,'mallin data'!EN81/'mallin data'!BO$297*PO_valitsin!E$5)</f>
        <v>0.31990153002982652</v>
      </c>
      <c r="HN81" s="87">
        <f>IF($B81=PO_valitsin!$C$8,100000,'mallin data'!EO81/'mallin data'!BP$297*PO_valitsin!H$5)</f>
        <v>1.8450246377192229E-2</v>
      </c>
      <c r="HO81" s="87"/>
      <c r="HP81" s="87"/>
      <c r="HQ81" s="87"/>
      <c r="HR81" s="87">
        <f>IF($B81=PO_valitsin!$C$8,100000,'mallin data'!ES81/'mallin data'!BT$297*PO_valitsin!I$5)</f>
        <v>0</v>
      </c>
      <c r="HS81" s="87"/>
      <c r="HT81" s="87"/>
      <c r="HU81" s="87"/>
      <c r="HV81" s="87"/>
      <c r="HW81" s="87"/>
      <c r="HX81" s="87"/>
      <c r="HY81" s="87"/>
      <c r="HZ81" s="87"/>
      <c r="IA81" s="87"/>
      <c r="IB81" s="87"/>
      <c r="IC81" s="87"/>
      <c r="ID81" s="87"/>
      <c r="IE81" s="87"/>
      <c r="IF81" s="87"/>
      <c r="IG81" s="87"/>
      <c r="IH81" s="87">
        <f>IF($B81=PO_valitsin!$C$8,100000,'mallin data'!FI81/'mallin data'!CJ$297*PO_valitsin!G$5)</f>
        <v>9.7146264973411393E-3</v>
      </c>
      <c r="II81" s="88">
        <f t="shared" si="4"/>
        <v>0.5062009939152905</v>
      </c>
      <c r="IJ81" s="80">
        <f t="shared" si="5"/>
        <v>24</v>
      </c>
      <c r="IK81" s="89">
        <f t="shared" si="7"/>
        <v>7.9000000000000013E-9</v>
      </c>
      <c r="IL81" s="36" t="str">
        <f t="shared" si="6"/>
        <v>Kemi</v>
      </c>
    </row>
    <row r="82" spans="2:246" x14ac:dyDescent="0.2">
      <c r="B82" s="12" t="s">
        <v>219</v>
      </c>
      <c r="C82" s="12">
        <v>320</v>
      </c>
      <c r="F82" s="59" t="s">
        <v>113</v>
      </c>
      <c r="G82" s="59" t="s">
        <v>114</v>
      </c>
      <c r="H82" s="59" t="s">
        <v>84</v>
      </c>
      <c r="I82" s="59" t="s">
        <v>85</v>
      </c>
      <c r="J82" s="71">
        <v>54.5</v>
      </c>
      <c r="Q82" s="71">
        <v>70</v>
      </c>
      <c r="AV82" s="67"/>
      <c r="AW82" s="67"/>
      <c r="BO82" s="76">
        <v>-4.0072859744990891E-2</v>
      </c>
      <c r="BP82" s="77">
        <v>25286.985775248933</v>
      </c>
      <c r="BT82" s="75">
        <v>1E-3</v>
      </c>
      <c r="CJ82" s="77">
        <v>527</v>
      </c>
      <c r="CK82" s="84">
        <f>ABS(J82-PO_valitsin!$D$8)</f>
        <v>9</v>
      </c>
      <c r="CR82" s="86">
        <f>ABS(Q82-PO_valitsin!$F$8)</f>
        <v>18</v>
      </c>
      <c r="EN82" s="85">
        <f>ABS(BO82-PO_valitsin!$E$8)</f>
        <v>7.3409333584573827E-3</v>
      </c>
      <c r="EO82" s="85">
        <f>ABS(BP82-PO_valitsin!$H$8)</f>
        <v>1420.3851482499995</v>
      </c>
      <c r="ES82" s="85">
        <f>ABS(BT82-PO_valitsin!$I$8)</f>
        <v>1E-3</v>
      </c>
      <c r="FI82" s="85">
        <f>ABS(CJ82-PO_valitsin!$G$8)</f>
        <v>1241</v>
      </c>
      <c r="FJ82" s="87">
        <f>IF($B82=PO_valitsin!$C$8,100000,'mallin data'!CK82/'mallin data'!J$297*PO_valitsin!D$5)</f>
        <v>0.40577224699875047</v>
      </c>
      <c r="FK82" s="87"/>
      <c r="FL82" s="87"/>
      <c r="FM82" s="87"/>
      <c r="FN82" s="87"/>
      <c r="FO82" s="87"/>
      <c r="FP82" s="87"/>
      <c r="FQ82" s="87">
        <f>IF($B82=PO_valitsin!$C$8,100000,'mallin data'!CR82/'mallin data'!Q$297*PO_valitsin!F$5)</f>
        <v>8.5206100852391414E-2</v>
      </c>
      <c r="FR82" s="87"/>
      <c r="FS82" s="87"/>
      <c r="FT82" s="87"/>
      <c r="FU82" s="87"/>
      <c r="FV82" s="87"/>
      <c r="FW82" s="87"/>
      <c r="FX82" s="87"/>
      <c r="FY82" s="87"/>
      <c r="FZ82" s="87"/>
      <c r="GA82" s="87"/>
      <c r="GB82" s="87"/>
      <c r="GC82" s="87"/>
      <c r="GD82" s="87"/>
      <c r="GE82" s="87"/>
      <c r="GF82" s="87"/>
      <c r="GG82" s="87"/>
      <c r="GH82" s="87"/>
      <c r="GI82" s="87"/>
      <c r="GJ82" s="87"/>
      <c r="GK82" s="87"/>
      <c r="GL82" s="87"/>
      <c r="GM82" s="87"/>
      <c r="GN82" s="87"/>
      <c r="GO82" s="87"/>
      <c r="GP82" s="87"/>
      <c r="GQ82" s="87"/>
      <c r="GR82" s="87"/>
      <c r="GS82" s="87"/>
      <c r="GT82" s="87"/>
      <c r="GU82" s="87"/>
      <c r="GV82" s="87"/>
      <c r="GW82" s="87"/>
      <c r="GX82" s="87"/>
      <c r="GY82" s="87"/>
      <c r="GZ82" s="87"/>
      <c r="HA82" s="87"/>
      <c r="HB82" s="87"/>
      <c r="HC82" s="87"/>
      <c r="HD82" s="87"/>
      <c r="HE82" s="87"/>
      <c r="HF82" s="87"/>
      <c r="HG82" s="87"/>
      <c r="HH82" s="87"/>
      <c r="HI82" s="87"/>
      <c r="HJ82" s="87"/>
      <c r="HK82" s="87"/>
      <c r="HL82" s="87"/>
      <c r="HM82" s="87">
        <f>IF($B82=PO_valitsin!$C$8,100000,'mallin data'!EN82/'mallin data'!BO$297*PO_valitsin!E$5)</f>
        <v>7.193487226403987E-2</v>
      </c>
      <c r="HN82" s="87">
        <f>IF($B82=PO_valitsin!$C$8,100000,'mallin data'!EO82/'mallin data'!BP$297*PO_valitsin!H$5)</f>
        <v>4.5074801880975471E-2</v>
      </c>
      <c r="HO82" s="87"/>
      <c r="HP82" s="87"/>
      <c r="HQ82" s="87"/>
      <c r="HR82" s="87">
        <f>IF($B82=PO_valitsin!$C$8,100000,'mallin data'!ES82/'mallin data'!BT$297*PO_valitsin!I$5)</f>
        <v>1.4622236824659501E-2</v>
      </c>
      <c r="HS82" s="87"/>
      <c r="HT82" s="87"/>
      <c r="HU82" s="87"/>
      <c r="HV82" s="87"/>
      <c r="HW82" s="87"/>
      <c r="HX82" s="87"/>
      <c r="HY82" s="87"/>
      <c r="HZ82" s="87"/>
      <c r="IA82" s="87"/>
      <c r="IB82" s="87"/>
      <c r="IC82" s="87"/>
      <c r="ID82" s="87"/>
      <c r="IE82" s="87"/>
      <c r="IF82" s="87"/>
      <c r="IG82" s="87"/>
      <c r="IH82" s="87">
        <f>IF($B82=PO_valitsin!$C$8,100000,'mallin data'!FI82/'mallin data'!CJ$297*PO_valitsin!G$5)</f>
        <v>0.12055851483200354</v>
      </c>
      <c r="II82" s="88">
        <f t="shared" si="4"/>
        <v>0.74316878165282019</v>
      </c>
      <c r="IJ82" s="80">
        <f t="shared" si="5"/>
        <v>77</v>
      </c>
      <c r="IK82" s="89">
        <f t="shared" si="7"/>
        <v>8.0000000000000005E-9</v>
      </c>
      <c r="IL82" s="36" t="str">
        <f t="shared" si="6"/>
        <v>Kemijärvi</v>
      </c>
    </row>
    <row r="83" spans="2:246" x14ac:dyDescent="0.2">
      <c r="B83" s="12" t="s">
        <v>220</v>
      </c>
      <c r="C83" s="12">
        <v>241</v>
      </c>
      <c r="F83" s="59" t="s">
        <v>113</v>
      </c>
      <c r="G83" s="59" t="s">
        <v>114</v>
      </c>
      <c r="H83" s="59" t="s">
        <v>84</v>
      </c>
      <c r="I83" s="59" t="s">
        <v>85</v>
      </c>
      <c r="J83" s="71">
        <v>46.2</v>
      </c>
      <c r="Q83" s="71">
        <v>88.9</v>
      </c>
      <c r="AV83" s="67"/>
      <c r="AW83" s="67"/>
      <c r="BO83" s="76">
        <v>-3.3003300330033E-2</v>
      </c>
      <c r="BP83" s="77">
        <v>28867.370302951502</v>
      </c>
      <c r="BT83" s="75">
        <v>1E-3</v>
      </c>
      <c r="CJ83" s="77">
        <v>879</v>
      </c>
      <c r="CK83" s="84">
        <f>ABS(J83-PO_valitsin!$D$8)</f>
        <v>0.70000000000000284</v>
      </c>
      <c r="CR83" s="86">
        <f>ABS(Q83-PO_valitsin!$F$8)</f>
        <v>0.90000000000000568</v>
      </c>
      <c r="EN83" s="85">
        <f>ABS(BO83-PO_valitsin!$E$8)</f>
        <v>1.4410492773415273E-2</v>
      </c>
      <c r="EO83" s="85">
        <f>ABS(BP83-PO_valitsin!$H$8)</f>
        <v>2159.999379452569</v>
      </c>
      <c r="ES83" s="85">
        <f>ABS(BT83-PO_valitsin!$I$8)</f>
        <v>1E-3</v>
      </c>
      <c r="FI83" s="85">
        <f>ABS(CJ83-PO_valitsin!$G$8)</f>
        <v>889</v>
      </c>
      <c r="FJ83" s="87">
        <f>IF($B83=PO_valitsin!$C$8,100000,'mallin data'!CK83/'mallin data'!J$297*PO_valitsin!D$5)</f>
        <v>3.1560063655458499E-2</v>
      </c>
      <c r="FK83" s="87"/>
      <c r="FL83" s="87"/>
      <c r="FM83" s="87"/>
      <c r="FN83" s="87"/>
      <c r="FO83" s="87"/>
      <c r="FP83" s="87"/>
      <c r="FQ83" s="87">
        <f>IF($B83=PO_valitsin!$C$8,100000,'mallin data'!CR83/'mallin data'!Q$297*PO_valitsin!F$5)</f>
        <v>4.2603050426195969E-3</v>
      </c>
      <c r="FR83" s="87"/>
      <c r="FS83" s="87"/>
      <c r="FT83" s="87"/>
      <c r="FU83" s="87"/>
      <c r="FV83" s="87"/>
      <c r="FW83" s="87"/>
      <c r="FX83" s="87"/>
      <c r="FY83" s="87"/>
      <c r="FZ83" s="87"/>
      <c r="GA83" s="87"/>
      <c r="GB83" s="87"/>
      <c r="GC83" s="87"/>
      <c r="GD83" s="87"/>
      <c r="GE83" s="87"/>
      <c r="GF83" s="87"/>
      <c r="GG83" s="87"/>
      <c r="GH83" s="87"/>
      <c r="GI83" s="87"/>
      <c r="GJ83" s="87"/>
      <c r="GK83" s="87"/>
      <c r="GL83" s="87"/>
      <c r="GM83" s="87"/>
      <c r="GN83" s="87"/>
      <c r="GO83" s="87"/>
      <c r="GP83" s="87"/>
      <c r="GQ83" s="87"/>
      <c r="GR83" s="87"/>
      <c r="GS83" s="87"/>
      <c r="GT83" s="87"/>
      <c r="GU83" s="87"/>
      <c r="GV83" s="87"/>
      <c r="GW83" s="87"/>
      <c r="GX83" s="87"/>
      <c r="GY83" s="87"/>
      <c r="GZ83" s="87"/>
      <c r="HA83" s="87"/>
      <c r="HB83" s="87"/>
      <c r="HC83" s="87"/>
      <c r="HD83" s="87"/>
      <c r="HE83" s="87"/>
      <c r="HF83" s="87"/>
      <c r="HG83" s="87"/>
      <c r="HH83" s="87"/>
      <c r="HI83" s="87"/>
      <c r="HJ83" s="87"/>
      <c r="HK83" s="87"/>
      <c r="HL83" s="87"/>
      <c r="HM83" s="87">
        <f>IF($B83=PO_valitsin!$C$8,100000,'mallin data'!EN83/'mallin data'!BO$297*PO_valitsin!E$5)</f>
        <v>0.1412105118381474</v>
      </c>
      <c r="HN83" s="87">
        <f>IF($B83=PO_valitsin!$C$8,100000,'mallin data'!EO83/'mallin data'!BP$297*PO_valitsin!H$5)</f>
        <v>6.8545875892753336E-2</v>
      </c>
      <c r="HO83" s="87"/>
      <c r="HP83" s="87"/>
      <c r="HQ83" s="87"/>
      <c r="HR83" s="87">
        <f>IF($B83=PO_valitsin!$C$8,100000,'mallin data'!ES83/'mallin data'!BT$297*PO_valitsin!I$5)</f>
        <v>1.4622236824659501E-2</v>
      </c>
      <c r="HS83" s="87"/>
      <c r="HT83" s="87"/>
      <c r="HU83" s="87"/>
      <c r="HV83" s="87"/>
      <c r="HW83" s="87"/>
      <c r="HX83" s="87"/>
      <c r="HY83" s="87"/>
      <c r="HZ83" s="87"/>
      <c r="IA83" s="87"/>
      <c r="IB83" s="87"/>
      <c r="IC83" s="87"/>
      <c r="ID83" s="87"/>
      <c r="IE83" s="87"/>
      <c r="IF83" s="87"/>
      <c r="IG83" s="87"/>
      <c r="IH83" s="87">
        <f>IF($B83=PO_valitsin!$C$8,100000,'mallin data'!FI83/'mallin data'!CJ$297*PO_valitsin!G$5)</f>
        <v>8.6363029561362728E-2</v>
      </c>
      <c r="II83" s="88">
        <f t="shared" si="4"/>
        <v>0.34656203091500104</v>
      </c>
      <c r="IJ83" s="80">
        <f t="shared" si="5"/>
        <v>4</v>
      </c>
      <c r="IK83" s="89">
        <f t="shared" si="7"/>
        <v>8.0999999999999997E-9</v>
      </c>
      <c r="IL83" s="36" t="str">
        <f t="shared" si="6"/>
        <v>Keminmaa</v>
      </c>
    </row>
    <row r="84" spans="2:246" x14ac:dyDescent="0.2">
      <c r="B84" s="12" t="s">
        <v>221</v>
      </c>
      <c r="C84" s="12">
        <v>322</v>
      </c>
      <c r="F84" s="59" t="s">
        <v>106</v>
      </c>
      <c r="G84" s="59" t="s">
        <v>107</v>
      </c>
      <c r="H84" s="59" t="s">
        <v>93</v>
      </c>
      <c r="I84" s="59" t="s">
        <v>94</v>
      </c>
      <c r="J84" s="71">
        <v>51.7</v>
      </c>
      <c r="Q84" s="71">
        <v>44.8</v>
      </c>
      <c r="AV84" s="67"/>
      <c r="AW84" s="67"/>
      <c r="BO84" s="76">
        <v>1.8315018315018315E-3</v>
      </c>
      <c r="BP84" s="77">
        <v>25902.74373259053</v>
      </c>
      <c r="BT84" s="75">
        <v>0.66200000000000003</v>
      </c>
      <c r="CJ84" s="77">
        <v>547</v>
      </c>
      <c r="CK84" s="84">
        <f>ABS(J84-PO_valitsin!$D$8)</f>
        <v>6.2000000000000028</v>
      </c>
      <c r="CR84" s="86">
        <f>ABS(Q84-PO_valitsin!$F$8)</f>
        <v>43.2</v>
      </c>
      <c r="EN84" s="85">
        <f>ABS(BO84-PO_valitsin!$E$8)</f>
        <v>4.9245294934950105E-2</v>
      </c>
      <c r="EO84" s="85">
        <f>ABS(BP84-PO_valitsin!$H$8)</f>
        <v>804.62719090840255</v>
      </c>
      <c r="ES84" s="85">
        <f>ABS(BT84-PO_valitsin!$I$8)</f>
        <v>0.66</v>
      </c>
      <c r="FI84" s="85">
        <f>ABS(CJ84-PO_valitsin!$G$8)</f>
        <v>1221</v>
      </c>
      <c r="FJ84" s="87">
        <f>IF($B84=PO_valitsin!$C$8,100000,'mallin data'!CK84/'mallin data'!J$297*PO_valitsin!D$5)</f>
        <v>0.27953199237691712</v>
      </c>
      <c r="FK84" s="87"/>
      <c r="FL84" s="87"/>
      <c r="FM84" s="87"/>
      <c r="FN84" s="87"/>
      <c r="FO84" s="87"/>
      <c r="FP84" s="87"/>
      <c r="FQ84" s="87">
        <f>IF($B84=PO_valitsin!$C$8,100000,'mallin data'!CR84/'mallin data'!Q$297*PO_valitsin!F$5)</f>
        <v>0.20449464204573939</v>
      </c>
      <c r="FR84" s="87"/>
      <c r="FS84" s="87"/>
      <c r="FT84" s="87"/>
      <c r="FU84" s="87"/>
      <c r="FV84" s="87"/>
      <c r="FW84" s="87"/>
      <c r="FX84" s="87"/>
      <c r="FY84" s="87"/>
      <c r="FZ84" s="87"/>
      <c r="GA84" s="87"/>
      <c r="GB84" s="87"/>
      <c r="GC84" s="87"/>
      <c r="GD84" s="87"/>
      <c r="GE84" s="87"/>
      <c r="GF84" s="87"/>
      <c r="GG84" s="87"/>
      <c r="GH84" s="87"/>
      <c r="GI84" s="87"/>
      <c r="GJ84" s="87"/>
      <c r="GK84" s="87"/>
      <c r="GL84" s="87"/>
      <c r="GM84" s="87"/>
      <c r="GN84" s="87"/>
      <c r="GO84" s="87"/>
      <c r="GP84" s="87"/>
      <c r="GQ84" s="87"/>
      <c r="GR84" s="87"/>
      <c r="GS84" s="87"/>
      <c r="GT84" s="87"/>
      <c r="GU84" s="87"/>
      <c r="GV84" s="87"/>
      <c r="GW84" s="87"/>
      <c r="GX84" s="87"/>
      <c r="GY84" s="87"/>
      <c r="GZ84" s="87"/>
      <c r="HA84" s="87"/>
      <c r="HB84" s="87"/>
      <c r="HC84" s="87"/>
      <c r="HD84" s="87"/>
      <c r="HE84" s="87"/>
      <c r="HF84" s="87"/>
      <c r="HG84" s="87"/>
      <c r="HH84" s="87"/>
      <c r="HI84" s="87"/>
      <c r="HJ84" s="87"/>
      <c r="HK84" s="87"/>
      <c r="HL84" s="87"/>
      <c r="HM84" s="87">
        <f>IF($B84=PO_valitsin!$C$8,100000,'mallin data'!EN84/'mallin data'!BO$297*PO_valitsin!E$5)</f>
        <v>0.48256179804021732</v>
      </c>
      <c r="HN84" s="87">
        <f>IF($B84=PO_valitsin!$C$8,100000,'mallin data'!EO84/'mallin data'!BP$297*PO_valitsin!H$5)</f>
        <v>2.5534208987560137E-2</v>
      </c>
      <c r="HO84" s="87"/>
      <c r="HP84" s="87"/>
      <c r="HQ84" s="87"/>
      <c r="HR84" s="87">
        <f>IF($B84=PO_valitsin!$C$8,100000,'mallin data'!ES84/'mallin data'!BT$297*PO_valitsin!I$5)</f>
        <v>9.6506763042752706</v>
      </c>
      <c r="HS84" s="87"/>
      <c r="HT84" s="87"/>
      <c r="HU84" s="87"/>
      <c r="HV84" s="87"/>
      <c r="HW84" s="87"/>
      <c r="HX84" s="87"/>
      <c r="HY84" s="87"/>
      <c r="HZ84" s="87"/>
      <c r="IA84" s="87"/>
      <c r="IB84" s="87"/>
      <c r="IC84" s="87"/>
      <c r="ID84" s="87"/>
      <c r="IE84" s="87"/>
      <c r="IF84" s="87"/>
      <c r="IG84" s="87"/>
      <c r="IH84" s="87">
        <f>IF($B84=PO_valitsin!$C$8,100000,'mallin data'!FI84/'mallin data'!CJ$297*PO_valitsin!G$5)</f>
        <v>0.1186155895325353</v>
      </c>
      <c r="II84" s="88">
        <f t="shared" si="4"/>
        <v>10.76141454345824</v>
      </c>
      <c r="IJ84" s="80">
        <f t="shared" si="5"/>
        <v>283</v>
      </c>
      <c r="IK84" s="89">
        <f t="shared" si="7"/>
        <v>8.199999999999999E-9</v>
      </c>
      <c r="IL84" s="36" t="str">
        <f t="shared" si="6"/>
        <v>Kemiönsaari</v>
      </c>
    </row>
    <row r="85" spans="2:246" x14ac:dyDescent="0.2">
      <c r="B85" s="12" t="s">
        <v>222</v>
      </c>
      <c r="C85" s="12">
        <v>244</v>
      </c>
      <c r="F85" s="59" t="s">
        <v>91</v>
      </c>
      <c r="G85" s="59" t="s">
        <v>92</v>
      </c>
      <c r="H85" s="59" t="s">
        <v>117</v>
      </c>
      <c r="I85" s="59" t="s">
        <v>118</v>
      </c>
      <c r="J85" s="71">
        <v>38.6</v>
      </c>
      <c r="Q85" s="71">
        <v>96.5</v>
      </c>
      <c r="AV85" s="67"/>
      <c r="AW85" s="67"/>
      <c r="BO85" s="76">
        <v>7.1234735413839888E-3</v>
      </c>
      <c r="BP85" s="77">
        <v>27271.204109869836</v>
      </c>
      <c r="BT85" s="75">
        <v>1E-3</v>
      </c>
      <c r="CJ85" s="77">
        <v>2969</v>
      </c>
      <c r="CK85" s="84">
        <f>ABS(J85-PO_valitsin!$D$8)</f>
        <v>6.8999999999999986</v>
      </c>
      <c r="CR85" s="86">
        <f>ABS(Q85-PO_valitsin!$F$8)</f>
        <v>8.5</v>
      </c>
      <c r="EN85" s="85">
        <f>ABS(BO85-PO_valitsin!$E$8)</f>
        <v>5.4537266644832265E-2</v>
      </c>
      <c r="EO85" s="85">
        <f>ABS(BP85-PO_valitsin!$H$8)</f>
        <v>563.83318637090269</v>
      </c>
      <c r="ES85" s="85">
        <f>ABS(BT85-PO_valitsin!$I$8)</f>
        <v>1E-3</v>
      </c>
      <c r="FI85" s="85">
        <f>ABS(CJ85-PO_valitsin!$G$8)</f>
        <v>1201</v>
      </c>
      <c r="FJ85" s="87">
        <f>IF($B85=PO_valitsin!$C$8,100000,'mallin data'!CK85/'mallin data'!J$297*PO_valitsin!D$5)</f>
        <v>0.31109205603237533</v>
      </c>
      <c r="FK85" s="87"/>
      <c r="FL85" s="87"/>
      <c r="FM85" s="87"/>
      <c r="FN85" s="87"/>
      <c r="FO85" s="87"/>
      <c r="FP85" s="87"/>
      <c r="FQ85" s="87">
        <f>IF($B85=PO_valitsin!$C$8,100000,'mallin data'!CR85/'mallin data'!Q$297*PO_valitsin!F$5)</f>
        <v>4.0236214291407051E-2</v>
      </c>
      <c r="FR85" s="87"/>
      <c r="FS85" s="87"/>
      <c r="FT85" s="87"/>
      <c r="FU85" s="87"/>
      <c r="FV85" s="87"/>
      <c r="FW85" s="87"/>
      <c r="FX85" s="87"/>
      <c r="FY85" s="87"/>
      <c r="FZ85" s="87"/>
      <c r="GA85" s="87"/>
      <c r="GB85" s="87"/>
      <c r="GC85" s="87"/>
      <c r="GD85" s="87"/>
      <c r="GE85" s="87"/>
      <c r="GF85" s="87"/>
      <c r="GG85" s="87"/>
      <c r="GH85" s="87"/>
      <c r="GI85" s="87"/>
      <c r="GJ85" s="87"/>
      <c r="GK85" s="87"/>
      <c r="GL85" s="87"/>
      <c r="GM85" s="87"/>
      <c r="GN85" s="87"/>
      <c r="GO85" s="87"/>
      <c r="GP85" s="87"/>
      <c r="GQ85" s="87"/>
      <c r="GR85" s="87"/>
      <c r="GS85" s="87"/>
      <c r="GT85" s="87"/>
      <c r="GU85" s="87"/>
      <c r="GV85" s="87"/>
      <c r="GW85" s="87"/>
      <c r="GX85" s="87"/>
      <c r="GY85" s="87"/>
      <c r="GZ85" s="87"/>
      <c r="HA85" s="87"/>
      <c r="HB85" s="87"/>
      <c r="HC85" s="87"/>
      <c r="HD85" s="87"/>
      <c r="HE85" s="87"/>
      <c r="HF85" s="87"/>
      <c r="HG85" s="87"/>
      <c r="HH85" s="87"/>
      <c r="HI85" s="87"/>
      <c r="HJ85" s="87"/>
      <c r="HK85" s="87"/>
      <c r="HL85" s="87"/>
      <c r="HM85" s="87">
        <f>IF($B85=PO_valitsin!$C$8,100000,'mallin data'!EN85/'mallin data'!BO$297*PO_valitsin!E$5)</f>
        <v>0.53441859749429665</v>
      </c>
      <c r="HN85" s="87">
        <f>IF($B85=PO_valitsin!$C$8,100000,'mallin data'!EO85/'mallin data'!BP$297*PO_valitsin!H$5)</f>
        <v>1.7892801259503432E-2</v>
      </c>
      <c r="HO85" s="87"/>
      <c r="HP85" s="87"/>
      <c r="HQ85" s="87"/>
      <c r="HR85" s="87">
        <f>IF($B85=PO_valitsin!$C$8,100000,'mallin data'!ES85/'mallin data'!BT$297*PO_valitsin!I$5)</f>
        <v>1.4622236824659501E-2</v>
      </c>
      <c r="HS85" s="87"/>
      <c r="HT85" s="87"/>
      <c r="HU85" s="87"/>
      <c r="HV85" s="87"/>
      <c r="HW85" s="87"/>
      <c r="HX85" s="87"/>
      <c r="HY85" s="87"/>
      <c r="HZ85" s="87"/>
      <c r="IA85" s="87"/>
      <c r="IB85" s="87"/>
      <c r="IC85" s="87"/>
      <c r="ID85" s="87"/>
      <c r="IE85" s="87"/>
      <c r="IF85" s="87"/>
      <c r="IG85" s="87"/>
      <c r="IH85" s="87">
        <f>IF($B85=PO_valitsin!$C$8,100000,'mallin data'!FI85/'mallin data'!CJ$297*PO_valitsin!G$5)</f>
        <v>0.11667266423306709</v>
      </c>
      <c r="II85" s="88">
        <f t="shared" si="4"/>
        <v>1.034934578435309</v>
      </c>
      <c r="IJ85" s="80">
        <f t="shared" si="5"/>
        <v>180</v>
      </c>
      <c r="IK85" s="89">
        <f t="shared" si="7"/>
        <v>8.2999999999999982E-9</v>
      </c>
      <c r="IL85" s="36" t="str">
        <f t="shared" si="6"/>
        <v>Kempele</v>
      </c>
    </row>
    <row r="86" spans="2:246" x14ac:dyDescent="0.2">
      <c r="B86" s="12" t="s">
        <v>223</v>
      </c>
      <c r="C86" s="12">
        <v>245</v>
      </c>
      <c r="F86" s="59" t="s">
        <v>102</v>
      </c>
      <c r="G86" s="59" t="s">
        <v>103</v>
      </c>
      <c r="H86" s="59" t="s">
        <v>117</v>
      </c>
      <c r="I86" s="59" t="s">
        <v>118</v>
      </c>
      <c r="J86" s="71">
        <v>42.4</v>
      </c>
      <c r="Q86" s="71">
        <v>99.9</v>
      </c>
      <c r="AV86" s="67"/>
      <c r="AW86" s="67"/>
      <c r="BO86" s="76">
        <v>-2.6476039184537992E-3</v>
      </c>
      <c r="BP86" s="77">
        <v>29523.815655177827</v>
      </c>
      <c r="BT86" s="75">
        <v>1.2E-2</v>
      </c>
      <c r="CJ86" s="77">
        <v>3767</v>
      </c>
      <c r="CK86" s="84">
        <f>ABS(J86-PO_valitsin!$D$8)</f>
        <v>3.1000000000000014</v>
      </c>
      <c r="CR86" s="86">
        <f>ABS(Q86-PO_valitsin!$F$8)</f>
        <v>11.900000000000006</v>
      </c>
      <c r="EN86" s="85">
        <f>ABS(BO86-PO_valitsin!$E$8)</f>
        <v>4.4766189184994476E-2</v>
      </c>
      <c r="EO86" s="85">
        <f>ABS(BP86-PO_valitsin!$H$8)</f>
        <v>2816.4447316788937</v>
      </c>
      <c r="ES86" s="85">
        <f>ABS(BT86-PO_valitsin!$I$8)</f>
        <v>0.01</v>
      </c>
      <c r="FI86" s="85">
        <f>ABS(CJ86-PO_valitsin!$G$8)</f>
        <v>1999</v>
      </c>
      <c r="FJ86" s="87">
        <f>IF($B86=PO_valitsin!$C$8,100000,'mallin data'!CK86/'mallin data'!J$297*PO_valitsin!D$5)</f>
        <v>0.13976599618845856</v>
      </c>
      <c r="FK86" s="87"/>
      <c r="FL86" s="87"/>
      <c r="FM86" s="87"/>
      <c r="FN86" s="87"/>
      <c r="FO86" s="87"/>
      <c r="FP86" s="87"/>
      <c r="FQ86" s="87">
        <f>IF($B86=PO_valitsin!$C$8,100000,'mallin data'!CR86/'mallin data'!Q$297*PO_valitsin!F$5)</f>
        <v>5.63307000079699E-2</v>
      </c>
      <c r="FR86" s="87"/>
      <c r="FS86" s="87"/>
      <c r="FT86" s="87"/>
      <c r="FU86" s="87"/>
      <c r="FV86" s="87"/>
      <c r="FW86" s="87"/>
      <c r="FX86" s="87"/>
      <c r="FY86" s="87"/>
      <c r="FZ86" s="87"/>
      <c r="GA86" s="87"/>
      <c r="GB86" s="87"/>
      <c r="GC86" s="87"/>
      <c r="GD86" s="87"/>
      <c r="GE86" s="87"/>
      <c r="GF86" s="87"/>
      <c r="GG86" s="87"/>
      <c r="GH86" s="87"/>
      <c r="GI86" s="87"/>
      <c r="GJ86" s="87"/>
      <c r="GK86" s="87"/>
      <c r="GL86" s="87"/>
      <c r="GM86" s="87"/>
      <c r="GN86" s="87"/>
      <c r="GO86" s="87"/>
      <c r="GP86" s="87"/>
      <c r="GQ86" s="87"/>
      <c r="GR86" s="87"/>
      <c r="GS86" s="87"/>
      <c r="GT86" s="87"/>
      <c r="GU86" s="87"/>
      <c r="GV86" s="87"/>
      <c r="GW86" s="87"/>
      <c r="GX86" s="87"/>
      <c r="GY86" s="87"/>
      <c r="GZ86" s="87"/>
      <c r="HA86" s="87"/>
      <c r="HB86" s="87"/>
      <c r="HC86" s="87"/>
      <c r="HD86" s="87"/>
      <c r="HE86" s="87"/>
      <c r="HF86" s="87"/>
      <c r="HG86" s="87"/>
      <c r="HH86" s="87"/>
      <c r="HI86" s="87"/>
      <c r="HJ86" s="87"/>
      <c r="HK86" s="87"/>
      <c r="HL86" s="87"/>
      <c r="HM86" s="87">
        <f>IF($B86=PO_valitsin!$C$8,100000,'mallin data'!EN86/'mallin data'!BO$297*PO_valitsin!E$5)</f>
        <v>0.43867039019778287</v>
      </c>
      <c r="HN86" s="87">
        <f>IF($B86=PO_valitsin!$C$8,100000,'mallin data'!EO86/'mallin data'!BP$297*PO_valitsin!H$5)</f>
        <v>8.9377651157190846E-2</v>
      </c>
      <c r="HO86" s="87"/>
      <c r="HP86" s="87"/>
      <c r="HQ86" s="87"/>
      <c r="HR86" s="87">
        <f>IF($B86=PO_valitsin!$C$8,100000,'mallin data'!ES86/'mallin data'!BT$297*PO_valitsin!I$5)</f>
        <v>0.14622236824659501</v>
      </c>
      <c r="HS86" s="87"/>
      <c r="HT86" s="87"/>
      <c r="HU86" s="87"/>
      <c r="HV86" s="87"/>
      <c r="HW86" s="87"/>
      <c r="HX86" s="87"/>
      <c r="HY86" s="87"/>
      <c r="HZ86" s="87"/>
      <c r="IA86" s="87"/>
      <c r="IB86" s="87"/>
      <c r="IC86" s="87"/>
      <c r="ID86" s="87"/>
      <c r="IE86" s="87"/>
      <c r="IF86" s="87"/>
      <c r="IG86" s="87"/>
      <c r="IH86" s="87">
        <f>IF($B86=PO_valitsin!$C$8,100000,'mallin data'!FI86/'mallin data'!CJ$297*PO_valitsin!G$5)</f>
        <v>0.19419538368184938</v>
      </c>
      <c r="II86" s="88">
        <f t="shared" si="4"/>
        <v>1.0645624978798465</v>
      </c>
      <c r="IJ86" s="80">
        <f t="shared" si="5"/>
        <v>185</v>
      </c>
      <c r="IK86" s="89">
        <f t="shared" si="7"/>
        <v>8.3999999999999975E-9</v>
      </c>
      <c r="IL86" s="36" t="str">
        <f t="shared" si="6"/>
        <v>Kerava</v>
      </c>
    </row>
    <row r="87" spans="2:246" x14ac:dyDescent="0.2">
      <c r="B87" s="12" t="s">
        <v>224</v>
      </c>
      <c r="C87" s="12">
        <v>249</v>
      </c>
      <c r="F87" s="59" t="s">
        <v>141</v>
      </c>
      <c r="G87" s="59" t="s">
        <v>142</v>
      </c>
      <c r="H87" s="59" t="s">
        <v>84</v>
      </c>
      <c r="I87" s="59" t="s">
        <v>85</v>
      </c>
      <c r="J87" s="71">
        <v>51</v>
      </c>
      <c r="Q87" s="71">
        <v>70.900000000000006</v>
      </c>
      <c r="AV87" s="67"/>
      <c r="AW87" s="67"/>
      <c r="BO87" s="76">
        <v>-3.1531531531531529E-2</v>
      </c>
      <c r="BP87" s="77">
        <v>24670.435213414636</v>
      </c>
      <c r="BT87" s="75">
        <v>2E-3</v>
      </c>
      <c r="CJ87" s="77">
        <v>860</v>
      </c>
      <c r="CK87" s="84">
        <f>ABS(J87-PO_valitsin!$D$8)</f>
        <v>5.5</v>
      </c>
      <c r="CR87" s="86">
        <f>ABS(Q87-PO_valitsin!$F$8)</f>
        <v>17.099999999999994</v>
      </c>
      <c r="EN87" s="85">
        <f>ABS(BO87-PO_valitsin!$E$8)</f>
        <v>1.5882261571916745E-2</v>
      </c>
      <c r="EO87" s="85">
        <f>ABS(BP87-PO_valitsin!$H$8)</f>
        <v>2036.9357100842972</v>
      </c>
      <c r="ES87" s="85">
        <f>ABS(BT87-PO_valitsin!$I$8)</f>
        <v>0</v>
      </c>
      <c r="FI87" s="85">
        <f>ABS(CJ87-PO_valitsin!$G$8)</f>
        <v>908</v>
      </c>
      <c r="FJ87" s="87">
        <f>IF($B87=PO_valitsin!$C$8,100000,'mallin data'!CK87/'mallin data'!J$297*PO_valitsin!D$5)</f>
        <v>0.24797192872145862</v>
      </c>
      <c r="FK87" s="87"/>
      <c r="FL87" s="87"/>
      <c r="FM87" s="87"/>
      <c r="FN87" s="87"/>
      <c r="FO87" s="87"/>
      <c r="FP87" s="87"/>
      <c r="FQ87" s="87">
        <f>IF($B87=PO_valitsin!$C$8,100000,'mallin data'!CR87/'mallin data'!Q$297*PO_valitsin!F$5)</f>
        <v>8.094579580977182E-2</v>
      </c>
      <c r="FR87" s="87"/>
      <c r="FS87" s="87"/>
      <c r="FT87" s="87"/>
      <c r="FU87" s="87"/>
      <c r="FV87" s="87"/>
      <c r="FW87" s="87"/>
      <c r="FX87" s="87"/>
      <c r="FY87" s="87"/>
      <c r="FZ87" s="87"/>
      <c r="GA87" s="87"/>
      <c r="GB87" s="87"/>
      <c r="GC87" s="87"/>
      <c r="GD87" s="87"/>
      <c r="GE87" s="87"/>
      <c r="GF87" s="87"/>
      <c r="GG87" s="87"/>
      <c r="GH87" s="87"/>
      <c r="GI87" s="87"/>
      <c r="GJ87" s="87"/>
      <c r="GK87" s="87"/>
      <c r="GL87" s="87"/>
      <c r="GM87" s="87"/>
      <c r="GN87" s="87"/>
      <c r="GO87" s="87"/>
      <c r="GP87" s="87"/>
      <c r="GQ87" s="87"/>
      <c r="GR87" s="87"/>
      <c r="GS87" s="87"/>
      <c r="GT87" s="87"/>
      <c r="GU87" s="87"/>
      <c r="GV87" s="87"/>
      <c r="GW87" s="87"/>
      <c r="GX87" s="87"/>
      <c r="GY87" s="87"/>
      <c r="GZ87" s="87"/>
      <c r="HA87" s="87"/>
      <c r="HB87" s="87"/>
      <c r="HC87" s="87"/>
      <c r="HD87" s="87"/>
      <c r="HE87" s="87"/>
      <c r="HF87" s="87"/>
      <c r="HG87" s="87"/>
      <c r="HH87" s="87"/>
      <c r="HI87" s="87"/>
      <c r="HJ87" s="87"/>
      <c r="HK87" s="87"/>
      <c r="HL87" s="87"/>
      <c r="HM87" s="87">
        <f>IF($B87=PO_valitsin!$C$8,100000,'mallin data'!EN87/'mallin data'!BO$297*PO_valitsin!E$5)</f>
        <v>0.15563258807187724</v>
      </c>
      <c r="HN87" s="87">
        <f>IF($B87=PO_valitsin!$C$8,100000,'mallin data'!EO87/'mallin data'!BP$297*PO_valitsin!H$5)</f>
        <v>6.4640547452537639E-2</v>
      </c>
      <c r="HO87" s="87"/>
      <c r="HP87" s="87"/>
      <c r="HQ87" s="87"/>
      <c r="HR87" s="87">
        <f>IF($B87=PO_valitsin!$C$8,100000,'mallin data'!ES87/'mallin data'!BT$297*PO_valitsin!I$5)</f>
        <v>0</v>
      </c>
      <c r="HS87" s="87"/>
      <c r="HT87" s="87"/>
      <c r="HU87" s="87"/>
      <c r="HV87" s="87"/>
      <c r="HW87" s="87"/>
      <c r="HX87" s="87"/>
      <c r="HY87" s="87"/>
      <c r="HZ87" s="87"/>
      <c r="IA87" s="87"/>
      <c r="IB87" s="87"/>
      <c r="IC87" s="87"/>
      <c r="ID87" s="87"/>
      <c r="IE87" s="87"/>
      <c r="IF87" s="87"/>
      <c r="IG87" s="87"/>
      <c r="IH87" s="87">
        <f>IF($B87=PO_valitsin!$C$8,100000,'mallin data'!FI87/'mallin data'!CJ$297*PO_valitsin!G$5)</f>
        <v>8.8208808595857544E-2</v>
      </c>
      <c r="II87" s="88">
        <f t="shared" si="4"/>
        <v>0.63739967715150292</v>
      </c>
      <c r="IJ87" s="80">
        <f t="shared" si="5"/>
        <v>50</v>
      </c>
      <c r="IK87" s="89">
        <f t="shared" si="7"/>
        <v>8.4999999999999967E-9</v>
      </c>
      <c r="IL87" s="36" t="str">
        <f t="shared" si="6"/>
        <v>Keuruu</v>
      </c>
    </row>
    <row r="88" spans="2:246" x14ac:dyDescent="0.2">
      <c r="B88" s="12" t="s">
        <v>225</v>
      </c>
      <c r="C88" s="12">
        <v>250</v>
      </c>
      <c r="F88" s="59" t="s">
        <v>82</v>
      </c>
      <c r="G88" s="59" t="s">
        <v>83</v>
      </c>
      <c r="H88" s="59" t="s">
        <v>93</v>
      </c>
      <c r="I88" s="59" t="s">
        <v>94</v>
      </c>
      <c r="J88" s="71">
        <v>52.3</v>
      </c>
      <c r="Q88" s="71">
        <v>34.6</v>
      </c>
      <c r="AV88" s="67"/>
      <c r="AW88" s="67"/>
      <c r="BO88" s="76">
        <v>-6.5476190476190479E-2</v>
      </c>
      <c r="BP88" s="77">
        <v>22503.63807890223</v>
      </c>
      <c r="BT88" s="75"/>
      <c r="CJ88" s="77">
        <v>157</v>
      </c>
      <c r="CK88" s="84">
        <f>ABS(J88-PO_valitsin!$D$8)</f>
        <v>6.7999999999999972</v>
      </c>
      <c r="CR88" s="86">
        <f>ABS(Q88-PO_valitsin!$F$8)</f>
        <v>53.4</v>
      </c>
      <c r="EN88" s="85">
        <f>ABS(BO88-PO_valitsin!$E$8)</f>
        <v>1.8062397372742206E-2</v>
      </c>
      <c r="EO88" s="85">
        <f>ABS(BP88-PO_valitsin!$H$8)</f>
        <v>4203.7328445967032</v>
      </c>
      <c r="ES88" s="85">
        <f>ABS(BT88-PO_valitsin!$I$8)</f>
        <v>2E-3</v>
      </c>
      <c r="FI88" s="85">
        <f>ABS(CJ88-PO_valitsin!$G$8)</f>
        <v>1611</v>
      </c>
      <c r="FJ88" s="87">
        <f>IF($B88=PO_valitsin!$C$8,100000,'mallin data'!CK88/'mallin data'!J$297*PO_valitsin!D$5)</f>
        <v>0.3065834755101669</v>
      </c>
      <c r="FK88" s="87"/>
      <c r="FL88" s="87"/>
      <c r="FM88" s="87"/>
      <c r="FN88" s="87"/>
      <c r="FO88" s="87"/>
      <c r="FP88" s="87"/>
      <c r="FQ88" s="87">
        <f>IF($B88=PO_valitsin!$C$8,100000,'mallin data'!CR88/'mallin data'!Q$297*PO_valitsin!F$5)</f>
        <v>0.25277809919542782</v>
      </c>
      <c r="FR88" s="87"/>
      <c r="FS88" s="87"/>
      <c r="FT88" s="87"/>
      <c r="FU88" s="87"/>
      <c r="FV88" s="87"/>
      <c r="FW88" s="87"/>
      <c r="FX88" s="87"/>
      <c r="FY88" s="87"/>
      <c r="FZ88" s="87"/>
      <c r="GA88" s="87"/>
      <c r="GB88" s="87"/>
      <c r="GC88" s="87"/>
      <c r="GD88" s="87"/>
      <c r="GE88" s="87"/>
      <c r="GF88" s="87"/>
      <c r="GG88" s="87"/>
      <c r="GH88" s="87"/>
      <c r="GI88" s="87"/>
      <c r="GJ88" s="87"/>
      <c r="GK88" s="87"/>
      <c r="GL88" s="87"/>
      <c r="GM88" s="87"/>
      <c r="GN88" s="87"/>
      <c r="GO88" s="87"/>
      <c r="GP88" s="87"/>
      <c r="GQ88" s="87"/>
      <c r="GR88" s="87"/>
      <c r="GS88" s="87"/>
      <c r="GT88" s="87"/>
      <c r="GU88" s="87"/>
      <c r="GV88" s="87"/>
      <c r="GW88" s="87"/>
      <c r="GX88" s="87"/>
      <c r="GY88" s="87"/>
      <c r="GZ88" s="87"/>
      <c r="HA88" s="87"/>
      <c r="HB88" s="87"/>
      <c r="HC88" s="87"/>
      <c r="HD88" s="87"/>
      <c r="HE88" s="87"/>
      <c r="HF88" s="87"/>
      <c r="HG88" s="87"/>
      <c r="HH88" s="87"/>
      <c r="HI88" s="87"/>
      <c r="HJ88" s="87"/>
      <c r="HK88" s="87"/>
      <c r="HL88" s="87"/>
      <c r="HM88" s="87">
        <f>IF($B88=PO_valitsin!$C$8,100000,'mallin data'!EN88/'mallin data'!BO$297*PO_valitsin!E$5)</f>
        <v>0.17699605545303265</v>
      </c>
      <c r="HN88" s="87">
        <f>IF($B88=PO_valitsin!$C$8,100000,'mallin data'!EO88/'mallin data'!BP$297*PO_valitsin!H$5)</f>
        <v>0.13340214473813647</v>
      </c>
      <c r="HO88" s="87"/>
      <c r="HP88" s="87"/>
      <c r="HQ88" s="87"/>
      <c r="HR88" s="87">
        <f>IF($B88=PO_valitsin!$C$8,100000,'mallin data'!ES88/'mallin data'!BT$297*PO_valitsin!I$5)</f>
        <v>2.9244473649319001E-2</v>
      </c>
      <c r="HS88" s="87"/>
      <c r="HT88" s="87"/>
      <c r="HU88" s="87"/>
      <c r="HV88" s="87"/>
      <c r="HW88" s="87"/>
      <c r="HX88" s="87"/>
      <c r="HY88" s="87"/>
      <c r="HZ88" s="87"/>
      <c r="IA88" s="87"/>
      <c r="IB88" s="87"/>
      <c r="IC88" s="87"/>
      <c r="ID88" s="87"/>
      <c r="IE88" s="87"/>
      <c r="IF88" s="87"/>
      <c r="IG88" s="87"/>
      <c r="IH88" s="87">
        <f>IF($B88=PO_valitsin!$C$8,100000,'mallin data'!FI88/'mallin data'!CJ$297*PO_valitsin!G$5)</f>
        <v>0.15650263287216576</v>
      </c>
      <c r="II88" s="88">
        <f t="shared" si="4"/>
        <v>1.0555068900182487</v>
      </c>
      <c r="IJ88" s="80">
        <f t="shared" si="5"/>
        <v>184</v>
      </c>
      <c r="IK88" s="89">
        <f t="shared" si="7"/>
        <v>8.5999999999999959E-9</v>
      </c>
      <c r="IL88" s="36" t="str">
        <f t="shared" si="6"/>
        <v>Kihniö</v>
      </c>
    </row>
    <row r="89" spans="2:246" x14ac:dyDescent="0.2">
      <c r="B89" s="12" t="s">
        <v>226</v>
      </c>
      <c r="C89" s="12">
        <v>256</v>
      </c>
      <c r="F89" s="59" t="s">
        <v>141</v>
      </c>
      <c r="G89" s="59" t="s">
        <v>142</v>
      </c>
      <c r="H89" s="59" t="s">
        <v>93</v>
      </c>
      <c r="I89" s="59" t="s">
        <v>94</v>
      </c>
      <c r="J89" s="71">
        <v>48.8</v>
      </c>
      <c r="Q89" s="71">
        <v>52.6</v>
      </c>
      <c r="AV89" s="67"/>
      <c r="AW89" s="67"/>
      <c r="BO89" s="76">
        <v>-2.185792349726776E-2</v>
      </c>
      <c r="BP89" s="77">
        <v>21410.718319107025</v>
      </c>
      <c r="BT89" s="75">
        <v>1E-3</v>
      </c>
      <c r="CJ89" s="77">
        <v>179</v>
      </c>
      <c r="CK89" s="84">
        <f>ABS(J89-PO_valitsin!$D$8)</f>
        <v>3.2999999999999972</v>
      </c>
      <c r="CR89" s="86">
        <f>ABS(Q89-PO_valitsin!$F$8)</f>
        <v>35.4</v>
      </c>
      <c r="EN89" s="85">
        <f>ABS(BO89-PO_valitsin!$E$8)</f>
        <v>2.5555869606180514E-2</v>
      </c>
      <c r="EO89" s="85">
        <f>ABS(BP89-PO_valitsin!$H$8)</f>
        <v>5296.6526043919075</v>
      </c>
      <c r="ES89" s="85">
        <f>ABS(BT89-PO_valitsin!$I$8)</f>
        <v>1E-3</v>
      </c>
      <c r="FI89" s="85">
        <f>ABS(CJ89-PO_valitsin!$G$8)</f>
        <v>1589</v>
      </c>
      <c r="FJ89" s="87">
        <f>IF($B89=PO_valitsin!$C$8,100000,'mallin data'!CK89/'mallin data'!J$297*PO_valitsin!D$5)</f>
        <v>0.14878315723287505</v>
      </c>
      <c r="FK89" s="87"/>
      <c r="FL89" s="87"/>
      <c r="FM89" s="87"/>
      <c r="FN89" s="87"/>
      <c r="FO89" s="87"/>
      <c r="FP89" s="87"/>
      <c r="FQ89" s="87">
        <f>IF($B89=PO_valitsin!$C$8,100000,'mallin data'!CR89/'mallin data'!Q$297*PO_valitsin!F$5)</f>
        <v>0.1675719983430364</v>
      </c>
      <c r="FR89" s="87"/>
      <c r="FS89" s="87"/>
      <c r="FT89" s="87"/>
      <c r="FU89" s="87"/>
      <c r="FV89" s="87"/>
      <c r="FW89" s="87"/>
      <c r="FX89" s="87"/>
      <c r="FY89" s="87"/>
      <c r="FZ89" s="87"/>
      <c r="GA89" s="87"/>
      <c r="GB89" s="87"/>
      <c r="GC89" s="87"/>
      <c r="GD89" s="87"/>
      <c r="GE89" s="87"/>
      <c r="GF89" s="87"/>
      <c r="GG89" s="87"/>
      <c r="GH89" s="87"/>
      <c r="GI89" s="87"/>
      <c r="GJ89" s="87"/>
      <c r="GK89" s="87"/>
      <c r="GL89" s="87"/>
      <c r="GM89" s="87"/>
      <c r="GN89" s="87"/>
      <c r="GO89" s="87"/>
      <c r="GP89" s="87"/>
      <c r="GQ89" s="87"/>
      <c r="GR89" s="87"/>
      <c r="GS89" s="87"/>
      <c r="GT89" s="87"/>
      <c r="GU89" s="87"/>
      <c r="GV89" s="87"/>
      <c r="GW89" s="87"/>
      <c r="GX89" s="87"/>
      <c r="GY89" s="87"/>
      <c r="GZ89" s="87"/>
      <c r="HA89" s="87"/>
      <c r="HB89" s="87"/>
      <c r="HC89" s="87"/>
      <c r="HD89" s="87"/>
      <c r="HE89" s="87"/>
      <c r="HF89" s="87"/>
      <c r="HG89" s="87"/>
      <c r="HH89" s="87"/>
      <c r="HI89" s="87"/>
      <c r="HJ89" s="87"/>
      <c r="HK89" s="87"/>
      <c r="HL89" s="87"/>
      <c r="HM89" s="87">
        <f>IF($B89=PO_valitsin!$C$8,100000,'mallin data'!EN89/'mallin data'!BO$297*PO_valitsin!E$5)</f>
        <v>0.25042567830957196</v>
      </c>
      <c r="HN89" s="87">
        <f>IF($B89=PO_valitsin!$C$8,100000,'mallin data'!EO89/'mallin data'!BP$297*PO_valitsin!H$5)</f>
        <v>0.16808509091317025</v>
      </c>
      <c r="HO89" s="87"/>
      <c r="HP89" s="87"/>
      <c r="HQ89" s="87"/>
      <c r="HR89" s="87">
        <f>IF($B89=PO_valitsin!$C$8,100000,'mallin data'!ES89/'mallin data'!BT$297*PO_valitsin!I$5)</f>
        <v>1.4622236824659501E-2</v>
      </c>
      <c r="HS89" s="87"/>
      <c r="HT89" s="87"/>
      <c r="HU89" s="87"/>
      <c r="HV89" s="87"/>
      <c r="HW89" s="87"/>
      <c r="HX89" s="87"/>
      <c r="HY89" s="87"/>
      <c r="HZ89" s="87"/>
      <c r="IA89" s="87"/>
      <c r="IB89" s="87"/>
      <c r="IC89" s="87"/>
      <c r="ID89" s="87"/>
      <c r="IE89" s="87"/>
      <c r="IF89" s="87"/>
      <c r="IG89" s="87"/>
      <c r="IH89" s="87">
        <f>IF($B89=PO_valitsin!$C$8,100000,'mallin data'!FI89/'mallin data'!CJ$297*PO_valitsin!G$5)</f>
        <v>0.1543654150427507</v>
      </c>
      <c r="II89" s="88">
        <f t="shared" si="4"/>
        <v>0.90385358536606386</v>
      </c>
      <c r="IJ89" s="80">
        <f t="shared" si="5"/>
        <v>135</v>
      </c>
      <c r="IK89" s="89">
        <f t="shared" si="7"/>
        <v>8.6999999999999952E-9</v>
      </c>
      <c r="IL89" s="36" t="str">
        <f t="shared" si="6"/>
        <v>Kinnula</v>
      </c>
    </row>
    <row r="90" spans="2:246" x14ac:dyDescent="0.2">
      <c r="B90" s="12" t="s">
        <v>227</v>
      </c>
      <c r="C90" s="12">
        <v>257</v>
      </c>
      <c r="F90" s="59" t="s">
        <v>102</v>
      </c>
      <c r="G90" s="59" t="s">
        <v>103</v>
      </c>
      <c r="H90" s="59" t="s">
        <v>117</v>
      </c>
      <c r="I90" s="59" t="s">
        <v>118</v>
      </c>
      <c r="J90" s="71">
        <v>41.6</v>
      </c>
      <c r="Q90" s="71">
        <v>91.6</v>
      </c>
      <c r="AV90" s="67"/>
      <c r="AW90" s="67"/>
      <c r="BO90" s="76">
        <v>-3.2444267515923567E-2</v>
      </c>
      <c r="BP90" s="77">
        <v>33759.951377751859</v>
      </c>
      <c r="BT90" s="75">
        <v>0.14800000000000002</v>
      </c>
      <c r="CJ90" s="77">
        <v>4861</v>
      </c>
      <c r="CK90" s="84">
        <f>ABS(J90-PO_valitsin!$D$8)</f>
        <v>3.8999999999999986</v>
      </c>
      <c r="CR90" s="86">
        <f>ABS(Q90-PO_valitsin!$F$8)</f>
        <v>3.5999999999999943</v>
      </c>
      <c r="EN90" s="85">
        <f>ABS(BO90-PO_valitsin!$E$8)</f>
        <v>1.4969525587524707E-2</v>
      </c>
      <c r="EO90" s="85">
        <f>ABS(BP90-PO_valitsin!$H$8)</f>
        <v>7052.5804542529258</v>
      </c>
      <c r="ES90" s="85">
        <f>ABS(BT90-PO_valitsin!$I$8)</f>
        <v>0.14600000000000002</v>
      </c>
      <c r="FI90" s="85">
        <f>ABS(CJ90-PO_valitsin!$G$8)</f>
        <v>3093</v>
      </c>
      <c r="FJ90" s="87">
        <f>IF($B90=PO_valitsin!$C$8,100000,'mallin data'!CK90/'mallin data'!J$297*PO_valitsin!D$5)</f>
        <v>0.17583464036612514</v>
      </c>
      <c r="FK90" s="87"/>
      <c r="FL90" s="87"/>
      <c r="FM90" s="87"/>
      <c r="FN90" s="87"/>
      <c r="FO90" s="87"/>
      <c r="FP90" s="87"/>
      <c r="FQ90" s="87">
        <f>IF($B90=PO_valitsin!$C$8,100000,'mallin data'!CR90/'mallin data'!Q$297*PO_valitsin!F$5)</f>
        <v>1.7041220170478256E-2</v>
      </c>
      <c r="FR90" s="87"/>
      <c r="FS90" s="87"/>
      <c r="FT90" s="87"/>
      <c r="FU90" s="87"/>
      <c r="FV90" s="87"/>
      <c r="FW90" s="87"/>
      <c r="FX90" s="87"/>
      <c r="FY90" s="87"/>
      <c r="FZ90" s="87"/>
      <c r="GA90" s="87"/>
      <c r="GB90" s="87"/>
      <c r="GC90" s="87"/>
      <c r="GD90" s="87"/>
      <c r="GE90" s="87"/>
      <c r="GF90" s="87"/>
      <c r="GG90" s="87"/>
      <c r="GH90" s="87"/>
      <c r="GI90" s="87"/>
      <c r="GJ90" s="87"/>
      <c r="GK90" s="87"/>
      <c r="GL90" s="87"/>
      <c r="GM90" s="87"/>
      <c r="GN90" s="87"/>
      <c r="GO90" s="87"/>
      <c r="GP90" s="87"/>
      <c r="GQ90" s="87"/>
      <c r="GR90" s="87"/>
      <c r="GS90" s="87"/>
      <c r="GT90" s="87"/>
      <c r="GU90" s="87"/>
      <c r="GV90" s="87"/>
      <c r="GW90" s="87"/>
      <c r="GX90" s="87"/>
      <c r="GY90" s="87"/>
      <c r="GZ90" s="87"/>
      <c r="HA90" s="87"/>
      <c r="HB90" s="87"/>
      <c r="HC90" s="87"/>
      <c r="HD90" s="87"/>
      <c r="HE90" s="87"/>
      <c r="HF90" s="87"/>
      <c r="HG90" s="87"/>
      <c r="HH90" s="87"/>
      <c r="HI90" s="87"/>
      <c r="HJ90" s="87"/>
      <c r="HK90" s="87"/>
      <c r="HL90" s="87"/>
      <c r="HM90" s="87">
        <f>IF($B90=PO_valitsin!$C$8,100000,'mallin data'!EN90/'mallin data'!BO$297*PO_valitsin!E$5)</f>
        <v>0.14668855558418398</v>
      </c>
      <c r="HN90" s="87">
        <f>IF($B90=PO_valitsin!$C$8,100000,'mallin data'!EO90/'mallin data'!BP$297*PO_valitsin!H$5)</f>
        <v>0.22380807565944691</v>
      </c>
      <c r="HO90" s="87"/>
      <c r="HP90" s="87"/>
      <c r="HQ90" s="87"/>
      <c r="HR90" s="87">
        <f>IF($B90=PO_valitsin!$C$8,100000,'mallin data'!ES90/'mallin data'!BT$297*PO_valitsin!I$5)</f>
        <v>2.1348465764002875</v>
      </c>
      <c r="HS90" s="87"/>
      <c r="HT90" s="87"/>
      <c r="HU90" s="87"/>
      <c r="HV90" s="87"/>
      <c r="HW90" s="87"/>
      <c r="HX90" s="87"/>
      <c r="HY90" s="87"/>
      <c r="HZ90" s="87"/>
      <c r="IA90" s="87"/>
      <c r="IB90" s="87"/>
      <c r="IC90" s="87"/>
      <c r="ID90" s="87"/>
      <c r="IE90" s="87"/>
      <c r="IF90" s="87"/>
      <c r="IG90" s="87"/>
      <c r="IH90" s="87">
        <f>IF($B90=PO_valitsin!$C$8,100000,'mallin data'!FI90/'mallin data'!CJ$297*PO_valitsin!G$5)</f>
        <v>0.30047339756276142</v>
      </c>
      <c r="II90" s="88">
        <f t="shared" si="4"/>
        <v>2.998692474543283</v>
      </c>
      <c r="IJ90" s="80">
        <f t="shared" si="5"/>
        <v>264</v>
      </c>
      <c r="IK90" s="89">
        <f t="shared" si="7"/>
        <v>8.7999999999999944E-9</v>
      </c>
      <c r="IL90" s="36" t="str">
        <f t="shared" si="6"/>
        <v>Kirkkonummi</v>
      </c>
    </row>
    <row r="91" spans="2:246" x14ac:dyDescent="0.2">
      <c r="B91" s="12" t="s">
        <v>228</v>
      </c>
      <c r="C91" s="12">
        <v>260</v>
      </c>
      <c r="F91" s="59" t="s">
        <v>155</v>
      </c>
      <c r="G91" s="59" t="s">
        <v>156</v>
      </c>
      <c r="H91" s="59" t="s">
        <v>93</v>
      </c>
      <c r="I91" s="59" t="s">
        <v>94</v>
      </c>
      <c r="J91" s="71">
        <v>53.5</v>
      </c>
      <c r="Q91" s="71">
        <v>54.2</v>
      </c>
      <c r="AV91" s="67"/>
      <c r="AW91" s="67"/>
      <c r="BO91" s="76">
        <v>-3.1725888324873094E-2</v>
      </c>
      <c r="BP91" s="77">
        <v>22726.519558261945</v>
      </c>
      <c r="BT91" s="75">
        <v>0</v>
      </c>
      <c r="CJ91" s="77">
        <v>763</v>
      </c>
      <c r="CK91" s="84">
        <f>ABS(J91-PO_valitsin!$D$8)</f>
        <v>8</v>
      </c>
      <c r="CR91" s="86">
        <f>ABS(Q91-PO_valitsin!$F$8)</f>
        <v>33.799999999999997</v>
      </c>
      <c r="EN91" s="85">
        <f>ABS(BO91-PO_valitsin!$E$8)</f>
        <v>1.5687904778575179E-2</v>
      </c>
      <c r="EO91" s="85">
        <f>ABS(BP91-PO_valitsin!$H$8)</f>
        <v>3980.8513652369875</v>
      </c>
      <c r="ES91" s="85">
        <f>ABS(BT91-PO_valitsin!$I$8)</f>
        <v>2E-3</v>
      </c>
      <c r="FI91" s="85">
        <f>ABS(CJ91-PO_valitsin!$G$8)</f>
        <v>1005</v>
      </c>
      <c r="FJ91" s="87">
        <f>IF($B91=PO_valitsin!$C$8,100000,'mallin data'!CK91/'mallin data'!J$297*PO_valitsin!D$5)</f>
        <v>0.36068644177666709</v>
      </c>
      <c r="FK91" s="87"/>
      <c r="FL91" s="87"/>
      <c r="FM91" s="87"/>
      <c r="FN91" s="87"/>
      <c r="FO91" s="87"/>
      <c r="FP91" s="87"/>
      <c r="FQ91" s="87">
        <f>IF($B91=PO_valitsin!$C$8,100000,'mallin data'!CR91/'mallin data'!Q$297*PO_valitsin!F$5)</f>
        <v>0.15999812271171274</v>
      </c>
      <c r="FR91" s="87"/>
      <c r="FS91" s="87"/>
      <c r="FT91" s="87"/>
      <c r="FU91" s="87"/>
      <c r="FV91" s="87"/>
      <c r="FW91" s="87"/>
      <c r="FX91" s="87"/>
      <c r="FY91" s="87"/>
      <c r="FZ91" s="87"/>
      <c r="GA91" s="87"/>
      <c r="GB91" s="87"/>
      <c r="GC91" s="87"/>
      <c r="GD91" s="87"/>
      <c r="GE91" s="87"/>
      <c r="GF91" s="87"/>
      <c r="GG91" s="87"/>
      <c r="GH91" s="87"/>
      <c r="GI91" s="87"/>
      <c r="GJ91" s="87"/>
      <c r="GK91" s="87"/>
      <c r="GL91" s="87"/>
      <c r="GM91" s="87"/>
      <c r="GN91" s="87"/>
      <c r="GO91" s="87"/>
      <c r="GP91" s="87"/>
      <c r="GQ91" s="87"/>
      <c r="GR91" s="87"/>
      <c r="GS91" s="87"/>
      <c r="GT91" s="87"/>
      <c r="GU91" s="87"/>
      <c r="GV91" s="87"/>
      <c r="GW91" s="87"/>
      <c r="GX91" s="87"/>
      <c r="GY91" s="87"/>
      <c r="GZ91" s="87"/>
      <c r="HA91" s="87"/>
      <c r="HB91" s="87"/>
      <c r="HC91" s="87"/>
      <c r="HD91" s="87"/>
      <c r="HE91" s="87"/>
      <c r="HF91" s="87"/>
      <c r="HG91" s="87"/>
      <c r="HH91" s="87"/>
      <c r="HI91" s="87"/>
      <c r="HJ91" s="87"/>
      <c r="HK91" s="87"/>
      <c r="HL91" s="87"/>
      <c r="HM91" s="87">
        <f>IF($B91=PO_valitsin!$C$8,100000,'mallin data'!EN91/'mallin data'!BO$297*PO_valitsin!E$5)</f>
        <v>0.1537280576232298</v>
      </c>
      <c r="HN91" s="87">
        <f>IF($B91=PO_valitsin!$C$8,100000,'mallin data'!EO91/'mallin data'!BP$297*PO_valitsin!H$5)</f>
        <v>0.12632917686216594</v>
      </c>
      <c r="HO91" s="87"/>
      <c r="HP91" s="87"/>
      <c r="HQ91" s="87"/>
      <c r="HR91" s="87">
        <f>IF($B91=PO_valitsin!$C$8,100000,'mallin data'!ES91/'mallin data'!BT$297*PO_valitsin!I$5)</f>
        <v>2.9244473649319001E-2</v>
      </c>
      <c r="HS91" s="87"/>
      <c r="HT91" s="87"/>
      <c r="HU91" s="87"/>
      <c r="HV91" s="87"/>
      <c r="HW91" s="87"/>
      <c r="HX91" s="87"/>
      <c r="HY91" s="87"/>
      <c r="HZ91" s="87"/>
      <c r="IA91" s="87"/>
      <c r="IB91" s="87"/>
      <c r="IC91" s="87"/>
      <c r="ID91" s="87"/>
      <c r="IE91" s="87"/>
      <c r="IF91" s="87"/>
      <c r="IG91" s="87"/>
      <c r="IH91" s="87">
        <f>IF($B91=PO_valitsin!$C$8,100000,'mallin data'!FI91/'mallin data'!CJ$297*PO_valitsin!G$5)</f>
        <v>9.7631996298278456E-2</v>
      </c>
      <c r="II91" s="88">
        <f t="shared" si="4"/>
        <v>0.92761827782137307</v>
      </c>
      <c r="IJ91" s="80">
        <f t="shared" si="5"/>
        <v>148</v>
      </c>
      <c r="IK91" s="89">
        <f t="shared" si="7"/>
        <v>8.8999999999999937E-9</v>
      </c>
      <c r="IL91" s="36" t="str">
        <f t="shared" si="6"/>
        <v>Kitee</v>
      </c>
    </row>
    <row r="92" spans="2:246" x14ac:dyDescent="0.2">
      <c r="B92" s="12" t="s">
        <v>229</v>
      </c>
      <c r="C92" s="12">
        <v>261</v>
      </c>
      <c r="F92" s="59" t="s">
        <v>113</v>
      </c>
      <c r="G92" s="59" t="s">
        <v>114</v>
      </c>
      <c r="H92" s="59" t="s">
        <v>93</v>
      </c>
      <c r="I92" s="59" t="s">
        <v>94</v>
      </c>
      <c r="J92" s="71">
        <v>43.7</v>
      </c>
      <c r="Q92" s="71">
        <v>57</v>
      </c>
      <c r="AV92" s="67"/>
      <c r="AW92" s="67"/>
      <c r="BO92" s="76">
        <v>3.3925686591276254E-2</v>
      </c>
      <c r="BP92" s="77">
        <v>27666.012019935504</v>
      </c>
      <c r="BT92" s="75">
        <v>4.0000000000000001E-3</v>
      </c>
      <c r="CJ92" s="77">
        <v>640</v>
      </c>
      <c r="CK92" s="84">
        <f>ABS(J92-PO_valitsin!$D$8)</f>
        <v>1.7999999999999972</v>
      </c>
      <c r="CR92" s="86">
        <f>ABS(Q92-PO_valitsin!$F$8)</f>
        <v>31</v>
      </c>
      <c r="EN92" s="85">
        <f>ABS(BO92-PO_valitsin!$E$8)</f>
        <v>8.133947969472452E-2</v>
      </c>
      <c r="EO92" s="85">
        <f>ABS(BP92-PO_valitsin!$H$8)</f>
        <v>958.64109643657139</v>
      </c>
      <c r="ES92" s="85">
        <f>ABS(BT92-PO_valitsin!$I$8)</f>
        <v>2E-3</v>
      </c>
      <c r="FI92" s="85">
        <f>ABS(CJ92-PO_valitsin!$G$8)</f>
        <v>1128</v>
      </c>
      <c r="FJ92" s="87">
        <f>IF($B92=PO_valitsin!$C$8,100000,'mallin data'!CK92/'mallin data'!J$297*PO_valitsin!D$5)</f>
        <v>8.1154449399749959E-2</v>
      </c>
      <c r="FK92" s="87"/>
      <c r="FL92" s="87"/>
      <c r="FM92" s="87"/>
      <c r="FN92" s="87"/>
      <c r="FO92" s="87"/>
      <c r="FP92" s="87"/>
      <c r="FQ92" s="87">
        <f>IF($B92=PO_valitsin!$C$8,100000,'mallin data'!CR92/'mallin data'!Q$297*PO_valitsin!F$5)</f>
        <v>0.14674384035689633</v>
      </c>
      <c r="FR92" s="87"/>
      <c r="FS92" s="87"/>
      <c r="FT92" s="87"/>
      <c r="FU92" s="87"/>
      <c r="FV92" s="87"/>
      <c r="FW92" s="87"/>
      <c r="FX92" s="87"/>
      <c r="FY92" s="87"/>
      <c r="FZ92" s="87"/>
      <c r="GA92" s="87"/>
      <c r="GB92" s="87"/>
      <c r="GC92" s="87"/>
      <c r="GD92" s="87"/>
      <c r="GE92" s="87"/>
      <c r="GF92" s="87"/>
      <c r="GG92" s="87"/>
      <c r="GH92" s="87"/>
      <c r="GI92" s="87"/>
      <c r="GJ92" s="87"/>
      <c r="GK92" s="87"/>
      <c r="GL92" s="87"/>
      <c r="GM92" s="87"/>
      <c r="GN92" s="87"/>
      <c r="GO92" s="87"/>
      <c r="GP92" s="87"/>
      <c r="GQ92" s="87"/>
      <c r="GR92" s="87"/>
      <c r="GS92" s="87"/>
      <c r="GT92" s="87"/>
      <c r="GU92" s="87"/>
      <c r="GV92" s="87"/>
      <c r="GW92" s="87"/>
      <c r="GX92" s="87"/>
      <c r="GY92" s="87"/>
      <c r="GZ92" s="87"/>
      <c r="HA92" s="87"/>
      <c r="HB92" s="87"/>
      <c r="HC92" s="87"/>
      <c r="HD92" s="87"/>
      <c r="HE92" s="87"/>
      <c r="HF92" s="87"/>
      <c r="HG92" s="87"/>
      <c r="HH92" s="87"/>
      <c r="HI92" s="87"/>
      <c r="HJ92" s="87"/>
      <c r="HK92" s="87"/>
      <c r="HL92" s="87"/>
      <c r="HM92" s="87">
        <f>IF($B92=PO_valitsin!$C$8,100000,'mallin data'!EN92/'mallin data'!BO$297*PO_valitsin!E$5)</f>
        <v>0.79705737624255291</v>
      </c>
      <c r="HN92" s="87">
        <f>IF($B92=PO_valitsin!$C$8,100000,'mallin data'!EO92/'mallin data'!BP$297*PO_valitsin!H$5)</f>
        <v>3.042171875007112E-2</v>
      </c>
      <c r="HO92" s="87"/>
      <c r="HP92" s="87"/>
      <c r="HQ92" s="87"/>
      <c r="HR92" s="87">
        <f>IF($B92=PO_valitsin!$C$8,100000,'mallin data'!ES92/'mallin data'!BT$297*PO_valitsin!I$5)</f>
        <v>2.9244473649319001E-2</v>
      </c>
      <c r="HS92" s="87"/>
      <c r="HT92" s="87"/>
      <c r="HU92" s="87"/>
      <c r="HV92" s="87"/>
      <c r="HW92" s="87"/>
      <c r="HX92" s="87"/>
      <c r="HY92" s="87"/>
      <c r="HZ92" s="87"/>
      <c r="IA92" s="87"/>
      <c r="IB92" s="87"/>
      <c r="IC92" s="87"/>
      <c r="ID92" s="87"/>
      <c r="IE92" s="87"/>
      <c r="IF92" s="87"/>
      <c r="IG92" s="87"/>
      <c r="IH92" s="87">
        <f>IF($B92=PO_valitsin!$C$8,100000,'mallin data'!FI92/'mallin data'!CJ$297*PO_valitsin!G$5)</f>
        <v>0.10958098689000804</v>
      </c>
      <c r="II92" s="88">
        <f t="shared" si="4"/>
        <v>1.1942028542885972</v>
      </c>
      <c r="IJ92" s="80">
        <f t="shared" si="5"/>
        <v>205</v>
      </c>
      <c r="IK92" s="89">
        <f t="shared" si="7"/>
        <v>8.9999999999999929E-9</v>
      </c>
      <c r="IL92" s="36" t="str">
        <f t="shared" si="6"/>
        <v>Kittilä</v>
      </c>
    </row>
    <row r="93" spans="2:246" x14ac:dyDescent="0.2">
      <c r="B93" s="12" t="s">
        <v>230</v>
      </c>
      <c r="C93" s="12">
        <v>263</v>
      </c>
      <c r="F93" s="59" t="s">
        <v>170</v>
      </c>
      <c r="G93" s="59" t="s">
        <v>171</v>
      </c>
      <c r="H93" s="59" t="s">
        <v>93</v>
      </c>
      <c r="I93" s="59" t="s">
        <v>94</v>
      </c>
      <c r="J93" s="71">
        <v>49.2</v>
      </c>
      <c r="Q93" s="71">
        <v>50.4</v>
      </c>
      <c r="AV93" s="67"/>
      <c r="AW93" s="67"/>
      <c r="BO93" s="76">
        <v>-2.9810298102981029E-2</v>
      </c>
      <c r="BP93" s="77">
        <v>22733.175919732443</v>
      </c>
      <c r="BT93" s="75"/>
      <c r="CJ93" s="77">
        <v>716</v>
      </c>
      <c r="CK93" s="84">
        <f>ABS(J93-PO_valitsin!$D$8)</f>
        <v>3.7000000000000028</v>
      </c>
      <c r="CR93" s="86">
        <f>ABS(Q93-PO_valitsin!$F$8)</f>
        <v>37.6</v>
      </c>
      <c r="EN93" s="85">
        <f>ABS(BO93-PO_valitsin!$E$8)</f>
        <v>1.7603495000467245E-2</v>
      </c>
      <c r="EO93" s="85">
        <f>ABS(BP93-PO_valitsin!$H$8)</f>
        <v>3974.1950037664901</v>
      </c>
      <c r="ES93" s="85">
        <f>ABS(BT93-PO_valitsin!$I$8)</f>
        <v>2E-3</v>
      </c>
      <c r="FI93" s="85">
        <f>ABS(CJ93-PO_valitsin!$G$8)</f>
        <v>1052</v>
      </c>
      <c r="FJ93" s="87">
        <f>IF($B93=PO_valitsin!$C$8,100000,'mallin data'!CK93/'mallin data'!J$297*PO_valitsin!D$5)</f>
        <v>0.16681747932170865</v>
      </c>
      <c r="FK93" s="87"/>
      <c r="FL93" s="87"/>
      <c r="FM93" s="87"/>
      <c r="FN93" s="87"/>
      <c r="FO93" s="87"/>
      <c r="FP93" s="87"/>
      <c r="FQ93" s="87">
        <f>IF($B93=PO_valitsin!$C$8,100000,'mallin data'!CR93/'mallin data'!Q$297*PO_valitsin!F$5)</f>
        <v>0.1779860773361065</v>
      </c>
      <c r="FR93" s="87"/>
      <c r="FS93" s="87"/>
      <c r="FT93" s="87"/>
      <c r="FU93" s="87"/>
      <c r="FV93" s="87"/>
      <c r="FW93" s="87"/>
      <c r="FX93" s="87"/>
      <c r="FY93" s="87"/>
      <c r="FZ93" s="87"/>
      <c r="GA93" s="87"/>
      <c r="GB93" s="87"/>
      <c r="GC93" s="87"/>
      <c r="GD93" s="87"/>
      <c r="GE93" s="87"/>
      <c r="GF93" s="87"/>
      <c r="GG93" s="87"/>
      <c r="GH93" s="87"/>
      <c r="GI93" s="87"/>
      <c r="GJ93" s="87"/>
      <c r="GK93" s="87"/>
      <c r="GL93" s="87"/>
      <c r="GM93" s="87"/>
      <c r="GN93" s="87"/>
      <c r="GO93" s="87"/>
      <c r="GP93" s="87"/>
      <c r="GQ93" s="87"/>
      <c r="GR93" s="87"/>
      <c r="GS93" s="87"/>
      <c r="GT93" s="87"/>
      <c r="GU93" s="87"/>
      <c r="GV93" s="87"/>
      <c r="GW93" s="87"/>
      <c r="GX93" s="87"/>
      <c r="GY93" s="87"/>
      <c r="GZ93" s="87"/>
      <c r="HA93" s="87"/>
      <c r="HB93" s="87"/>
      <c r="HC93" s="87"/>
      <c r="HD93" s="87"/>
      <c r="HE93" s="87"/>
      <c r="HF93" s="87"/>
      <c r="HG93" s="87"/>
      <c r="HH93" s="87"/>
      <c r="HI93" s="87"/>
      <c r="HJ93" s="87"/>
      <c r="HK93" s="87"/>
      <c r="HL93" s="87"/>
      <c r="HM93" s="87">
        <f>IF($B93=PO_valitsin!$C$8,100000,'mallin data'!EN93/'mallin data'!BO$297*PO_valitsin!E$5)</f>
        <v>0.17249920445066894</v>
      </c>
      <c r="HN93" s="87">
        <f>IF($B93=PO_valitsin!$C$8,100000,'mallin data'!EO93/'mallin data'!BP$297*PO_valitsin!H$5)</f>
        <v>0.12611794248330715</v>
      </c>
      <c r="HO93" s="87"/>
      <c r="HP93" s="87"/>
      <c r="HQ93" s="87"/>
      <c r="HR93" s="87">
        <f>IF($B93=PO_valitsin!$C$8,100000,'mallin data'!ES93/'mallin data'!BT$297*PO_valitsin!I$5)</f>
        <v>2.9244473649319001E-2</v>
      </c>
      <c r="HS93" s="87"/>
      <c r="HT93" s="87"/>
      <c r="HU93" s="87"/>
      <c r="HV93" s="87"/>
      <c r="HW93" s="87"/>
      <c r="HX93" s="87"/>
      <c r="HY93" s="87"/>
      <c r="HZ93" s="87"/>
      <c r="IA93" s="87"/>
      <c r="IB93" s="87"/>
      <c r="IC93" s="87"/>
      <c r="ID93" s="87"/>
      <c r="IE93" s="87"/>
      <c r="IF93" s="87"/>
      <c r="IG93" s="87"/>
      <c r="IH93" s="87">
        <f>IF($B93=PO_valitsin!$C$8,100000,'mallin data'!FI93/'mallin data'!CJ$297*PO_valitsin!G$5)</f>
        <v>0.10219787075202878</v>
      </c>
      <c r="II93" s="88">
        <f t="shared" si="4"/>
        <v>0.77486305709313896</v>
      </c>
      <c r="IJ93" s="80">
        <f t="shared" si="5"/>
        <v>87</v>
      </c>
      <c r="IK93" s="89">
        <f t="shared" si="7"/>
        <v>9.0999999999999922E-9</v>
      </c>
      <c r="IL93" s="36" t="str">
        <f t="shared" si="6"/>
        <v>Kiuruvesi</v>
      </c>
    </row>
    <row r="94" spans="2:246" x14ac:dyDescent="0.2">
      <c r="B94" s="12" t="s">
        <v>231</v>
      </c>
      <c r="C94" s="12">
        <v>265</v>
      </c>
      <c r="F94" s="59" t="s">
        <v>141</v>
      </c>
      <c r="G94" s="59" t="s">
        <v>142</v>
      </c>
      <c r="H94" s="59" t="s">
        <v>93</v>
      </c>
      <c r="I94" s="59" t="s">
        <v>94</v>
      </c>
      <c r="J94" s="71">
        <v>51.9</v>
      </c>
      <c r="Q94" s="71">
        <v>52</v>
      </c>
      <c r="AV94" s="67"/>
      <c r="AW94" s="67"/>
      <c r="BO94" s="76">
        <v>-9.5238095238095233E-2</v>
      </c>
      <c r="BP94" s="77">
        <v>21753.47922705314</v>
      </c>
      <c r="BT94" s="75"/>
      <c r="CJ94" s="77">
        <v>76</v>
      </c>
      <c r="CK94" s="84">
        <f>ABS(J94-PO_valitsin!$D$8)</f>
        <v>6.3999999999999986</v>
      </c>
      <c r="CR94" s="86">
        <f>ABS(Q94-PO_valitsin!$F$8)</f>
        <v>36</v>
      </c>
      <c r="EN94" s="85">
        <f>ABS(BO94-PO_valitsin!$E$8)</f>
        <v>4.7824302134646959E-2</v>
      </c>
      <c r="EO94" s="85">
        <f>ABS(BP94-PO_valitsin!$H$8)</f>
        <v>4953.8916964457931</v>
      </c>
      <c r="ES94" s="85">
        <f>ABS(BT94-PO_valitsin!$I$8)</f>
        <v>2E-3</v>
      </c>
      <c r="FI94" s="85">
        <f>ABS(CJ94-PO_valitsin!$G$8)</f>
        <v>1692</v>
      </c>
      <c r="FJ94" s="87">
        <f>IF($B94=PO_valitsin!$C$8,100000,'mallin data'!CK94/'mallin data'!J$297*PO_valitsin!D$5)</f>
        <v>0.28854915342133364</v>
      </c>
      <c r="FK94" s="87"/>
      <c r="FL94" s="87"/>
      <c r="FM94" s="87"/>
      <c r="FN94" s="87"/>
      <c r="FO94" s="87"/>
      <c r="FP94" s="87"/>
      <c r="FQ94" s="87">
        <f>IF($B94=PO_valitsin!$C$8,100000,'mallin data'!CR94/'mallin data'!Q$297*PO_valitsin!F$5)</f>
        <v>0.17041220170478283</v>
      </c>
      <c r="FR94" s="87"/>
      <c r="FS94" s="87"/>
      <c r="FT94" s="87"/>
      <c r="FU94" s="87"/>
      <c r="FV94" s="87"/>
      <c r="FW94" s="87"/>
      <c r="FX94" s="87"/>
      <c r="FY94" s="87"/>
      <c r="FZ94" s="87"/>
      <c r="GA94" s="87"/>
      <c r="GB94" s="87"/>
      <c r="GC94" s="87"/>
      <c r="GD94" s="87"/>
      <c r="GE94" s="87"/>
      <c r="GF94" s="87"/>
      <c r="GG94" s="87"/>
      <c r="GH94" s="87"/>
      <c r="GI94" s="87"/>
      <c r="GJ94" s="87"/>
      <c r="GK94" s="87"/>
      <c r="GL94" s="87"/>
      <c r="GM94" s="87"/>
      <c r="GN94" s="87"/>
      <c r="GO94" s="87"/>
      <c r="GP94" s="87"/>
      <c r="GQ94" s="87"/>
      <c r="GR94" s="87"/>
      <c r="GS94" s="87"/>
      <c r="GT94" s="87"/>
      <c r="GU94" s="87"/>
      <c r="GV94" s="87"/>
      <c r="GW94" s="87"/>
      <c r="GX94" s="87"/>
      <c r="GY94" s="87"/>
      <c r="GZ94" s="87"/>
      <c r="HA94" s="87"/>
      <c r="HB94" s="87"/>
      <c r="HC94" s="87"/>
      <c r="HD94" s="87"/>
      <c r="HE94" s="87"/>
      <c r="HF94" s="87"/>
      <c r="HG94" s="87"/>
      <c r="HH94" s="87"/>
      <c r="HI94" s="87"/>
      <c r="HJ94" s="87"/>
      <c r="HK94" s="87"/>
      <c r="HL94" s="87"/>
      <c r="HM94" s="87">
        <f>IF($B94=PO_valitsin!$C$8,100000,'mallin data'!EN94/'mallin data'!BO$297*PO_valitsin!E$5)</f>
        <v>0.46863728318814307</v>
      </c>
      <c r="HN94" s="87">
        <f>IF($B94=PO_valitsin!$C$8,100000,'mallin data'!EO94/'mallin data'!BP$297*PO_valitsin!H$5)</f>
        <v>0.1572078439655733</v>
      </c>
      <c r="HO94" s="87"/>
      <c r="HP94" s="87"/>
      <c r="HQ94" s="87"/>
      <c r="HR94" s="87">
        <f>IF($B94=PO_valitsin!$C$8,100000,'mallin data'!ES94/'mallin data'!BT$297*PO_valitsin!I$5)</f>
        <v>2.9244473649319001E-2</v>
      </c>
      <c r="HS94" s="87"/>
      <c r="HT94" s="87"/>
      <c r="HU94" s="87"/>
      <c r="HV94" s="87"/>
      <c r="HW94" s="87"/>
      <c r="HX94" s="87"/>
      <c r="HY94" s="87"/>
      <c r="HZ94" s="87"/>
      <c r="IA94" s="87"/>
      <c r="IB94" s="87"/>
      <c r="IC94" s="87"/>
      <c r="ID94" s="87"/>
      <c r="IE94" s="87"/>
      <c r="IF94" s="87"/>
      <c r="IG94" s="87"/>
      <c r="IH94" s="87">
        <f>IF($B94=PO_valitsin!$C$8,100000,'mallin data'!FI94/'mallin data'!CJ$297*PO_valitsin!G$5)</f>
        <v>0.16437148033501209</v>
      </c>
      <c r="II94" s="88">
        <f t="shared" si="4"/>
        <v>1.2784224454641639</v>
      </c>
      <c r="IJ94" s="80">
        <f t="shared" si="5"/>
        <v>217</v>
      </c>
      <c r="IK94" s="89">
        <f t="shared" si="7"/>
        <v>9.1999999999999914E-9</v>
      </c>
      <c r="IL94" s="36" t="str">
        <f t="shared" si="6"/>
        <v>Kivijärvi</v>
      </c>
    </row>
    <row r="95" spans="2:246" x14ac:dyDescent="0.2">
      <c r="B95" s="12" t="s">
        <v>232</v>
      </c>
      <c r="C95" s="12">
        <v>271</v>
      </c>
      <c r="F95" s="59" t="s">
        <v>121</v>
      </c>
      <c r="G95" s="59" t="s">
        <v>122</v>
      </c>
      <c r="H95" s="59" t="s">
        <v>93</v>
      </c>
      <c r="I95" s="59" t="s">
        <v>94</v>
      </c>
      <c r="J95" s="71">
        <v>49.7</v>
      </c>
      <c r="Q95" s="71">
        <v>59.8</v>
      </c>
      <c r="AV95" s="67"/>
      <c r="AW95" s="67"/>
      <c r="BO95" s="76">
        <v>-2.3728813559322035E-2</v>
      </c>
      <c r="BP95" s="77">
        <v>25428.983151049364</v>
      </c>
      <c r="BT95" s="75">
        <v>2E-3</v>
      </c>
      <c r="CJ95" s="77">
        <v>576</v>
      </c>
      <c r="CK95" s="84">
        <f>ABS(J95-PO_valitsin!$D$8)</f>
        <v>4.2000000000000028</v>
      </c>
      <c r="CR95" s="86">
        <f>ABS(Q95-PO_valitsin!$F$8)</f>
        <v>28.200000000000003</v>
      </c>
      <c r="EN95" s="85">
        <f>ABS(BO95-PO_valitsin!$E$8)</f>
        <v>2.3684979544126239E-2</v>
      </c>
      <c r="EO95" s="85">
        <f>ABS(BP95-PO_valitsin!$H$8)</f>
        <v>1278.3877724495687</v>
      </c>
      <c r="ES95" s="85">
        <f>ABS(BT95-PO_valitsin!$I$8)</f>
        <v>0</v>
      </c>
      <c r="FI95" s="85">
        <f>ABS(CJ95-PO_valitsin!$G$8)</f>
        <v>1192</v>
      </c>
      <c r="FJ95" s="87">
        <f>IF($B95=PO_valitsin!$C$8,100000,'mallin data'!CK95/'mallin data'!J$297*PO_valitsin!D$5)</f>
        <v>0.18936038193275034</v>
      </c>
      <c r="FK95" s="87"/>
      <c r="FL95" s="87"/>
      <c r="FM95" s="87"/>
      <c r="FN95" s="87"/>
      <c r="FO95" s="87"/>
      <c r="FP95" s="87"/>
      <c r="FQ95" s="87">
        <f>IF($B95=PO_valitsin!$C$8,100000,'mallin data'!CR95/'mallin data'!Q$297*PO_valitsin!F$5)</f>
        <v>0.1334895580020799</v>
      </c>
      <c r="FR95" s="87"/>
      <c r="FS95" s="87"/>
      <c r="FT95" s="87"/>
      <c r="FU95" s="87"/>
      <c r="FV95" s="87"/>
      <c r="FW95" s="87"/>
      <c r="FX95" s="87"/>
      <c r="FY95" s="87"/>
      <c r="FZ95" s="87"/>
      <c r="GA95" s="87"/>
      <c r="GB95" s="87"/>
      <c r="GC95" s="87"/>
      <c r="GD95" s="87"/>
      <c r="GE95" s="87"/>
      <c r="GF95" s="87"/>
      <c r="GG95" s="87"/>
      <c r="GH95" s="87"/>
      <c r="GI95" s="87"/>
      <c r="GJ95" s="87"/>
      <c r="GK95" s="87"/>
      <c r="GL95" s="87"/>
      <c r="GM95" s="87"/>
      <c r="GN95" s="87"/>
      <c r="GO95" s="87"/>
      <c r="GP95" s="87"/>
      <c r="GQ95" s="87"/>
      <c r="GR95" s="87"/>
      <c r="GS95" s="87"/>
      <c r="GT95" s="87"/>
      <c r="GU95" s="87"/>
      <c r="GV95" s="87"/>
      <c r="GW95" s="87"/>
      <c r="GX95" s="87"/>
      <c r="GY95" s="87"/>
      <c r="GZ95" s="87"/>
      <c r="HA95" s="87"/>
      <c r="HB95" s="87"/>
      <c r="HC95" s="87"/>
      <c r="HD95" s="87"/>
      <c r="HE95" s="87"/>
      <c r="HF95" s="87"/>
      <c r="HG95" s="87"/>
      <c r="HH95" s="87"/>
      <c r="HI95" s="87"/>
      <c r="HJ95" s="87"/>
      <c r="HK95" s="87"/>
      <c r="HL95" s="87"/>
      <c r="HM95" s="87">
        <f>IF($B95=PO_valitsin!$C$8,100000,'mallin data'!EN95/'mallin data'!BO$297*PO_valitsin!E$5)</f>
        <v>0.23209255484116645</v>
      </c>
      <c r="HN95" s="87">
        <f>IF($B95=PO_valitsin!$C$8,100000,'mallin data'!EO95/'mallin data'!BP$297*PO_valitsin!H$5)</f>
        <v>4.0568627207360611E-2</v>
      </c>
      <c r="HO95" s="87"/>
      <c r="HP95" s="87"/>
      <c r="HQ95" s="87"/>
      <c r="HR95" s="87">
        <f>IF($B95=PO_valitsin!$C$8,100000,'mallin data'!ES95/'mallin data'!BT$297*PO_valitsin!I$5)</f>
        <v>0</v>
      </c>
      <c r="HS95" s="87"/>
      <c r="HT95" s="87"/>
      <c r="HU95" s="87"/>
      <c r="HV95" s="87"/>
      <c r="HW95" s="87"/>
      <c r="HX95" s="87"/>
      <c r="HY95" s="87"/>
      <c r="HZ95" s="87"/>
      <c r="IA95" s="87"/>
      <c r="IB95" s="87"/>
      <c r="IC95" s="87"/>
      <c r="ID95" s="87"/>
      <c r="IE95" s="87"/>
      <c r="IF95" s="87"/>
      <c r="IG95" s="87"/>
      <c r="IH95" s="87">
        <f>IF($B95=PO_valitsin!$C$8,100000,'mallin data'!FI95/'mallin data'!CJ$297*PO_valitsin!G$5)</f>
        <v>0.11579834784830638</v>
      </c>
      <c r="II95" s="88">
        <f t="shared" si="4"/>
        <v>0.71130947913166365</v>
      </c>
      <c r="IJ95" s="80">
        <f t="shared" si="5"/>
        <v>66</v>
      </c>
      <c r="IK95" s="89">
        <f t="shared" si="7"/>
        <v>9.2999999999999906E-9</v>
      </c>
      <c r="IL95" s="36" t="str">
        <f t="shared" si="6"/>
        <v>Kokemäki</v>
      </c>
    </row>
    <row r="96" spans="2:246" x14ac:dyDescent="0.2">
      <c r="B96" s="12" t="s">
        <v>206</v>
      </c>
      <c r="C96" s="12">
        <v>272</v>
      </c>
      <c r="F96" s="59" t="s">
        <v>134</v>
      </c>
      <c r="G96" s="59" t="s">
        <v>135</v>
      </c>
      <c r="H96" s="59" t="s">
        <v>117</v>
      </c>
      <c r="I96" s="59" t="s">
        <v>118</v>
      </c>
      <c r="J96" s="71">
        <v>42.4</v>
      </c>
      <c r="Q96" s="71">
        <v>89.1</v>
      </c>
      <c r="AV96" s="67"/>
      <c r="AW96" s="67"/>
      <c r="BO96" s="76">
        <v>6.2348458607551088E-3</v>
      </c>
      <c r="BP96" s="77">
        <v>25769.643420643959</v>
      </c>
      <c r="BT96" s="75">
        <v>0.12</v>
      </c>
      <c r="CJ96" s="77">
        <v>5810</v>
      </c>
      <c r="CK96" s="84">
        <f>ABS(J96-PO_valitsin!$D$8)</f>
        <v>3.1000000000000014</v>
      </c>
      <c r="CR96" s="86">
        <f>ABS(Q96-PO_valitsin!$F$8)</f>
        <v>1.0999999999999943</v>
      </c>
      <c r="EN96" s="85">
        <f>ABS(BO96-PO_valitsin!$E$8)</f>
        <v>5.3648638964203382E-2</v>
      </c>
      <c r="EO96" s="85">
        <f>ABS(BP96-PO_valitsin!$H$8)</f>
        <v>937.72750285497386</v>
      </c>
      <c r="ES96" s="85">
        <f>ABS(BT96-PO_valitsin!$I$8)</f>
        <v>0.11799999999999999</v>
      </c>
      <c r="FI96" s="85">
        <f>ABS(CJ96-PO_valitsin!$G$8)</f>
        <v>4042</v>
      </c>
      <c r="FJ96" s="87">
        <f>IF($B96=PO_valitsin!$C$8,100000,'mallin data'!CK96/'mallin data'!J$297*PO_valitsin!D$5)</f>
        <v>0.13976599618845856</v>
      </c>
      <c r="FK96" s="87"/>
      <c r="FL96" s="87"/>
      <c r="FM96" s="87"/>
      <c r="FN96" s="87"/>
      <c r="FO96" s="87"/>
      <c r="FP96" s="87"/>
      <c r="FQ96" s="87">
        <f>IF($B96=PO_valitsin!$C$8,100000,'mallin data'!CR96/'mallin data'!Q$297*PO_valitsin!F$5)</f>
        <v>5.2070394965350033E-3</v>
      </c>
      <c r="FR96" s="87"/>
      <c r="FS96" s="87"/>
      <c r="FT96" s="87"/>
      <c r="FU96" s="87"/>
      <c r="FV96" s="87"/>
      <c r="FW96" s="87"/>
      <c r="FX96" s="87"/>
      <c r="FY96" s="87"/>
      <c r="FZ96" s="87"/>
      <c r="GA96" s="87"/>
      <c r="GB96" s="87"/>
      <c r="GC96" s="87"/>
      <c r="GD96" s="87"/>
      <c r="GE96" s="87"/>
      <c r="GF96" s="87"/>
      <c r="GG96" s="87"/>
      <c r="GH96" s="87"/>
      <c r="GI96" s="87"/>
      <c r="GJ96" s="87"/>
      <c r="GK96" s="87"/>
      <c r="GL96" s="87"/>
      <c r="GM96" s="87"/>
      <c r="GN96" s="87"/>
      <c r="GO96" s="87"/>
      <c r="GP96" s="87"/>
      <c r="GQ96" s="87"/>
      <c r="GR96" s="87"/>
      <c r="GS96" s="87"/>
      <c r="GT96" s="87"/>
      <c r="GU96" s="87"/>
      <c r="GV96" s="87"/>
      <c r="GW96" s="87"/>
      <c r="GX96" s="87"/>
      <c r="GY96" s="87"/>
      <c r="GZ96" s="87"/>
      <c r="HA96" s="87"/>
      <c r="HB96" s="87"/>
      <c r="HC96" s="87"/>
      <c r="HD96" s="87"/>
      <c r="HE96" s="87"/>
      <c r="HF96" s="87"/>
      <c r="HG96" s="87"/>
      <c r="HH96" s="87"/>
      <c r="HI96" s="87"/>
      <c r="HJ96" s="87"/>
      <c r="HK96" s="87"/>
      <c r="HL96" s="87"/>
      <c r="HM96" s="87">
        <f>IF($B96=PO_valitsin!$C$8,100000,'mallin data'!EN96/'mallin data'!BO$297*PO_valitsin!E$5)</f>
        <v>0.5257108057769555</v>
      </c>
      <c r="HN96" s="87">
        <f>IF($B96=PO_valitsin!$C$8,100000,'mallin data'!EO96/'mallin data'!BP$297*PO_valitsin!H$5)</f>
        <v>2.9758042360275589E-2</v>
      </c>
      <c r="HO96" s="87"/>
      <c r="HP96" s="87"/>
      <c r="HQ96" s="87"/>
      <c r="HR96" s="87">
        <f>IF($B96=PO_valitsin!$C$8,100000,'mallin data'!ES96/'mallin data'!BT$297*PO_valitsin!I$5)</f>
        <v>1.725423945309821</v>
      </c>
      <c r="HS96" s="87"/>
      <c r="HT96" s="87"/>
      <c r="HU96" s="87"/>
      <c r="HV96" s="87"/>
      <c r="HW96" s="87"/>
      <c r="HX96" s="87"/>
      <c r="HY96" s="87"/>
      <c r="HZ96" s="87"/>
      <c r="IA96" s="87"/>
      <c r="IB96" s="87"/>
      <c r="IC96" s="87"/>
      <c r="ID96" s="87"/>
      <c r="IE96" s="87"/>
      <c r="IF96" s="87"/>
      <c r="IG96" s="87"/>
      <c r="IH96" s="87">
        <f>IF($B96=PO_valitsin!$C$8,100000,'mallin data'!FI96/'mallin data'!CJ$297*PO_valitsin!G$5)</f>
        <v>0.39266520302252889</v>
      </c>
      <c r="II96" s="88">
        <f t="shared" si="4"/>
        <v>2.8185310415545746</v>
      </c>
      <c r="IJ96" s="80">
        <f t="shared" si="5"/>
        <v>262</v>
      </c>
      <c r="IK96" s="89">
        <f t="shared" si="7"/>
        <v>9.3999999999999899E-9</v>
      </c>
      <c r="IL96" s="36" t="str">
        <f t="shared" si="6"/>
        <v>Kokkola</v>
      </c>
    </row>
    <row r="97" spans="2:246" x14ac:dyDescent="0.2">
      <c r="B97" s="12" t="s">
        <v>233</v>
      </c>
      <c r="C97" s="12">
        <v>273</v>
      </c>
      <c r="F97" s="59" t="s">
        <v>113</v>
      </c>
      <c r="G97" s="59" t="s">
        <v>114</v>
      </c>
      <c r="H97" s="59" t="s">
        <v>93</v>
      </c>
      <c r="I97" s="59" t="s">
        <v>94</v>
      </c>
      <c r="J97" s="71">
        <v>46.4</v>
      </c>
      <c r="Q97" s="71">
        <v>50.4</v>
      </c>
      <c r="AV97" s="67"/>
      <c r="AW97" s="67"/>
      <c r="BO97" s="76">
        <v>-4.9217002237136466E-2</v>
      </c>
      <c r="BP97" s="77">
        <v>25398.859636000998</v>
      </c>
      <c r="BT97" s="75">
        <v>6.0000000000000001E-3</v>
      </c>
      <c r="CJ97" s="77">
        <v>425</v>
      </c>
      <c r="CK97" s="84">
        <f>ABS(J97-PO_valitsin!$D$8)</f>
        <v>0.89999999999999858</v>
      </c>
      <c r="CR97" s="86">
        <f>ABS(Q97-PO_valitsin!$F$8)</f>
        <v>37.6</v>
      </c>
      <c r="EN97" s="85">
        <f>ABS(BO97-PO_valitsin!$E$8)</f>
        <v>1.8032091336881925E-3</v>
      </c>
      <c r="EO97" s="85">
        <f>ABS(BP97-PO_valitsin!$H$8)</f>
        <v>1308.511287497935</v>
      </c>
      <c r="ES97" s="85">
        <f>ABS(BT97-PO_valitsin!$I$8)</f>
        <v>4.0000000000000001E-3</v>
      </c>
      <c r="FI97" s="85">
        <f>ABS(CJ97-PO_valitsin!$G$8)</f>
        <v>1343</v>
      </c>
      <c r="FJ97" s="87">
        <f>IF($B97=PO_valitsin!$C$8,100000,'mallin data'!CK97/'mallin data'!J$297*PO_valitsin!D$5)</f>
        <v>4.0577224699874979E-2</v>
      </c>
      <c r="FK97" s="87"/>
      <c r="FL97" s="87"/>
      <c r="FM97" s="87"/>
      <c r="FN97" s="87"/>
      <c r="FO97" s="87"/>
      <c r="FP97" s="87"/>
      <c r="FQ97" s="87">
        <f>IF($B97=PO_valitsin!$C$8,100000,'mallin data'!CR97/'mallin data'!Q$297*PO_valitsin!F$5)</f>
        <v>0.1779860773361065</v>
      </c>
      <c r="FR97" s="87"/>
      <c r="FS97" s="87"/>
      <c r="FT97" s="87"/>
      <c r="FU97" s="87"/>
      <c r="FV97" s="87"/>
      <c r="FW97" s="87"/>
      <c r="FX97" s="87"/>
      <c r="FY97" s="87"/>
      <c r="FZ97" s="87"/>
      <c r="GA97" s="87"/>
      <c r="GB97" s="87"/>
      <c r="GC97" s="87"/>
      <c r="GD97" s="87"/>
      <c r="GE97" s="87"/>
      <c r="GF97" s="87"/>
      <c r="GG97" s="87"/>
      <c r="GH97" s="87"/>
      <c r="GI97" s="87"/>
      <c r="GJ97" s="87"/>
      <c r="GK97" s="87"/>
      <c r="GL97" s="87"/>
      <c r="GM97" s="87"/>
      <c r="GN97" s="87"/>
      <c r="GO97" s="87"/>
      <c r="GP97" s="87"/>
      <c r="GQ97" s="87"/>
      <c r="GR97" s="87"/>
      <c r="GS97" s="87"/>
      <c r="GT97" s="87"/>
      <c r="GU97" s="87"/>
      <c r="GV97" s="87"/>
      <c r="GW97" s="87"/>
      <c r="GX97" s="87"/>
      <c r="GY97" s="87"/>
      <c r="GZ97" s="87"/>
      <c r="HA97" s="87"/>
      <c r="HB97" s="87"/>
      <c r="HC97" s="87"/>
      <c r="HD97" s="87"/>
      <c r="HE97" s="87"/>
      <c r="HF97" s="87"/>
      <c r="HG97" s="87"/>
      <c r="HH97" s="87"/>
      <c r="HI97" s="87"/>
      <c r="HJ97" s="87"/>
      <c r="HK97" s="87"/>
      <c r="HL97" s="87"/>
      <c r="HM97" s="87">
        <f>IF($B97=PO_valitsin!$C$8,100000,'mallin data'!EN97/'mallin data'!BO$297*PO_valitsin!E$5)</f>
        <v>1.7669908220562844E-2</v>
      </c>
      <c r="HN97" s="87">
        <f>IF($B97=PO_valitsin!$C$8,100000,'mallin data'!EO97/'mallin data'!BP$297*PO_valitsin!H$5)</f>
        <v>4.152457318753127E-2</v>
      </c>
      <c r="HO97" s="87"/>
      <c r="HP97" s="87"/>
      <c r="HQ97" s="87"/>
      <c r="HR97" s="87">
        <f>IF($B97=PO_valitsin!$C$8,100000,'mallin data'!ES97/'mallin data'!BT$297*PO_valitsin!I$5)</f>
        <v>5.8488947298638003E-2</v>
      </c>
      <c r="HS97" s="87"/>
      <c r="HT97" s="87"/>
      <c r="HU97" s="87"/>
      <c r="HV97" s="87"/>
      <c r="HW97" s="87"/>
      <c r="HX97" s="87"/>
      <c r="HY97" s="87"/>
      <c r="HZ97" s="87"/>
      <c r="IA97" s="87"/>
      <c r="IB97" s="87"/>
      <c r="IC97" s="87"/>
      <c r="ID97" s="87"/>
      <c r="IE97" s="87"/>
      <c r="IF97" s="87"/>
      <c r="IG97" s="87"/>
      <c r="IH97" s="87">
        <f>IF($B97=PO_valitsin!$C$8,100000,'mallin data'!FI97/'mallin data'!CJ$297*PO_valitsin!G$5)</f>
        <v>0.13046743385929152</v>
      </c>
      <c r="II97" s="88">
        <f t="shared" si="4"/>
        <v>0.46671417410200511</v>
      </c>
      <c r="IJ97" s="80">
        <f t="shared" si="5"/>
        <v>17</v>
      </c>
      <c r="IK97" s="89">
        <f t="shared" si="7"/>
        <v>9.4999999999999891E-9</v>
      </c>
      <c r="IL97" s="36" t="str">
        <f t="shared" si="6"/>
        <v>Kolari</v>
      </c>
    </row>
    <row r="98" spans="2:246" x14ac:dyDescent="0.2">
      <c r="B98" s="12" t="s">
        <v>234</v>
      </c>
      <c r="C98" s="12">
        <v>275</v>
      </c>
      <c r="F98" s="59" t="s">
        <v>141</v>
      </c>
      <c r="G98" s="59" t="s">
        <v>142</v>
      </c>
      <c r="H98" s="59" t="s">
        <v>93</v>
      </c>
      <c r="I98" s="59" t="s">
        <v>94</v>
      </c>
      <c r="J98" s="71">
        <v>51.2</v>
      </c>
      <c r="Q98" s="71">
        <v>40.5</v>
      </c>
      <c r="AV98" s="67"/>
      <c r="AW98" s="67"/>
      <c r="BO98" s="76">
        <v>-1.6736401673640166E-2</v>
      </c>
      <c r="BP98" s="77">
        <v>23415.421768707482</v>
      </c>
      <c r="BT98" s="75"/>
      <c r="CJ98" s="77">
        <v>235</v>
      </c>
      <c r="CK98" s="84">
        <f>ABS(J98-PO_valitsin!$D$8)</f>
        <v>5.7000000000000028</v>
      </c>
      <c r="CR98" s="86">
        <f>ABS(Q98-PO_valitsin!$F$8)</f>
        <v>47.5</v>
      </c>
      <c r="EN98" s="85">
        <f>ABS(BO98-PO_valitsin!$E$8)</f>
        <v>3.0677391429808108E-2</v>
      </c>
      <c r="EO98" s="85">
        <f>ABS(BP98-PO_valitsin!$H$8)</f>
        <v>3291.9491547914513</v>
      </c>
      <c r="ES98" s="85">
        <f>ABS(BT98-PO_valitsin!$I$8)</f>
        <v>2E-3</v>
      </c>
      <c r="FI98" s="85">
        <f>ABS(CJ98-PO_valitsin!$G$8)</f>
        <v>1533</v>
      </c>
      <c r="FJ98" s="87">
        <f>IF($B98=PO_valitsin!$C$8,100000,'mallin data'!CK98/'mallin data'!J$297*PO_valitsin!D$5)</f>
        <v>0.25698908976587542</v>
      </c>
      <c r="FK98" s="87"/>
      <c r="FL98" s="87"/>
      <c r="FM98" s="87"/>
      <c r="FN98" s="87"/>
      <c r="FO98" s="87"/>
      <c r="FP98" s="87"/>
      <c r="FQ98" s="87">
        <f>IF($B98=PO_valitsin!$C$8,100000,'mallin data'!CR98/'mallin data'!Q$297*PO_valitsin!F$5)</f>
        <v>0.22484943280492178</v>
      </c>
      <c r="FR98" s="87"/>
      <c r="FS98" s="87"/>
      <c r="FT98" s="87"/>
      <c r="FU98" s="87"/>
      <c r="FV98" s="87"/>
      <c r="FW98" s="87"/>
      <c r="FX98" s="87"/>
      <c r="FY98" s="87"/>
      <c r="FZ98" s="87"/>
      <c r="GA98" s="87"/>
      <c r="GB98" s="87"/>
      <c r="GC98" s="87"/>
      <c r="GD98" s="87"/>
      <c r="GE98" s="87"/>
      <c r="GF98" s="87"/>
      <c r="GG98" s="87"/>
      <c r="GH98" s="87"/>
      <c r="GI98" s="87"/>
      <c r="GJ98" s="87"/>
      <c r="GK98" s="87"/>
      <c r="GL98" s="87"/>
      <c r="GM98" s="87"/>
      <c r="GN98" s="87"/>
      <c r="GO98" s="87"/>
      <c r="GP98" s="87"/>
      <c r="GQ98" s="87"/>
      <c r="GR98" s="87"/>
      <c r="GS98" s="87"/>
      <c r="GT98" s="87"/>
      <c r="GU98" s="87"/>
      <c r="GV98" s="87"/>
      <c r="GW98" s="87"/>
      <c r="GX98" s="87"/>
      <c r="GY98" s="87"/>
      <c r="GZ98" s="87"/>
      <c r="HA98" s="87"/>
      <c r="HB98" s="87"/>
      <c r="HC98" s="87"/>
      <c r="HD98" s="87"/>
      <c r="HE98" s="87"/>
      <c r="HF98" s="87"/>
      <c r="HG98" s="87"/>
      <c r="HH98" s="87"/>
      <c r="HI98" s="87"/>
      <c r="HJ98" s="87"/>
      <c r="HK98" s="87"/>
      <c r="HL98" s="87"/>
      <c r="HM98" s="87">
        <f>IF($B98=PO_valitsin!$C$8,100000,'mallin data'!EN98/'mallin data'!BO$297*PO_valitsin!E$5)</f>
        <v>0.30061221457007303</v>
      </c>
      <c r="HN98" s="87">
        <f>IF($B98=PO_valitsin!$C$8,100000,'mallin data'!EO98/'mallin data'!BP$297*PO_valitsin!H$5)</f>
        <v>0.10446740881322741</v>
      </c>
      <c r="HO98" s="87"/>
      <c r="HP98" s="87"/>
      <c r="HQ98" s="87"/>
      <c r="HR98" s="87">
        <f>IF($B98=PO_valitsin!$C$8,100000,'mallin data'!ES98/'mallin data'!BT$297*PO_valitsin!I$5)</f>
        <v>2.9244473649319001E-2</v>
      </c>
      <c r="HS98" s="87"/>
      <c r="HT98" s="87"/>
      <c r="HU98" s="87"/>
      <c r="HV98" s="87"/>
      <c r="HW98" s="87"/>
      <c r="HX98" s="87"/>
      <c r="HY98" s="87"/>
      <c r="HZ98" s="87"/>
      <c r="IA98" s="87"/>
      <c r="IB98" s="87"/>
      <c r="IC98" s="87"/>
      <c r="ID98" s="87"/>
      <c r="IE98" s="87"/>
      <c r="IF98" s="87"/>
      <c r="IG98" s="87"/>
      <c r="IH98" s="87">
        <f>IF($B98=PO_valitsin!$C$8,100000,'mallin data'!FI98/'mallin data'!CJ$297*PO_valitsin!G$5)</f>
        <v>0.14892522420423965</v>
      </c>
      <c r="II98" s="88">
        <f t="shared" si="4"/>
        <v>1.0650878534076562</v>
      </c>
      <c r="IJ98" s="80">
        <f t="shared" si="5"/>
        <v>186</v>
      </c>
      <c r="IK98" s="89">
        <f t="shared" si="7"/>
        <v>9.5999999999999884E-9</v>
      </c>
      <c r="IL98" s="36" t="str">
        <f t="shared" si="6"/>
        <v>Konnevesi</v>
      </c>
    </row>
    <row r="99" spans="2:246" x14ac:dyDescent="0.2">
      <c r="B99" s="12" t="s">
        <v>236</v>
      </c>
      <c r="C99" s="12">
        <v>276</v>
      </c>
      <c r="F99" s="59" t="s">
        <v>155</v>
      </c>
      <c r="G99" s="59" t="s">
        <v>156</v>
      </c>
      <c r="H99" s="59" t="s">
        <v>84</v>
      </c>
      <c r="I99" s="59" t="s">
        <v>85</v>
      </c>
      <c r="J99" s="71">
        <v>41</v>
      </c>
      <c r="Q99" s="71">
        <v>72.3</v>
      </c>
      <c r="AV99" s="67"/>
      <c r="AW99" s="67"/>
      <c r="BO99" s="76">
        <v>-2.3311132254995242E-2</v>
      </c>
      <c r="BP99" s="77">
        <v>26078.01288319239</v>
      </c>
      <c r="BT99" s="75">
        <v>1E-3</v>
      </c>
      <c r="CJ99" s="77">
        <v>2053</v>
      </c>
      <c r="CK99" s="84">
        <f>ABS(J99-PO_valitsin!$D$8)</f>
        <v>4.5</v>
      </c>
      <c r="CR99" s="86">
        <f>ABS(Q99-PO_valitsin!$F$8)</f>
        <v>15.700000000000003</v>
      </c>
      <c r="EN99" s="85">
        <f>ABS(BO99-PO_valitsin!$E$8)</f>
        <v>2.4102660848453032E-2</v>
      </c>
      <c r="EO99" s="85">
        <f>ABS(BP99-PO_valitsin!$H$8)</f>
        <v>629.35804030654253</v>
      </c>
      <c r="ES99" s="85">
        <f>ABS(BT99-PO_valitsin!$I$8)</f>
        <v>1E-3</v>
      </c>
      <c r="FI99" s="85">
        <f>ABS(CJ99-PO_valitsin!$G$8)</f>
        <v>285</v>
      </c>
      <c r="FJ99" s="87">
        <f>IF($B99=PO_valitsin!$C$8,100000,'mallin data'!CK99/'mallin data'!J$297*PO_valitsin!D$5)</f>
        <v>0.20288612349937524</v>
      </c>
      <c r="FK99" s="87"/>
      <c r="FL99" s="87"/>
      <c r="FM99" s="87"/>
      <c r="FN99" s="87"/>
      <c r="FO99" s="87"/>
      <c r="FP99" s="87"/>
      <c r="FQ99" s="87">
        <f>IF($B99=PO_valitsin!$C$8,100000,'mallin data'!CR99/'mallin data'!Q$297*PO_valitsin!F$5)</f>
        <v>7.4318654632363632E-2</v>
      </c>
      <c r="FR99" s="87"/>
      <c r="FS99" s="87"/>
      <c r="FT99" s="87"/>
      <c r="FU99" s="87"/>
      <c r="FV99" s="87"/>
      <c r="FW99" s="87"/>
      <c r="FX99" s="87"/>
      <c r="FY99" s="87"/>
      <c r="FZ99" s="87"/>
      <c r="GA99" s="87"/>
      <c r="GB99" s="87"/>
      <c r="GC99" s="87"/>
      <c r="GD99" s="87"/>
      <c r="GE99" s="87"/>
      <c r="GF99" s="87"/>
      <c r="GG99" s="87"/>
      <c r="GH99" s="87"/>
      <c r="GI99" s="87"/>
      <c r="GJ99" s="87"/>
      <c r="GK99" s="87"/>
      <c r="GL99" s="87"/>
      <c r="GM99" s="87"/>
      <c r="GN99" s="87"/>
      <c r="GO99" s="87"/>
      <c r="GP99" s="87"/>
      <c r="GQ99" s="87"/>
      <c r="GR99" s="87"/>
      <c r="GS99" s="87"/>
      <c r="GT99" s="87"/>
      <c r="GU99" s="87"/>
      <c r="GV99" s="87"/>
      <c r="GW99" s="87"/>
      <c r="GX99" s="87"/>
      <c r="GY99" s="87"/>
      <c r="GZ99" s="87"/>
      <c r="HA99" s="87"/>
      <c r="HB99" s="87"/>
      <c r="HC99" s="87"/>
      <c r="HD99" s="87"/>
      <c r="HE99" s="87"/>
      <c r="HF99" s="87"/>
      <c r="HG99" s="87"/>
      <c r="HH99" s="87"/>
      <c r="HI99" s="87"/>
      <c r="HJ99" s="87"/>
      <c r="HK99" s="87"/>
      <c r="HL99" s="87"/>
      <c r="HM99" s="87">
        <f>IF($B99=PO_valitsin!$C$8,100000,'mallin data'!EN99/'mallin data'!BO$297*PO_valitsin!E$5)</f>
        <v>0.23618547461126763</v>
      </c>
      <c r="HN99" s="87">
        <f>IF($B99=PO_valitsin!$C$8,100000,'mallin data'!EO99/'mallin data'!BP$297*PO_valitsin!H$5)</f>
        <v>1.9972180794742684E-2</v>
      </c>
      <c r="HO99" s="87"/>
      <c r="HP99" s="87"/>
      <c r="HQ99" s="87"/>
      <c r="HR99" s="87">
        <f>IF($B99=PO_valitsin!$C$8,100000,'mallin data'!ES99/'mallin data'!BT$297*PO_valitsin!I$5)</f>
        <v>1.4622236824659501E-2</v>
      </c>
      <c r="HS99" s="87"/>
      <c r="HT99" s="87"/>
      <c r="HU99" s="87"/>
      <c r="HV99" s="87"/>
      <c r="HW99" s="87"/>
      <c r="HX99" s="87"/>
      <c r="HY99" s="87"/>
      <c r="HZ99" s="87"/>
      <c r="IA99" s="87"/>
      <c r="IB99" s="87"/>
      <c r="IC99" s="87"/>
      <c r="ID99" s="87"/>
      <c r="IE99" s="87"/>
      <c r="IF99" s="87"/>
      <c r="IG99" s="87"/>
      <c r="IH99" s="87">
        <f>IF($B99=PO_valitsin!$C$8,100000,'mallin data'!FI99/'mallin data'!CJ$297*PO_valitsin!G$5)</f>
        <v>2.7686685517422246E-2</v>
      </c>
      <c r="II99" s="88">
        <f t="shared" si="4"/>
        <v>0.57567136557983101</v>
      </c>
      <c r="IJ99" s="80">
        <f t="shared" si="5"/>
        <v>38</v>
      </c>
      <c r="IK99" s="89">
        <f t="shared" si="7"/>
        <v>9.6999999999999876E-9</v>
      </c>
      <c r="IL99" s="36" t="str">
        <f t="shared" si="6"/>
        <v>Kontiolahti</v>
      </c>
    </row>
    <row r="100" spans="2:246" x14ac:dyDescent="0.2">
      <c r="B100" s="12" t="s">
        <v>237</v>
      </c>
      <c r="C100" s="12">
        <v>280</v>
      </c>
      <c r="F100" s="59" t="s">
        <v>212</v>
      </c>
      <c r="G100" s="59" t="s">
        <v>213</v>
      </c>
      <c r="H100" s="59" t="s">
        <v>93</v>
      </c>
      <c r="I100" s="59" t="s">
        <v>94</v>
      </c>
      <c r="J100" s="71">
        <v>48</v>
      </c>
      <c r="Q100" s="71">
        <v>55.7</v>
      </c>
      <c r="AV100" s="67"/>
      <c r="AW100" s="67"/>
      <c r="BO100" s="76">
        <v>-2.1582733812949641E-2</v>
      </c>
      <c r="BP100" s="77">
        <v>24226.798511166253</v>
      </c>
      <c r="BT100" s="75">
        <v>0.83700000000000008</v>
      </c>
      <c r="CJ100" s="77">
        <v>136</v>
      </c>
      <c r="CK100" s="84">
        <f>ABS(J100-PO_valitsin!$D$8)</f>
        <v>2.5</v>
      </c>
      <c r="CR100" s="86">
        <f>ABS(Q100-PO_valitsin!$F$8)</f>
        <v>32.299999999999997</v>
      </c>
      <c r="EN100" s="85">
        <f>ABS(BO100-PO_valitsin!$E$8)</f>
        <v>2.5831059290498632E-2</v>
      </c>
      <c r="EO100" s="85">
        <f>ABS(BP100-PO_valitsin!$H$8)</f>
        <v>2480.57241233268</v>
      </c>
      <c r="ES100" s="85">
        <f>ABS(BT100-PO_valitsin!$I$8)</f>
        <v>0.83500000000000008</v>
      </c>
      <c r="FI100" s="85">
        <f>ABS(CJ100-PO_valitsin!$G$8)</f>
        <v>1632</v>
      </c>
      <c r="FJ100" s="87">
        <f>IF($B100=PO_valitsin!$C$8,100000,'mallin data'!CK100/'mallin data'!J$297*PO_valitsin!D$5)</f>
        <v>0.11271451305520847</v>
      </c>
      <c r="FK100" s="87"/>
      <c r="FL100" s="87"/>
      <c r="FM100" s="87"/>
      <c r="FN100" s="87"/>
      <c r="FO100" s="87"/>
      <c r="FP100" s="87"/>
      <c r="FQ100" s="87">
        <f>IF($B100=PO_valitsin!$C$8,100000,'mallin data'!CR100/'mallin data'!Q$297*PO_valitsin!F$5)</f>
        <v>0.15289761430734677</v>
      </c>
      <c r="FR100" s="87"/>
      <c r="FS100" s="87"/>
      <c r="FT100" s="87"/>
      <c r="FU100" s="87"/>
      <c r="FV100" s="87"/>
      <c r="FW100" s="87"/>
      <c r="FX100" s="87"/>
      <c r="FY100" s="87"/>
      <c r="FZ100" s="87"/>
      <c r="GA100" s="87"/>
      <c r="GB100" s="87"/>
      <c r="GC100" s="87"/>
      <c r="GD100" s="87"/>
      <c r="GE100" s="87"/>
      <c r="GF100" s="87"/>
      <c r="GG100" s="87"/>
      <c r="GH100" s="87"/>
      <c r="GI100" s="87"/>
      <c r="GJ100" s="87"/>
      <c r="GK100" s="87"/>
      <c r="GL100" s="87"/>
      <c r="GM100" s="87"/>
      <c r="GN100" s="87"/>
      <c r="GO100" s="87"/>
      <c r="GP100" s="87"/>
      <c r="GQ100" s="87"/>
      <c r="GR100" s="87"/>
      <c r="GS100" s="87"/>
      <c r="GT100" s="87"/>
      <c r="GU100" s="87"/>
      <c r="GV100" s="87"/>
      <c r="GW100" s="87"/>
      <c r="GX100" s="87"/>
      <c r="GY100" s="87"/>
      <c r="GZ100" s="87"/>
      <c r="HA100" s="87"/>
      <c r="HB100" s="87"/>
      <c r="HC100" s="87"/>
      <c r="HD100" s="87"/>
      <c r="HE100" s="87"/>
      <c r="HF100" s="87"/>
      <c r="HG100" s="87"/>
      <c r="HH100" s="87"/>
      <c r="HI100" s="87"/>
      <c r="HJ100" s="87"/>
      <c r="HK100" s="87"/>
      <c r="HL100" s="87"/>
      <c r="HM100" s="87">
        <f>IF($B100=PO_valitsin!$C$8,100000,'mallin data'!EN100/'mallin data'!BO$297*PO_valitsin!E$5)</f>
        <v>0.2531223019980296</v>
      </c>
      <c r="HN100" s="87">
        <f>IF($B100=PO_valitsin!$C$8,100000,'mallin data'!EO100/'mallin data'!BP$297*PO_valitsin!H$5)</f>
        <v>7.8719008133158283E-2</v>
      </c>
      <c r="HO100" s="87"/>
      <c r="HP100" s="87"/>
      <c r="HQ100" s="87"/>
      <c r="HR100" s="87">
        <f>IF($B100=PO_valitsin!$C$8,100000,'mallin data'!ES100/'mallin data'!BT$297*PO_valitsin!I$5)</f>
        <v>12.209567748590684</v>
      </c>
      <c r="HS100" s="87"/>
      <c r="HT100" s="87"/>
      <c r="HU100" s="87"/>
      <c r="HV100" s="87"/>
      <c r="HW100" s="87"/>
      <c r="HX100" s="87"/>
      <c r="HY100" s="87"/>
      <c r="HZ100" s="87"/>
      <c r="IA100" s="87"/>
      <c r="IB100" s="87"/>
      <c r="IC100" s="87"/>
      <c r="ID100" s="87"/>
      <c r="IE100" s="87"/>
      <c r="IF100" s="87"/>
      <c r="IG100" s="87"/>
      <c r="IH100" s="87">
        <f>IF($B100=PO_valitsin!$C$8,100000,'mallin data'!FI100/'mallin data'!CJ$297*PO_valitsin!G$5)</f>
        <v>0.1585427044366074</v>
      </c>
      <c r="II100" s="88">
        <f t="shared" si="4"/>
        <v>12.965563900321035</v>
      </c>
      <c r="IJ100" s="80">
        <f t="shared" si="5"/>
        <v>288</v>
      </c>
      <c r="IK100" s="89">
        <f t="shared" si="7"/>
        <v>9.7999999999999868E-9</v>
      </c>
      <c r="IL100" s="36" t="str">
        <f t="shared" si="6"/>
        <v>Korsnäs</v>
      </c>
    </row>
    <row r="101" spans="2:246" x14ac:dyDescent="0.2">
      <c r="B101" s="12" t="s">
        <v>239</v>
      </c>
      <c r="C101" s="12">
        <v>284</v>
      </c>
      <c r="F101" s="59" t="s">
        <v>106</v>
      </c>
      <c r="G101" s="59" t="s">
        <v>107</v>
      </c>
      <c r="H101" s="59" t="s">
        <v>93</v>
      </c>
      <c r="I101" s="59" t="s">
        <v>94</v>
      </c>
      <c r="J101" s="71">
        <v>50.4</v>
      </c>
      <c r="Q101" s="71">
        <v>53.3</v>
      </c>
      <c r="AV101" s="67"/>
      <c r="AW101" s="67"/>
      <c r="BO101" s="76">
        <v>-5.4838709677419356E-2</v>
      </c>
      <c r="BP101" s="77">
        <v>24657.376982328955</v>
      </c>
      <c r="BT101" s="75">
        <v>4.0000000000000001E-3</v>
      </c>
      <c r="CJ101" s="77">
        <v>293</v>
      </c>
      <c r="CK101" s="84">
        <f>ABS(J101-PO_valitsin!$D$8)</f>
        <v>4.8999999999999986</v>
      </c>
      <c r="CR101" s="86">
        <f>ABS(Q101-PO_valitsin!$F$8)</f>
        <v>34.700000000000003</v>
      </c>
      <c r="EN101" s="85">
        <f>ABS(BO101-PO_valitsin!$E$8)</f>
        <v>7.4249165739710826E-3</v>
      </c>
      <c r="EO101" s="85">
        <f>ABS(BP101-PO_valitsin!$H$8)</f>
        <v>2049.9939411699779</v>
      </c>
      <c r="ES101" s="85">
        <f>ABS(BT101-PO_valitsin!$I$8)</f>
        <v>2E-3</v>
      </c>
      <c r="FI101" s="85">
        <f>ABS(CJ101-PO_valitsin!$G$8)</f>
        <v>1475</v>
      </c>
      <c r="FJ101" s="87">
        <f>IF($B101=PO_valitsin!$C$8,100000,'mallin data'!CK101/'mallin data'!J$297*PO_valitsin!D$5)</f>
        <v>0.2209204455882085</v>
      </c>
      <c r="FK101" s="87"/>
      <c r="FL101" s="87"/>
      <c r="FM101" s="87"/>
      <c r="FN101" s="87"/>
      <c r="FO101" s="87"/>
      <c r="FP101" s="87"/>
      <c r="FQ101" s="87">
        <f>IF($B101=PO_valitsin!$C$8,100000,'mallin data'!CR101/'mallin data'!Q$297*PO_valitsin!F$5)</f>
        <v>0.16425842775433233</v>
      </c>
      <c r="FR101" s="87"/>
      <c r="FS101" s="87"/>
      <c r="FT101" s="87"/>
      <c r="FU101" s="87"/>
      <c r="FV101" s="87"/>
      <c r="FW101" s="87"/>
      <c r="FX101" s="87"/>
      <c r="FY101" s="87"/>
      <c r="FZ101" s="87"/>
      <c r="GA101" s="87"/>
      <c r="GB101" s="87"/>
      <c r="GC101" s="87"/>
      <c r="GD101" s="87"/>
      <c r="GE101" s="87"/>
      <c r="GF101" s="87"/>
      <c r="GG101" s="87"/>
      <c r="GH101" s="87"/>
      <c r="GI101" s="87"/>
      <c r="GJ101" s="87"/>
      <c r="GK101" s="87"/>
      <c r="GL101" s="87"/>
      <c r="GM101" s="87"/>
      <c r="GN101" s="87"/>
      <c r="GO101" s="87"/>
      <c r="GP101" s="87"/>
      <c r="GQ101" s="87"/>
      <c r="GR101" s="87"/>
      <c r="GS101" s="87"/>
      <c r="GT101" s="87"/>
      <c r="GU101" s="87"/>
      <c r="GV101" s="87"/>
      <c r="GW101" s="87"/>
      <c r="GX101" s="87"/>
      <c r="GY101" s="87"/>
      <c r="GZ101" s="87"/>
      <c r="HA101" s="87"/>
      <c r="HB101" s="87"/>
      <c r="HC101" s="87"/>
      <c r="HD101" s="87"/>
      <c r="HE101" s="87"/>
      <c r="HF101" s="87"/>
      <c r="HG101" s="87"/>
      <c r="HH101" s="87"/>
      <c r="HI101" s="87"/>
      <c r="HJ101" s="87"/>
      <c r="HK101" s="87"/>
      <c r="HL101" s="87"/>
      <c r="HM101" s="87">
        <f>IF($B101=PO_valitsin!$C$8,100000,'mallin data'!EN101/'mallin data'!BO$297*PO_valitsin!E$5)</f>
        <v>7.2757835991580214E-2</v>
      </c>
      <c r="HN101" s="87">
        <f>IF($B101=PO_valitsin!$C$8,100000,'mallin data'!EO101/'mallin data'!BP$297*PO_valitsin!H$5)</f>
        <v>6.5054940112041465E-2</v>
      </c>
      <c r="HO101" s="87"/>
      <c r="HP101" s="87"/>
      <c r="HQ101" s="87"/>
      <c r="HR101" s="87">
        <f>IF($B101=PO_valitsin!$C$8,100000,'mallin data'!ES101/'mallin data'!BT$297*PO_valitsin!I$5)</f>
        <v>2.9244473649319001E-2</v>
      </c>
      <c r="HS101" s="87"/>
      <c r="HT101" s="87"/>
      <c r="HU101" s="87"/>
      <c r="HV101" s="87"/>
      <c r="HW101" s="87"/>
      <c r="HX101" s="87"/>
      <c r="HY101" s="87"/>
      <c r="HZ101" s="87"/>
      <c r="IA101" s="87"/>
      <c r="IB101" s="87"/>
      <c r="IC101" s="87"/>
      <c r="ID101" s="87"/>
      <c r="IE101" s="87"/>
      <c r="IF101" s="87"/>
      <c r="IG101" s="87"/>
      <c r="IH101" s="87">
        <f>IF($B101=PO_valitsin!$C$8,100000,'mallin data'!FI101/'mallin data'!CJ$297*PO_valitsin!G$5)</f>
        <v>0.1432907408357818</v>
      </c>
      <c r="II101" s="88">
        <f t="shared" si="4"/>
        <v>0.69552687383126333</v>
      </c>
      <c r="IJ101" s="80">
        <f t="shared" si="5"/>
        <v>60</v>
      </c>
      <c r="IK101" s="89">
        <f t="shared" si="7"/>
        <v>9.8999999999999861E-9</v>
      </c>
      <c r="IL101" s="36" t="str">
        <f t="shared" si="6"/>
        <v>Koski Tl</v>
      </c>
    </row>
    <row r="102" spans="2:246" x14ac:dyDescent="0.2">
      <c r="B102" s="12" t="s">
        <v>240</v>
      </c>
      <c r="C102" s="12">
        <v>285</v>
      </c>
      <c r="F102" s="59" t="s">
        <v>137</v>
      </c>
      <c r="G102" s="59" t="s">
        <v>138</v>
      </c>
      <c r="H102" s="59" t="s">
        <v>117</v>
      </c>
      <c r="I102" s="59" t="s">
        <v>118</v>
      </c>
      <c r="J102" s="71">
        <v>47.5</v>
      </c>
      <c r="Q102" s="71">
        <v>98.2</v>
      </c>
      <c r="AV102" s="67"/>
      <c r="AW102" s="67"/>
      <c r="BO102" s="76">
        <v>-3.8237924865831843E-2</v>
      </c>
      <c r="BP102" s="77">
        <v>27530.883584158415</v>
      </c>
      <c r="BT102" s="75">
        <v>0.01</v>
      </c>
      <c r="CJ102" s="77">
        <v>4301</v>
      </c>
      <c r="CK102" s="84">
        <f>ABS(J102-PO_valitsin!$D$8)</f>
        <v>2</v>
      </c>
      <c r="CR102" s="86">
        <f>ABS(Q102-PO_valitsin!$F$8)</f>
        <v>10.200000000000003</v>
      </c>
      <c r="EN102" s="85">
        <f>ABS(BO102-PO_valitsin!$E$8)</f>
        <v>9.1758682376164302E-3</v>
      </c>
      <c r="EO102" s="85">
        <f>ABS(BP102-PO_valitsin!$H$8)</f>
        <v>823.51266065948221</v>
      </c>
      <c r="ES102" s="85">
        <f>ABS(BT102-PO_valitsin!$I$8)</f>
        <v>8.0000000000000002E-3</v>
      </c>
      <c r="FI102" s="85">
        <f>ABS(CJ102-PO_valitsin!$G$8)</f>
        <v>2533</v>
      </c>
      <c r="FJ102" s="87">
        <f>IF($B102=PO_valitsin!$C$8,100000,'mallin data'!CK102/'mallin data'!J$297*PO_valitsin!D$5)</f>
        <v>9.0171610444166772E-2</v>
      </c>
      <c r="FK102" s="87"/>
      <c r="FL102" s="87"/>
      <c r="FM102" s="87"/>
      <c r="FN102" s="87"/>
      <c r="FO102" s="87"/>
      <c r="FP102" s="87"/>
      <c r="FQ102" s="87">
        <f>IF($B102=PO_valitsin!$C$8,100000,'mallin data'!CR102/'mallin data'!Q$297*PO_valitsin!F$5)</f>
        <v>4.8283457149688479E-2</v>
      </c>
      <c r="FR102" s="87"/>
      <c r="FS102" s="87"/>
      <c r="FT102" s="87"/>
      <c r="FU102" s="87"/>
      <c r="FV102" s="87"/>
      <c r="FW102" s="87"/>
      <c r="FX102" s="87"/>
      <c r="FY102" s="87"/>
      <c r="FZ102" s="87"/>
      <c r="GA102" s="87"/>
      <c r="GB102" s="87"/>
      <c r="GC102" s="87"/>
      <c r="GD102" s="87"/>
      <c r="GE102" s="87"/>
      <c r="GF102" s="87"/>
      <c r="GG102" s="87"/>
      <c r="GH102" s="87"/>
      <c r="GI102" s="87"/>
      <c r="GJ102" s="87"/>
      <c r="GK102" s="87"/>
      <c r="GL102" s="87"/>
      <c r="GM102" s="87"/>
      <c r="GN102" s="87"/>
      <c r="GO102" s="87"/>
      <c r="GP102" s="87"/>
      <c r="GQ102" s="87"/>
      <c r="GR102" s="87"/>
      <c r="GS102" s="87"/>
      <c r="GT102" s="87"/>
      <c r="GU102" s="87"/>
      <c r="GV102" s="87"/>
      <c r="GW102" s="87"/>
      <c r="GX102" s="87"/>
      <c r="GY102" s="87"/>
      <c r="GZ102" s="87"/>
      <c r="HA102" s="87"/>
      <c r="HB102" s="87"/>
      <c r="HC102" s="87"/>
      <c r="HD102" s="87"/>
      <c r="HE102" s="87"/>
      <c r="HF102" s="87"/>
      <c r="HG102" s="87"/>
      <c r="HH102" s="87"/>
      <c r="HI102" s="87"/>
      <c r="HJ102" s="87"/>
      <c r="HK102" s="87"/>
      <c r="HL102" s="87"/>
      <c r="HM102" s="87">
        <f>IF($B102=PO_valitsin!$C$8,100000,'mallin data'!EN102/'mallin data'!BO$297*PO_valitsin!E$5)</f>
        <v>8.9915665672696432E-2</v>
      </c>
      <c r="HN102" s="87">
        <f>IF($B102=PO_valitsin!$C$8,100000,'mallin data'!EO102/'mallin data'!BP$297*PO_valitsin!H$5)</f>
        <v>2.6133524467947884E-2</v>
      </c>
      <c r="HO102" s="87"/>
      <c r="HP102" s="87"/>
      <c r="HQ102" s="87"/>
      <c r="HR102" s="87">
        <f>IF($B102=PO_valitsin!$C$8,100000,'mallin data'!ES102/'mallin data'!BT$297*PO_valitsin!I$5)</f>
        <v>0.11697789459727601</v>
      </c>
      <c r="HS102" s="87"/>
      <c r="HT102" s="87"/>
      <c r="HU102" s="87"/>
      <c r="HV102" s="87"/>
      <c r="HW102" s="87"/>
      <c r="HX102" s="87"/>
      <c r="HY102" s="87"/>
      <c r="HZ102" s="87"/>
      <c r="IA102" s="87"/>
      <c r="IB102" s="87"/>
      <c r="IC102" s="87"/>
      <c r="ID102" s="87"/>
      <c r="IE102" s="87"/>
      <c r="IF102" s="87"/>
      <c r="IG102" s="87"/>
      <c r="IH102" s="87">
        <f>IF($B102=PO_valitsin!$C$8,100000,'mallin data'!FI102/'mallin data'!CJ$297*PO_valitsin!G$5)</f>
        <v>0.24607148917765106</v>
      </c>
      <c r="II102" s="88">
        <f t="shared" si="4"/>
        <v>0.61755365150942676</v>
      </c>
      <c r="IJ102" s="80">
        <f t="shared" si="5"/>
        <v>43</v>
      </c>
      <c r="IK102" s="89">
        <f t="shared" si="7"/>
        <v>9.9999999999999853E-9</v>
      </c>
      <c r="IL102" s="36" t="str">
        <f t="shared" si="6"/>
        <v>Kotka</v>
      </c>
    </row>
    <row r="103" spans="2:246" x14ac:dyDescent="0.2">
      <c r="B103" s="12" t="s">
        <v>241</v>
      </c>
      <c r="C103" s="12">
        <v>286</v>
      </c>
      <c r="F103" s="59" t="s">
        <v>137</v>
      </c>
      <c r="G103" s="59" t="s">
        <v>138</v>
      </c>
      <c r="H103" s="59" t="s">
        <v>117</v>
      </c>
      <c r="I103" s="59" t="s">
        <v>118</v>
      </c>
      <c r="J103" s="71">
        <v>48.2</v>
      </c>
      <c r="Q103" s="71">
        <v>86.1</v>
      </c>
      <c r="AV103" s="67"/>
      <c r="AW103" s="67"/>
      <c r="BO103" s="76">
        <v>-7.2233458537994798E-3</v>
      </c>
      <c r="BP103" s="77">
        <v>27446.922096855982</v>
      </c>
      <c r="BT103" s="75">
        <v>4.0000000000000001E-3</v>
      </c>
      <c r="CJ103" s="77">
        <v>6872</v>
      </c>
      <c r="CK103" s="84">
        <f>ABS(J103-PO_valitsin!$D$8)</f>
        <v>2.7000000000000028</v>
      </c>
      <c r="CR103" s="86">
        <f>ABS(Q103-PO_valitsin!$F$8)</f>
        <v>1.9000000000000057</v>
      </c>
      <c r="EN103" s="85">
        <f>ABS(BO103-PO_valitsin!$E$8)</f>
        <v>4.0190447249648792E-2</v>
      </c>
      <c r="EO103" s="85">
        <f>ABS(BP103-PO_valitsin!$H$8)</f>
        <v>739.55117335704927</v>
      </c>
      <c r="ES103" s="85">
        <f>ABS(BT103-PO_valitsin!$I$8)</f>
        <v>2E-3</v>
      </c>
      <c r="FI103" s="85">
        <f>ABS(CJ103-PO_valitsin!$G$8)</f>
        <v>5104</v>
      </c>
      <c r="FJ103" s="87">
        <f>IF($B103=PO_valitsin!$C$8,100000,'mallin data'!CK103/'mallin data'!J$297*PO_valitsin!D$5)</f>
        <v>0.12173167409962528</v>
      </c>
      <c r="FK103" s="87"/>
      <c r="FL103" s="87"/>
      <c r="FM103" s="87"/>
      <c r="FN103" s="87"/>
      <c r="FO103" s="87"/>
      <c r="FP103" s="87"/>
      <c r="FQ103" s="87">
        <f>IF($B103=PO_valitsin!$C$8,100000,'mallin data'!CR103/'mallin data'!Q$297*PO_valitsin!F$5)</f>
        <v>8.993977312196897E-3</v>
      </c>
      <c r="FR103" s="87"/>
      <c r="FS103" s="87"/>
      <c r="FT103" s="87"/>
      <c r="FU103" s="87"/>
      <c r="FV103" s="87"/>
      <c r="FW103" s="87"/>
      <c r="FX103" s="87"/>
      <c r="FY103" s="87"/>
      <c r="FZ103" s="87"/>
      <c r="GA103" s="87"/>
      <c r="GB103" s="87"/>
      <c r="GC103" s="87"/>
      <c r="GD103" s="87"/>
      <c r="GE103" s="87"/>
      <c r="GF103" s="87"/>
      <c r="GG103" s="87"/>
      <c r="GH103" s="87"/>
      <c r="GI103" s="87"/>
      <c r="GJ103" s="87"/>
      <c r="GK103" s="87"/>
      <c r="GL103" s="87"/>
      <c r="GM103" s="87"/>
      <c r="GN103" s="87"/>
      <c r="GO103" s="87"/>
      <c r="GP103" s="87"/>
      <c r="GQ103" s="87"/>
      <c r="GR103" s="87"/>
      <c r="GS103" s="87"/>
      <c r="GT103" s="87"/>
      <c r="GU103" s="87"/>
      <c r="GV103" s="87"/>
      <c r="GW103" s="87"/>
      <c r="GX103" s="87"/>
      <c r="GY103" s="87"/>
      <c r="GZ103" s="87"/>
      <c r="HA103" s="87"/>
      <c r="HB103" s="87"/>
      <c r="HC103" s="87"/>
      <c r="HD103" s="87"/>
      <c r="HE103" s="87"/>
      <c r="HF103" s="87"/>
      <c r="HG103" s="87"/>
      <c r="HH103" s="87"/>
      <c r="HI103" s="87"/>
      <c r="HJ103" s="87"/>
      <c r="HK103" s="87"/>
      <c r="HL103" s="87"/>
      <c r="HM103" s="87">
        <f>IF($B103=PO_valitsin!$C$8,100000,'mallin data'!EN103/'mallin data'!BO$297*PO_valitsin!E$5)</f>
        <v>0.39383203033812186</v>
      </c>
      <c r="HN103" s="87">
        <f>IF($B103=PO_valitsin!$C$8,100000,'mallin data'!EO103/'mallin data'!BP$297*PO_valitsin!H$5)</f>
        <v>2.3469072920808017E-2</v>
      </c>
      <c r="HO103" s="87"/>
      <c r="HP103" s="87"/>
      <c r="HQ103" s="87"/>
      <c r="HR103" s="87">
        <f>IF($B103=PO_valitsin!$C$8,100000,'mallin data'!ES103/'mallin data'!BT$297*PO_valitsin!I$5)</f>
        <v>2.9244473649319001E-2</v>
      </c>
      <c r="HS103" s="87"/>
      <c r="HT103" s="87"/>
      <c r="HU103" s="87"/>
      <c r="HV103" s="87"/>
      <c r="HW103" s="87"/>
      <c r="HX103" s="87"/>
      <c r="HY103" s="87"/>
      <c r="HZ103" s="87"/>
      <c r="IA103" s="87"/>
      <c r="IB103" s="87"/>
      <c r="IC103" s="87"/>
      <c r="ID103" s="87"/>
      <c r="IE103" s="87"/>
      <c r="IF103" s="87"/>
      <c r="IG103" s="87"/>
      <c r="IH103" s="87">
        <f>IF($B103=PO_valitsin!$C$8,100000,'mallin data'!FI103/'mallin data'!CJ$297*PO_valitsin!G$5)</f>
        <v>0.49583453642429176</v>
      </c>
      <c r="II103" s="88">
        <f t="shared" si="4"/>
        <v>1.0731057748443629</v>
      </c>
      <c r="IJ103" s="80">
        <f t="shared" si="5"/>
        <v>187</v>
      </c>
      <c r="IK103" s="89">
        <f t="shared" si="7"/>
        <v>1.0099999999999985E-8</v>
      </c>
      <c r="IL103" s="36" t="str">
        <f t="shared" si="6"/>
        <v>Kouvola</v>
      </c>
    </row>
    <row r="104" spans="2:246" x14ac:dyDescent="0.2">
      <c r="B104" s="12" t="s">
        <v>242</v>
      </c>
      <c r="C104" s="12">
        <v>287</v>
      </c>
      <c r="F104" s="59" t="s">
        <v>212</v>
      </c>
      <c r="G104" s="59" t="s">
        <v>213</v>
      </c>
      <c r="H104" s="59" t="s">
        <v>93</v>
      </c>
      <c r="I104" s="59" t="s">
        <v>94</v>
      </c>
      <c r="J104" s="71">
        <v>51.9</v>
      </c>
      <c r="Q104" s="71">
        <v>68.599999999999994</v>
      </c>
      <c r="AV104" s="67"/>
      <c r="AW104" s="67"/>
      <c r="BO104" s="76">
        <v>-7.3855243722304287E-2</v>
      </c>
      <c r="BP104" s="77">
        <v>26203.070495241169</v>
      </c>
      <c r="BT104" s="75">
        <v>0.52900000000000003</v>
      </c>
      <c r="CJ104" s="77">
        <v>627</v>
      </c>
      <c r="CK104" s="84">
        <f>ABS(J104-PO_valitsin!$D$8)</f>
        <v>6.3999999999999986</v>
      </c>
      <c r="CR104" s="86">
        <f>ABS(Q104-PO_valitsin!$F$8)</f>
        <v>19.400000000000006</v>
      </c>
      <c r="EN104" s="85">
        <f>ABS(BO104-PO_valitsin!$E$8)</f>
        <v>2.6441450618856013E-2</v>
      </c>
      <c r="EO104" s="85">
        <f>ABS(BP104-PO_valitsin!$H$8)</f>
        <v>504.300428257764</v>
      </c>
      <c r="ES104" s="85">
        <f>ABS(BT104-PO_valitsin!$I$8)</f>
        <v>0.52700000000000002</v>
      </c>
      <c r="FI104" s="85">
        <f>ABS(CJ104-PO_valitsin!$G$8)</f>
        <v>1141</v>
      </c>
      <c r="FJ104" s="87">
        <f>IF($B104=PO_valitsin!$C$8,100000,'mallin data'!CK104/'mallin data'!J$297*PO_valitsin!D$5)</f>
        <v>0.28854915342133364</v>
      </c>
      <c r="FK104" s="87"/>
      <c r="FL104" s="87"/>
      <c r="FM104" s="87"/>
      <c r="FN104" s="87"/>
      <c r="FO104" s="87"/>
      <c r="FP104" s="87"/>
      <c r="FQ104" s="87">
        <f>IF($B104=PO_valitsin!$C$8,100000,'mallin data'!CR104/'mallin data'!Q$297*PO_valitsin!F$5)</f>
        <v>9.1833242029799644E-2</v>
      </c>
      <c r="FR104" s="87"/>
      <c r="FS104" s="87"/>
      <c r="FT104" s="87"/>
      <c r="FU104" s="87"/>
      <c r="FV104" s="87"/>
      <c r="FW104" s="87"/>
      <c r="FX104" s="87"/>
      <c r="FY104" s="87"/>
      <c r="FZ104" s="87"/>
      <c r="GA104" s="87"/>
      <c r="GB104" s="87"/>
      <c r="GC104" s="87"/>
      <c r="GD104" s="87"/>
      <c r="GE104" s="87"/>
      <c r="GF104" s="87"/>
      <c r="GG104" s="87"/>
      <c r="GH104" s="87"/>
      <c r="GI104" s="87"/>
      <c r="GJ104" s="87"/>
      <c r="GK104" s="87"/>
      <c r="GL104" s="87"/>
      <c r="GM104" s="87"/>
      <c r="GN104" s="87"/>
      <c r="GO104" s="87"/>
      <c r="GP104" s="87"/>
      <c r="GQ104" s="87"/>
      <c r="GR104" s="87"/>
      <c r="GS104" s="87"/>
      <c r="GT104" s="87"/>
      <c r="GU104" s="87"/>
      <c r="GV104" s="87"/>
      <c r="GW104" s="87"/>
      <c r="GX104" s="87"/>
      <c r="GY104" s="87"/>
      <c r="GZ104" s="87"/>
      <c r="HA104" s="87"/>
      <c r="HB104" s="87"/>
      <c r="HC104" s="87"/>
      <c r="HD104" s="87"/>
      <c r="HE104" s="87"/>
      <c r="HF104" s="87"/>
      <c r="HG104" s="87"/>
      <c r="HH104" s="87"/>
      <c r="HI104" s="87"/>
      <c r="HJ104" s="87"/>
      <c r="HK104" s="87"/>
      <c r="HL104" s="87"/>
      <c r="HM104" s="87">
        <f>IF($B104=PO_valitsin!$C$8,100000,'mallin data'!EN104/'mallin data'!BO$297*PO_valitsin!E$5)</f>
        <v>0.25910361528510362</v>
      </c>
      <c r="HN104" s="87">
        <f>IF($B104=PO_valitsin!$C$8,100000,'mallin data'!EO104/'mallin data'!BP$297*PO_valitsin!H$5)</f>
        <v>1.600357615694311E-2</v>
      </c>
      <c r="HO104" s="87"/>
      <c r="HP104" s="87"/>
      <c r="HQ104" s="87"/>
      <c r="HR104" s="87">
        <f>IF($B104=PO_valitsin!$C$8,100000,'mallin data'!ES104/'mallin data'!BT$297*PO_valitsin!I$5)</f>
        <v>7.7059188065955571</v>
      </c>
      <c r="HS104" s="87"/>
      <c r="HT104" s="87"/>
      <c r="HU104" s="87"/>
      <c r="HV104" s="87"/>
      <c r="HW104" s="87"/>
      <c r="HX104" s="87"/>
      <c r="HY104" s="87"/>
      <c r="HZ104" s="87"/>
      <c r="IA104" s="87"/>
      <c r="IB104" s="87"/>
      <c r="IC104" s="87"/>
      <c r="ID104" s="87"/>
      <c r="IE104" s="87"/>
      <c r="IF104" s="87"/>
      <c r="IG104" s="87"/>
      <c r="IH104" s="87">
        <f>IF($B104=PO_valitsin!$C$8,100000,'mallin data'!FI104/'mallin data'!CJ$297*PO_valitsin!G$5)</f>
        <v>0.11084388833466241</v>
      </c>
      <c r="II104" s="88">
        <f t="shared" si="4"/>
        <v>8.4722522920234002</v>
      </c>
      <c r="IJ104" s="80">
        <f t="shared" si="5"/>
        <v>279</v>
      </c>
      <c r="IK104" s="89">
        <f t="shared" si="7"/>
        <v>1.0199999999999984E-8</v>
      </c>
      <c r="IL104" s="36" t="str">
        <f t="shared" si="6"/>
        <v>Kristiinankaupunki</v>
      </c>
    </row>
    <row r="105" spans="2:246" x14ac:dyDescent="0.2">
      <c r="B105" s="12" t="s">
        <v>243</v>
      </c>
      <c r="C105" s="12">
        <v>288</v>
      </c>
      <c r="F105" s="59" t="s">
        <v>212</v>
      </c>
      <c r="G105" s="59" t="s">
        <v>213</v>
      </c>
      <c r="H105" s="59" t="s">
        <v>93</v>
      </c>
      <c r="I105" s="59" t="s">
        <v>94</v>
      </c>
      <c r="J105" s="71">
        <v>45.2</v>
      </c>
      <c r="Q105" s="71">
        <v>57.3</v>
      </c>
      <c r="AV105" s="67"/>
      <c r="AW105" s="67"/>
      <c r="BO105" s="76">
        <v>-4.2709867452135494E-2</v>
      </c>
      <c r="BP105" s="77">
        <v>24720.483197236183</v>
      </c>
      <c r="BT105" s="75">
        <v>0.76</v>
      </c>
      <c r="CJ105" s="77">
        <v>650</v>
      </c>
      <c r="CK105" s="84">
        <f>ABS(J105-PO_valitsin!$D$8)</f>
        <v>0.29999999999999716</v>
      </c>
      <c r="CR105" s="86">
        <f>ABS(Q105-PO_valitsin!$F$8)</f>
        <v>30.700000000000003</v>
      </c>
      <c r="EN105" s="85">
        <f>ABS(BO105-PO_valitsin!$E$8)</f>
        <v>4.7039256513127792E-3</v>
      </c>
      <c r="EO105" s="85">
        <f>ABS(BP105-PO_valitsin!$H$8)</f>
        <v>1986.8877262627502</v>
      </c>
      <c r="ES105" s="85">
        <f>ABS(BT105-PO_valitsin!$I$8)</f>
        <v>0.75800000000000001</v>
      </c>
      <c r="FI105" s="85">
        <f>ABS(CJ105-PO_valitsin!$G$8)</f>
        <v>1118</v>
      </c>
      <c r="FJ105" s="87">
        <f>IF($B105=PO_valitsin!$C$8,100000,'mallin data'!CK105/'mallin data'!J$297*PO_valitsin!D$5)</f>
        <v>1.3525741566624888E-2</v>
      </c>
      <c r="FK105" s="87"/>
      <c r="FL105" s="87"/>
      <c r="FM105" s="87"/>
      <c r="FN105" s="87"/>
      <c r="FO105" s="87"/>
      <c r="FP105" s="87"/>
      <c r="FQ105" s="87">
        <f>IF($B105=PO_valitsin!$C$8,100000,'mallin data'!CR105/'mallin data'!Q$297*PO_valitsin!F$5)</f>
        <v>0.14532373867602313</v>
      </c>
      <c r="FR105" s="87"/>
      <c r="FS105" s="87"/>
      <c r="FT105" s="87"/>
      <c r="FU105" s="87"/>
      <c r="FV105" s="87"/>
      <c r="FW105" s="87"/>
      <c r="FX105" s="87"/>
      <c r="FY105" s="87"/>
      <c r="FZ105" s="87"/>
      <c r="GA105" s="87"/>
      <c r="GB105" s="87"/>
      <c r="GC105" s="87"/>
      <c r="GD105" s="87"/>
      <c r="GE105" s="87"/>
      <c r="GF105" s="87"/>
      <c r="GG105" s="87"/>
      <c r="GH105" s="87"/>
      <c r="GI105" s="87"/>
      <c r="GJ105" s="87"/>
      <c r="GK105" s="87"/>
      <c r="GL105" s="87"/>
      <c r="GM105" s="87"/>
      <c r="GN105" s="87"/>
      <c r="GO105" s="87"/>
      <c r="GP105" s="87"/>
      <c r="GQ105" s="87"/>
      <c r="GR105" s="87"/>
      <c r="GS105" s="87"/>
      <c r="GT105" s="87"/>
      <c r="GU105" s="87"/>
      <c r="GV105" s="87"/>
      <c r="GW105" s="87"/>
      <c r="GX105" s="87"/>
      <c r="GY105" s="87"/>
      <c r="GZ105" s="87"/>
      <c r="HA105" s="87"/>
      <c r="HB105" s="87"/>
      <c r="HC105" s="87"/>
      <c r="HD105" s="87"/>
      <c r="HE105" s="87"/>
      <c r="HF105" s="87"/>
      <c r="HG105" s="87"/>
      <c r="HH105" s="87"/>
      <c r="HI105" s="87"/>
      <c r="HJ105" s="87"/>
      <c r="HK105" s="87"/>
      <c r="HL105" s="87"/>
      <c r="HM105" s="87">
        <f>IF($B105=PO_valitsin!$C$8,100000,'mallin data'!EN105/'mallin data'!BO$297*PO_valitsin!E$5)</f>
        <v>4.6094450711350883E-2</v>
      </c>
      <c r="HN105" s="87">
        <f>IF($B105=PO_valitsin!$C$8,100000,'mallin data'!EO105/'mallin data'!BP$297*PO_valitsin!H$5)</f>
        <v>6.305231417786708E-2</v>
      </c>
      <c r="HO105" s="87"/>
      <c r="HP105" s="87"/>
      <c r="HQ105" s="87"/>
      <c r="HR105" s="87">
        <f>IF($B105=PO_valitsin!$C$8,100000,'mallin data'!ES105/'mallin data'!BT$297*PO_valitsin!I$5)</f>
        <v>11.083655513091903</v>
      </c>
      <c r="HS105" s="87"/>
      <c r="HT105" s="87"/>
      <c r="HU105" s="87"/>
      <c r="HV105" s="87"/>
      <c r="HW105" s="87"/>
      <c r="HX105" s="87"/>
      <c r="HY105" s="87"/>
      <c r="HZ105" s="87"/>
      <c r="IA105" s="87"/>
      <c r="IB105" s="87"/>
      <c r="IC105" s="87"/>
      <c r="ID105" s="87"/>
      <c r="IE105" s="87"/>
      <c r="IF105" s="87"/>
      <c r="IG105" s="87"/>
      <c r="IH105" s="87">
        <f>IF($B105=PO_valitsin!$C$8,100000,'mallin data'!FI105/'mallin data'!CJ$297*PO_valitsin!G$5)</f>
        <v>0.10860952424027394</v>
      </c>
      <c r="II105" s="88">
        <f t="shared" si="4"/>
        <v>11.460261292764043</v>
      </c>
      <c r="IJ105" s="80">
        <f t="shared" si="5"/>
        <v>285</v>
      </c>
      <c r="IK105" s="89">
        <f t="shared" si="7"/>
        <v>1.0299999999999983E-8</v>
      </c>
      <c r="IL105" s="36" t="str">
        <f t="shared" si="6"/>
        <v>Kruunupyy</v>
      </c>
    </row>
    <row r="106" spans="2:246" x14ac:dyDescent="0.2">
      <c r="B106" s="12" t="s">
        <v>244</v>
      </c>
      <c r="C106" s="12">
        <v>290</v>
      </c>
      <c r="F106" s="59" t="s">
        <v>163</v>
      </c>
      <c r="G106" s="59" t="s">
        <v>164</v>
      </c>
      <c r="H106" s="59" t="s">
        <v>84</v>
      </c>
      <c r="I106" s="59" t="s">
        <v>85</v>
      </c>
      <c r="J106" s="71">
        <v>53.9</v>
      </c>
      <c r="Q106" s="71">
        <v>64.400000000000006</v>
      </c>
      <c r="AV106" s="67"/>
      <c r="AW106" s="67"/>
      <c r="BO106" s="76">
        <v>-8.0724876441515644E-2</v>
      </c>
      <c r="BP106" s="77">
        <v>24121.188736481141</v>
      </c>
      <c r="BT106" s="75">
        <v>1E-3</v>
      </c>
      <c r="CJ106" s="77">
        <v>558</v>
      </c>
      <c r="CK106" s="84">
        <f>ABS(J106-PO_valitsin!$D$8)</f>
        <v>8.3999999999999986</v>
      </c>
      <c r="CR106" s="86">
        <f>ABS(Q106-PO_valitsin!$F$8)</f>
        <v>23.599999999999994</v>
      </c>
      <c r="EN106" s="85">
        <f>ABS(BO106-PO_valitsin!$E$8)</f>
        <v>3.3311083338067371E-2</v>
      </c>
      <c r="EO106" s="85">
        <f>ABS(BP106-PO_valitsin!$H$8)</f>
        <v>2586.1821870177919</v>
      </c>
      <c r="ES106" s="85">
        <f>ABS(BT106-PO_valitsin!$I$8)</f>
        <v>1E-3</v>
      </c>
      <c r="FI106" s="85">
        <f>ABS(CJ106-PO_valitsin!$G$8)</f>
        <v>1210</v>
      </c>
      <c r="FJ106" s="87">
        <f>IF($B106=PO_valitsin!$C$8,100000,'mallin data'!CK106/'mallin data'!J$297*PO_valitsin!D$5)</f>
        <v>0.37872076386550035</v>
      </c>
      <c r="FK106" s="87"/>
      <c r="FL106" s="87"/>
      <c r="FM106" s="87"/>
      <c r="FN106" s="87"/>
      <c r="FO106" s="87"/>
      <c r="FP106" s="87"/>
      <c r="FQ106" s="87">
        <f>IF($B106=PO_valitsin!$C$8,100000,'mallin data'!CR106/'mallin data'!Q$297*PO_valitsin!F$5)</f>
        <v>0.11171466556202425</v>
      </c>
      <c r="FR106" s="87"/>
      <c r="FS106" s="87"/>
      <c r="FT106" s="87"/>
      <c r="FU106" s="87"/>
      <c r="FV106" s="87"/>
      <c r="FW106" s="87"/>
      <c r="FX106" s="87"/>
      <c r="FY106" s="87"/>
      <c r="FZ106" s="87"/>
      <c r="GA106" s="87"/>
      <c r="GB106" s="87"/>
      <c r="GC106" s="87"/>
      <c r="GD106" s="87"/>
      <c r="GE106" s="87"/>
      <c r="GF106" s="87"/>
      <c r="GG106" s="87"/>
      <c r="GH106" s="87"/>
      <c r="GI106" s="87"/>
      <c r="GJ106" s="87"/>
      <c r="GK106" s="87"/>
      <c r="GL106" s="87"/>
      <c r="GM106" s="87"/>
      <c r="GN106" s="87"/>
      <c r="GO106" s="87"/>
      <c r="GP106" s="87"/>
      <c r="GQ106" s="87"/>
      <c r="GR106" s="87"/>
      <c r="GS106" s="87"/>
      <c r="GT106" s="87"/>
      <c r="GU106" s="87"/>
      <c r="GV106" s="87"/>
      <c r="GW106" s="87"/>
      <c r="GX106" s="87"/>
      <c r="GY106" s="87"/>
      <c r="GZ106" s="87"/>
      <c r="HA106" s="87"/>
      <c r="HB106" s="87"/>
      <c r="HC106" s="87"/>
      <c r="HD106" s="87"/>
      <c r="HE106" s="87"/>
      <c r="HF106" s="87"/>
      <c r="HG106" s="87"/>
      <c r="HH106" s="87"/>
      <c r="HI106" s="87"/>
      <c r="HJ106" s="87"/>
      <c r="HK106" s="87"/>
      <c r="HL106" s="87"/>
      <c r="HM106" s="87">
        <f>IF($B106=PO_valitsin!$C$8,100000,'mallin data'!EN106/'mallin data'!BO$297*PO_valitsin!E$5)</f>
        <v>0.32642014412785852</v>
      </c>
      <c r="HN106" s="87">
        <f>IF($B106=PO_valitsin!$C$8,100000,'mallin data'!EO106/'mallin data'!BP$297*PO_valitsin!H$5)</f>
        <v>8.2070450998138186E-2</v>
      </c>
      <c r="HO106" s="87"/>
      <c r="HP106" s="87"/>
      <c r="HQ106" s="87"/>
      <c r="HR106" s="87">
        <f>IF($B106=PO_valitsin!$C$8,100000,'mallin data'!ES106/'mallin data'!BT$297*PO_valitsin!I$5)</f>
        <v>1.4622236824659501E-2</v>
      </c>
      <c r="HS106" s="87"/>
      <c r="HT106" s="87"/>
      <c r="HU106" s="87"/>
      <c r="HV106" s="87"/>
      <c r="HW106" s="87"/>
      <c r="HX106" s="87"/>
      <c r="HY106" s="87"/>
      <c r="HZ106" s="87"/>
      <c r="IA106" s="87"/>
      <c r="IB106" s="87"/>
      <c r="IC106" s="87"/>
      <c r="ID106" s="87"/>
      <c r="IE106" s="87"/>
      <c r="IF106" s="87"/>
      <c r="IG106" s="87"/>
      <c r="IH106" s="87">
        <f>IF($B106=PO_valitsin!$C$8,100000,'mallin data'!FI106/'mallin data'!CJ$297*PO_valitsin!G$5)</f>
        <v>0.11754698061782778</v>
      </c>
      <c r="II106" s="88">
        <f t="shared" si="4"/>
        <v>1.0310952523960084</v>
      </c>
      <c r="IJ106" s="80">
        <f t="shared" si="5"/>
        <v>179</v>
      </c>
      <c r="IK106" s="89">
        <f t="shared" si="7"/>
        <v>1.0399999999999982E-8</v>
      </c>
      <c r="IL106" s="36" t="str">
        <f t="shared" si="6"/>
        <v>Kuhmo</v>
      </c>
    </row>
    <row r="107" spans="2:246" x14ac:dyDescent="0.2">
      <c r="B107" s="12" t="s">
        <v>245</v>
      </c>
      <c r="C107" s="12">
        <v>291</v>
      </c>
      <c r="F107" s="59" t="s">
        <v>82</v>
      </c>
      <c r="G107" s="59" t="s">
        <v>83</v>
      </c>
      <c r="H107" s="59" t="s">
        <v>93</v>
      </c>
      <c r="I107" s="59" t="s">
        <v>94</v>
      </c>
      <c r="J107" s="71">
        <v>56.8</v>
      </c>
      <c r="Q107" s="71">
        <v>55</v>
      </c>
      <c r="AV107" s="67"/>
      <c r="AW107" s="67"/>
      <c r="BO107" s="76">
        <v>5.2631578947368418E-2</v>
      </c>
      <c r="BP107" s="77">
        <v>24332.904875717017</v>
      </c>
      <c r="BT107" s="75">
        <v>5.0000000000000001E-3</v>
      </c>
      <c r="CJ107" s="77">
        <v>120</v>
      </c>
      <c r="CK107" s="84">
        <f>ABS(J107-PO_valitsin!$D$8)</f>
        <v>11.299999999999997</v>
      </c>
      <c r="CR107" s="86">
        <f>ABS(Q107-PO_valitsin!$F$8)</f>
        <v>33</v>
      </c>
      <c r="EN107" s="85">
        <f>ABS(BO107-PO_valitsin!$E$8)</f>
        <v>0.10004537205081669</v>
      </c>
      <c r="EO107" s="85">
        <f>ABS(BP107-PO_valitsin!$H$8)</f>
        <v>2374.4660477819161</v>
      </c>
      <c r="ES107" s="85">
        <f>ABS(BT107-PO_valitsin!$I$8)</f>
        <v>3.0000000000000001E-3</v>
      </c>
      <c r="FI107" s="85">
        <f>ABS(CJ107-PO_valitsin!$G$8)</f>
        <v>1648</v>
      </c>
      <c r="FJ107" s="87">
        <f>IF($B107=PO_valitsin!$C$8,100000,'mallin data'!CK107/'mallin data'!J$297*PO_valitsin!D$5)</f>
        <v>0.50946959900954214</v>
      </c>
      <c r="FK107" s="87"/>
      <c r="FL107" s="87"/>
      <c r="FM107" s="87"/>
      <c r="FN107" s="87"/>
      <c r="FO107" s="87"/>
      <c r="FP107" s="87"/>
      <c r="FQ107" s="87">
        <f>IF($B107=PO_valitsin!$C$8,100000,'mallin data'!CR107/'mallin data'!Q$297*PO_valitsin!F$5)</f>
        <v>0.1562111848960509</v>
      </c>
      <c r="FR107" s="87"/>
      <c r="FS107" s="87"/>
      <c r="FT107" s="87"/>
      <c r="FU107" s="87"/>
      <c r="FV107" s="87"/>
      <c r="FW107" s="87"/>
      <c r="FX107" s="87"/>
      <c r="FY107" s="87"/>
      <c r="FZ107" s="87"/>
      <c r="GA107" s="87"/>
      <c r="GB107" s="87"/>
      <c r="GC107" s="87"/>
      <c r="GD107" s="87"/>
      <c r="GE107" s="87"/>
      <c r="GF107" s="87"/>
      <c r="GG107" s="87"/>
      <c r="GH107" s="87"/>
      <c r="GI107" s="87"/>
      <c r="GJ107" s="87"/>
      <c r="GK107" s="87"/>
      <c r="GL107" s="87"/>
      <c r="GM107" s="87"/>
      <c r="GN107" s="87"/>
      <c r="GO107" s="87"/>
      <c r="GP107" s="87"/>
      <c r="GQ107" s="87"/>
      <c r="GR107" s="87"/>
      <c r="GS107" s="87"/>
      <c r="GT107" s="87"/>
      <c r="GU107" s="87"/>
      <c r="GV107" s="87"/>
      <c r="GW107" s="87"/>
      <c r="GX107" s="87"/>
      <c r="GY107" s="87"/>
      <c r="GZ107" s="87"/>
      <c r="HA107" s="87"/>
      <c r="HB107" s="87"/>
      <c r="HC107" s="87"/>
      <c r="HD107" s="87"/>
      <c r="HE107" s="87"/>
      <c r="HF107" s="87"/>
      <c r="HG107" s="87"/>
      <c r="HH107" s="87"/>
      <c r="HI107" s="87"/>
      <c r="HJ107" s="87"/>
      <c r="HK107" s="87"/>
      <c r="HL107" s="87"/>
      <c r="HM107" s="87">
        <f>IF($B107=PO_valitsin!$C$8,100000,'mallin data'!EN107/'mallin data'!BO$297*PO_valitsin!E$5)</f>
        <v>0.98035913250630058</v>
      </c>
      <c r="HN107" s="87">
        <f>IF($B107=PO_valitsin!$C$8,100000,'mallin data'!EO107/'mallin data'!BP$297*PO_valitsin!H$5)</f>
        <v>7.5351806380641484E-2</v>
      </c>
      <c r="HO107" s="87"/>
      <c r="HP107" s="87"/>
      <c r="HQ107" s="87"/>
      <c r="HR107" s="87">
        <f>IF($B107=PO_valitsin!$C$8,100000,'mallin data'!ES107/'mallin data'!BT$297*PO_valitsin!I$5)</f>
        <v>4.3866710473978505E-2</v>
      </c>
      <c r="HS107" s="87"/>
      <c r="HT107" s="87"/>
      <c r="HU107" s="87"/>
      <c r="HV107" s="87"/>
      <c r="HW107" s="87"/>
      <c r="HX107" s="87"/>
      <c r="HY107" s="87"/>
      <c r="HZ107" s="87"/>
      <c r="IA107" s="87"/>
      <c r="IB107" s="87"/>
      <c r="IC107" s="87"/>
      <c r="ID107" s="87"/>
      <c r="IE107" s="87"/>
      <c r="IF107" s="87"/>
      <c r="IG107" s="87"/>
      <c r="IH107" s="87">
        <f>IF($B107=PO_valitsin!$C$8,100000,'mallin data'!FI107/'mallin data'!CJ$297*PO_valitsin!G$5)</f>
        <v>0.16009704467618199</v>
      </c>
      <c r="II107" s="88">
        <f t="shared" si="4"/>
        <v>1.9253554884426956</v>
      </c>
      <c r="IJ107" s="80">
        <f t="shared" si="5"/>
        <v>256</v>
      </c>
      <c r="IK107" s="89">
        <f t="shared" si="7"/>
        <v>1.0499999999999982E-8</v>
      </c>
      <c r="IL107" s="36" t="str">
        <f t="shared" si="6"/>
        <v>Kuhmoinen</v>
      </c>
    </row>
    <row r="108" spans="2:246" x14ac:dyDescent="0.2">
      <c r="B108" s="12" t="s">
        <v>246</v>
      </c>
      <c r="C108" s="12">
        <v>297</v>
      </c>
      <c r="F108" s="59" t="s">
        <v>170</v>
      </c>
      <c r="G108" s="59" t="s">
        <v>171</v>
      </c>
      <c r="H108" s="59" t="s">
        <v>117</v>
      </c>
      <c r="I108" s="59" t="s">
        <v>118</v>
      </c>
      <c r="J108" s="71">
        <v>42.9</v>
      </c>
      <c r="Q108" s="71">
        <v>87.2</v>
      </c>
      <c r="AV108" s="67"/>
      <c r="AW108" s="67"/>
      <c r="BO108" s="76">
        <v>1.3698630136986301E-2</v>
      </c>
      <c r="BP108" s="77">
        <v>27022.316978576207</v>
      </c>
      <c r="BT108" s="75">
        <v>1E-3</v>
      </c>
      <c r="CJ108" s="77">
        <v>11026</v>
      </c>
      <c r="CK108" s="84">
        <f>ABS(J108-PO_valitsin!$D$8)</f>
        <v>2.6000000000000014</v>
      </c>
      <c r="CR108" s="86">
        <f>ABS(Q108-PO_valitsin!$F$8)</f>
        <v>0.79999999999999716</v>
      </c>
      <c r="EN108" s="85">
        <f>ABS(BO108-PO_valitsin!$E$8)</f>
        <v>6.1112423240434574E-2</v>
      </c>
      <c r="EO108" s="85">
        <f>ABS(BP108-PO_valitsin!$H$8)</f>
        <v>314.94605507727465</v>
      </c>
      <c r="ES108" s="85">
        <f>ABS(BT108-PO_valitsin!$I$8)</f>
        <v>1E-3</v>
      </c>
      <c r="FI108" s="85">
        <f>ABS(CJ108-PO_valitsin!$G$8)</f>
        <v>9258</v>
      </c>
      <c r="FJ108" s="87">
        <f>IF($B108=PO_valitsin!$C$8,100000,'mallin data'!CK108/'mallin data'!J$297*PO_valitsin!D$5)</f>
        <v>0.11722309357741686</v>
      </c>
      <c r="FK108" s="87"/>
      <c r="FL108" s="87"/>
      <c r="FM108" s="87"/>
      <c r="FN108" s="87"/>
      <c r="FO108" s="87"/>
      <c r="FP108" s="87"/>
      <c r="FQ108" s="87">
        <f>IF($B108=PO_valitsin!$C$8,100000,'mallin data'!CR108/'mallin data'!Q$297*PO_valitsin!F$5)</f>
        <v>3.7869378156618269E-3</v>
      </c>
      <c r="FR108" s="87"/>
      <c r="FS108" s="87"/>
      <c r="FT108" s="87"/>
      <c r="FU108" s="87"/>
      <c r="FV108" s="87"/>
      <c r="FW108" s="87"/>
      <c r="FX108" s="87"/>
      <c r="FY108" s="87"/>
      <c r="FZ108" s="87"/>
      <c r="GA108" s="87"/>
      <c r="GB108" s="87"/>
      <c r="GC108" s="87"/>
      <c r="GD108" s="87"/>
      <c r="GE108" s="87"/>
      <c r="GF108" s="87"/>
      <c r="GG108" s="87"/>
      <c r="GH108" s="87"/>
      <c r="GI108" s="87"/>
      <c r="GJ108" s="87"/>
      <c r="GK108" s="87"/>
      <c r="GL108" s="87"/>
      <c r="GM108" s="87"/>
      <c r="GN108" s="87"/>
      <c r="GO108" s="87"/>
      <c r="GP108" s="87"/>
      <c r="GQ108" s="87"/>
      <c r="GR108" s="87"/>
      <c r="GS108" s="87"/>
      <c r="GT108" s="87"/>
      <c r="GU108" s="87"/>
      <c r="GV108" s="87"/>
      <c r="GW108" s="87"/>
      <c r="GX108" s="87"/>
      <c r="GY108" s="87"/>
      <c r="GZ108" s="87"/>
      <c r="HA108" s="87"/>
      <c r="HB108" s="87"/>
      <c r="HC108" s="87"/>
      <c r="HD108" s="87"/>
      <c r="HE108" s="87"/>
      <c r="HF108" s="87"/>
      <c r="HG108" s="87"/>
      <c r="HH108" s="87"/>
      <c r="HI108" s="87"/>
      <c r="HJ108" s="87"/>
      <c r="HK108" s="87"/>
      <c r="HL108" s="87"/>
      <c r="HM108" s="87">
        <f>IF($B108=PO_valitsin!$C$8,100000,'mallin data'!EN108/'mallin data'!BO$297*PO_valitsin!E$5)</f>
        <v>0.59884951202859016</v>
      </c>
      <c r="HN108" s="87">
        <f>IF($B108=PO_valitsin!$C$8,100000,'mallin data'!EO108/'mallin data'!BP$297*PO_valitsin!H$5)</f>
        <v>9.9945645399724409E-3</v>
      </c>
      <c r="HO108" s="87"/>
      <c r="HP108" s="87"/>
      <c r="HQ108" s="87"/>
      <c r="HR108" s="87">
        <f>IF($B108=PO_valitsin!$C$8,100000,'mallin data'!ES108/'mallin data'!BT$297*PO_valitsin!I$5)</f>
        <v>1.4622236824659501E-2</v>
      </c>
      <c r="HS108" s="87"/>
      <c r="HT108" s="87"/>
      <c r="HU108" s="87"/>
      <c r="HV108" s="87"/>
      <c r="HW108" s="87"/>
      <c r="HX108" s="87"/>
      <c r="HY108" s="87"/>
      <c r="HZ108" s="87"/>
      <c r="IA108" s="87"/>
      <c r="IB108" s="87"/>
      <c r="IC108" s="87"/>
      <c r="ID108" s="87"/>
      <c r="IE108" s="87"/>
      <c r="IF108" s="87"/>
      <c r="IG108" s="87"/>
      <c r="IH108" s="87">
        <f>IF($B108=PO_valitsin!$C$8,100000,'mallin data'!FI108/'mallin data'!CJ$297*PO_valitsin!G$5)</f>
        <v>0.89938012112384269</v>
      </c>
      <c r="II108" s="88">
        <f t="shared" si="4"/>
        <v>1.6438564765101433</v>
      </c>
      <c r="IJ108" s="80">
        <f t="shared" si="5"/>
        <v>239</v>
      </c>
      <c r="IK108" s="89">
        <f t="shared" si="7"/>
        <v>1.0599999999999981E-8</v>
      </c>
      <c r="IL108" s="36" t="str">
        <f t="shared" si="6"/>
        <v>Kuopio</v>
      </c>
    </row>
    <row r="109" spans="2:246" x14ac:dyDescent="0.2">
      <c r="B109" s="12" t="s">
        <v>247</v>
      </c>
      <c r="C109" s="12">
        <v>300</v>
      </c>
      <c r="F109" s="59" t="s">
        <v>87</v>
      </c>
      <c r="G109" s="59" t="s">
        <v>88</v>
      </c>
      <c r="H109" s="59" t="s">
        <v>93</v>
      </c>
      <c r="I109" s="59" t="s">
        <v>94</v>
      </c>
      <c r="J109" s="71">
        <v>50.1</v>
      </c>
      <c r="Q109" s="71">
        <v>36.6</v>
      </c>
      <c r="AV109" s="67"/>
      <c r="AW109" s="67"/>
      <c r="BO109" s="76">
        <v>-7.3170731707317069E-2</v>
      </c>
      <c r="BP109" s="77">
        <v>24305.63206152026</v>
      </c>
      <c r="BT109" s="75">
        <v>2E-3</v>
      </c>
      <c r="CJ109" s="77">
        <v>342</v>
      </c>
      <c r="CK109" s="84">
        <f>ABS(J109-PO_valitsin!$D$8)</f>
        <v>4.6000000000000014</v>
      </c>
      <c r="CR109" s="86">
        <f>ABS(Q109-PO_valitsin!$F$8)</f>
        <v>51.4</v>
      </c>
      <c r="EN109" s="85">
        <f>ABS(BO109-PO_valitsin!$E$8)</f>
        <v>2.5756938603868795E-2</v>
      </c>
      <c r="EO109" s="85">
        <f>ABS(BP109-PO_valitsin!$H$8)</f>
        <v>2401.7388619786725</v>
      </c>
      <c r="ES109" s="85">
        <f>ABS(BT109-PO_valitsin!$I$8)</f>
        <v>0</v>
      </c>
      <c r="FI109" s="85">
        <f>ABS(CJ109-PO_valitsin!$G$8)</f>
        <v>1426</v>
      </c>
      <c r="FJ109" s="87">
        <f>IF($B109=PO_valitsin!$C$8,100000,'mallin data'!CK109/'mallin data'!J$297*PO_valitsin!D$5)</f>
        <v>0.20739470402158361</v>
      </c>
      <c r="FK109" s="87"/>
      <c r="FL109" s="87"/>
      <c r="FM109" s="87"/>
      <c r="FN109" s="87"/>
      <c r="FO109" s="87"/>
      <c r="FP109" s="87"/>
      <c r="FQ109" s="87">
        <f>IF($B109=PO_valitsin!$C$8,100000,'mallin data'!CR109/'mallin data'!Q$297*PO_valitsin!F$5)</f>
        <v>0.24331075465627322</v>
      </c>
      <c r="FR109" s="87"/>
      <c r="FS109" s="87"/>
      <c r="FT109" s="87"/>
      <c r="FU109" s="87"/>
      <c r="FV109" s="87"/>
      <c r="FW109" s="87"/>
      <c r="FX109" s="87"/>
      <c r="FY109" s="87"/>
      <c r="FZ109" s="87"/>
      <c r="GA109" s="87"/>
      <c r="GB109" s="87"/>
      <c r="GC109" s="87"/>
      <c r="GD109" s="87"/>
      <c r="GE109" s="87"/>
      <c r="GF109" s="87"/>
      <c r="GG109" s="87"/>
      <c r="GH109" s="87"/>
      <c r="GI109" s="87"/>
      <c r="GJ109" s="87"/>
      <c r="GK109" s="87"/>
      <c r="GL109" s="87"/>
      <c r="GM109" s="87"/>
      <c r="GN109" s="87"/>
      <c r="GO109" s="87"/>
      <c r="GP109" s="87"/>
      <c r="GQ109" s="87"/>
      <c r="GR109" s="87"/>
      <c r="GS109" s="87"/>
      <c r="GT109" s="87"/>
      <c r="GU109" s="87"/>
      <c r="GV109" s="87"/>
      <c r="GW109" s="87"/>
      <c r="GX109" s="87"/>
      <c r="GY109" s="87"/>
      <c r="GZ109" s="87"/>
      <c r="HA109" s="87"/>
      <c r="HB109" s="87"/>
      <c r="HC109" s="87"/>
      <c r="HD109" s="87"/>
      <c r="HE109" s="87"/>
      <c r="HF109" s="87"/>
      <c r="HG109" s="87"/>
      <c r="HH109" s="87"/>
      <c r="HI109" s="87"/>
      <c r="HJ109" s="87"/>
      <c r="HK109" s="87"/>
      <c r="HL109" s="87"/>
      <c r="HM109" s="87">
        <f>IF($B109=PO_valitsin!$C$8,100000,'mallin data'!EN109/'mallin data'!BO$297*PO_valitsin!E$5)</f>
        <v>0.25239598262357332</v>
      </c>
      <c r="HN109" s="87">
        <f>IF($B109=PO_valitsin!$C$8,100000,'mallin data'!EO109/'mallin data'!BP$297*PO_valitsin!H$5)</f>
        <v>7.6217287618719792E-2</v>
      </c>
      <c r="HO109" s="87"/>
      <c r="HP109" s="87"/>
      <c r="HQ109" s="87"/>
      <c r="HR109" s="87">
        <f>IF($B109=PO_valitsin!$C$8,100000,'mallin data'!ES109/'mallin data'!BT$297*PO_valitsin!I$5)</f>
        <v>0</v>
      </c>
      <c r="HS109" s="87"/>
      <c r="HT109" s="87"/>
      <c r="HU109" s="87"/>
      <c r="HV109" s="87"/>
      <c r="HW109" s="87"/>
      <c r="HX109" s="87"/>
      <c r="HY109" s="87"/>
      <c r="HZ109" s="87"/>
      <c r="IA109" s="87"/>
      <c r="IB109" s="87"/>
      <c r="IC109" s="87"/>
      <c r="ID109" s="87"/>
      <c r="IE109" s="87"/>
      <c r="IF109" s="87"/>
      <c r="IG109" s="87"/>
      <c r="IH109" s="87">
        <f>IF($B109=PO_valitsin!$C$8,100000,'mallin data'!FI109/'mallin data'!CJ$297*PO_valitsin!G$5)</f>
        <v>0.13853057385208464</v>
      </c>
      <c r="II109" s="88">
        <f t="shared" si="4"/>
        <v>0.91784931347223464</v>
      </c>
      <c r="IJ109" s="80">
        <f t="shared" si="5"/>
        <v>145</v>
      </c>
      <c r="IK109" s="89">
        <f t="shared" si="7"/>
        <v>1.069999999999998E-8</v>
      </c>
      <c r="IL109" s="36" t="str">
        <f t="shared" si="6"/>
        <v>Kuortane</v>
      </c>
    </row>
    <row r="110" spans="2:246" x14ac:dyDescent="0.2">
      <c r="B110" s="12" t="s">
        <v>248</v>
      </c>
      <c r="C110" s="12">
        <v>301</v>
      </c>
      <c r="F110" s="59" t="s">
        <v>87</v>
      </c>
      <c r="G110" s="59" t="s">
        <v>88</v>
      </c>
      <c r="H110" s="59" t="s">
        <v>84</v>
      </c>
      <c r="I110" s="59" t="s">
        <v>85</v>
      </c>
      <c r="J110" s="71">
        <v>48.4</v>
      </c>
      <c r="Q110" s="71">
        <v>62</v>
      </c>
      <c r="AV110" s="67"/>
      <c r="AW110" s="67"/>
      <c r="BO110" s="76">
        <v>-2.8229665071770334E-2</v>
      </c>
      <c r="BP110" s="77">
        <v>24405.840123488029</v>
      </c>
      <c r="BT110" s="75">
        <v>4.0000000000000001E-3</v>
      </c>
      <c r="CJ110" s="77">
        <v>2031</v>
      </c>
      <c r="CK110" s="84">
        <f>ABS(J110-PO_valitsin!$D$8)</f>
        <v>2.8999999999999986</v>
      </c>
      <c r="CR110" s="86">
        <f>ABS(Q110-PO_valitsin!$F$8)</f>
        <v>26</v>
      </c>
      <c r="EN110" s="85">
        <f>ABS(BO110-PO_valitsin!$E$8)</f>
        <v>1.918412803167794E-2</v>
      </c>
      <c r="EO110" s="85">
        <f>ABS(BP110-PO_valitsin!$H$8)</f>
        <v>2301.5308000109035</v>
      </c>
      <c r="ES110" s="85">
        <f>ABS(BT110-PO_valitsin!$I$8)</f>
        <v>2E-3</v>
      </c>
      <c r="FI110" s="85">
        <f>ABS(CJ110-PO_valitsin!$G$8)</f>
        <v>263</v>
      </c>
      <c r="FJ110" s="87">
        <f>IF($B110=PO_valitsin!$C$8,100000,'mallin data'!CK110/'mallin data'!J$297*PO_valitsin!D$5)</f>
        <v>0.13074883514404176</v>
      </c>
      <c r="FK110" s="87"/>
      <c r="FL110" s="87"/>
      <c r="FM110" s="87"/>
      <c r="FN110" s="87"/>
      <c r="FO110" s="87"/>
      <c r="FP110" s="87"/>
      <c r="FQ110" s="87">
        <f>IF($B110=PO_valitsin!$C$8,100000,'mallin data'!CR110/'mallin data'!Q$297*PO_valitsin!F$5)</f>
        <v>0.12307547900900981</v>
      </c>
      <c r="FR110" s="87"/>
      <c r="FS110" s="87"/>
      <c r="FT110" s="87"/>
      <c r="FU110" s="87"/>
      <c r="FV110" s="87"/>
      <c r="FW110" s="87"/>
      <c r="FX110" s="87"/>
      <c r="FY110" s="87"/>
      <c r="FZ110" s="87"/>
      <c r="GA110" s="87"/>
      <c r="GB110" s="87"/>
      <c r="GC110" s="87"/>
      <c r="GD110" s="87"/>
      <c r="GE110" s="87"/>
      <c r="GF110" s="87"/>
      <c r="GG110" s="87"/>
      <c r="GH110" s="87"/>
      <c r="GI110" s="87"/>
      <c r="GJ110" s="87"/>
      <c r="GK110" s="87"/>
      <c r="GL110" s="87"/>
      <c r="GM110" s="87"/>
      <c r="GN110" s="87"/>
      <c r="GO110" s="87"/>
      <c r="GP110" s="87"/>
      <c r="GQ110" s="87"/>
      <c r="GR110" s="87"/>
      <c r="GS110" s="87"/>
      <c r="GT110" s="87"/>
      <c r="GU110" s="87"/>
      <c r="GV110" s="87"/>
      <c r="GW110" s="87"/>
      <c r="GX110" s="87"/>
      <c r="GY110" s="87"/>
      <c r="GZ110" s="87"/>
      <c r="HA110" s="87"/>
      <c r="HB110" s="87"/>
      <c r="HC110" s="87"/>
      <c r="HD110" s="87"/>
      <c r="HE110" s="87"/>
      <c r="HF110" s="87"/>
      <c r="HG110" s="87"/>
      <c r="HH110" s="87"/>
      <c r="HI110" s="87"/>
      <c r="HJ110" s="87"/>
      <c r="HK110" s="87"/>
      <c r="HL110" s="87"/>
      <c r="HM110" s="87">
        <f>IF($B110=PO_valitsin!$C$8,100000,'mallin data'!EN110/'mallin data'!BO$297*PO_valitsin!E$5)</f>
        <v>0.18798805711345307</v>
      </c>
      <c r="HN110" s="87">
        <f>IF($B110=PO_valitsin!$C$8,100000,'mallin data'!EO110/'mallin data'!BP$297*PO_valitsin!H$5)</f>
        <v>7.3037263844436637E-2</v>
      </c>
      <c r="HO110" s="87"/>
      <c r="HP110" s="87"/>
      <c r="HQ110" s="87"/>
      <c r="HR110" s="87">
        <f>IF($B110=PO_valitsin!$C$8,100000,'mallin data'!ES110/'mallin data'!BT$297*PO_valitsin!I$5)</f>
        <v>2.9244473649319001E-2</v>
      </c>
      <c r="HS110" s="87"/>
      <c r="HT110" s="87"/>
      <c r="HU110" s="87"/>
      <c r="HV110" s="87"/>
      <c r="HW110" s="87"/>
      <c r="HX110" s="87"/>
      <c r="HY110" s="87"/>
      <c r="HZ110" s="87"/>
      <c r="IA110" s="87"/>
      <c r="IB110" s="87"/>
      <c r="IC110" s="87"/>
      <c r="ID110" s="87"/>
      <c r="IE110" s="87"/>
      <c r="IF110" s="87"/>
      <c r="IG110" s="87"/>
      <c r="IH110" s="87">
        <f>IF($B110=PO_valitsin!$C$8,100000,'mallin data'!FI110/'mallin data'!CJ$297*PO_valitsin!G$5)</f>
        <v>2.5549467688007196E-2</v>
      </c>
      <c r="II110" s="88">
        <f t="shared" si="4"/>
        <v>0.56964358724826747</v>
      </c>
      <c r="IJ110" s="80">
        <f t="shared" si="5"/>
        <v>37</v>
      </c>
      <c r="IK110" s="89">
        <f t="shared" si="7"/>
        <v>1.0799999999999979E-8</v>
      </c>
      <c r="IL110" s="36" t="str">
        <f t="shared" si="6"/>
        <v>Kurikka</v>
      </c>
    </row>
    <row r="111" spans="2:246" x14ac:dyDescent="0.2">
      <c r="B111" s="12" t="s">
        <v>249</v>
      </c>
      <c r="C111" s="12">
        <v>304</v>
      </c>
      <c r="F111" s="59" t="s">
        <v>106</v>
      </c>
      <c r="G111" s="59" t="s">
        <v>107</v>
      </c>
      <c r="H111" s="59" t="s">
        <v>93</v>
      </c>
      <c r="I111" s="59" t="s">
        <v>94</v>
      </c>
      <c r="J111" s="71">
        <v>56.1</v>
      </c>
      <c r="Q111" s="71">
        <v>36.200000000000003</v>
      </c>
      <c r="AV111" s="67"/>
      <c r="AW111" s="67"/>
      <c r="BO111" s="76">
        <v>3.125E-2</v>
      </c>
      <c r="BP111" s="77">
        <v>30446.889357218126</v>
      </c>
      <c r="BT111" s="75">
        <v>1.9E-2</v>
      </c>
      <c r="CJ111" s="77">
        <v>33</v>
      </c>
      <c r="CK111" s="84">
        <f>ABS(J111-PO_valitsin!$D$8)</f>
        <v>10.600000000000001</v>
      </c>
      <c r="CR111" s="86">
        <f>ABS(Q111-PO_valitsin!$F$8)</f>
        <v>51.8</v>
      </c>
      <c r="EN111" s="85">
        <f>ABS(BO111-PO_valitsin!$E$8)</f>
        <v>7.8663793103448273E-2</v>
      </c>
      <c r="EO111" s="85">
        <f>ABS(BP111-PO_valitsin!$H$8)</f>
        <v>3739.5184337191931</v>
      </c>
      <c r="ES111" s="85">
        <f>ABS(BT111-PO_valitsin!$I$8)</f>
        <v>1.7000000000000001E-2</v>
      </c>
      <c r="FI111" s="85">
        <f>ABS(CJ111-PO_valitsin!$G$8)</f>
        <v>1735</v>
      </c>
      <c r="FJ111" s="87">
        <f>IF($B111=PO_valitsin!$C$8,100000,'mallin data'!CK111/'mallin data'!J$297*PO_valitsin!D$5)</f>
        <v>0.47790953535408393</v>
      </c>
      <c r="FK111" s="87"/>
      <c r="FL111" s="87"/>
      <c r="FM111" s="87"/>
      <c r="FN111" s="87"/>
      <c r="FO111" s="87"/>
      <c r="FP111" s="87"/>
      <c r="FQ111" s="87">
        <f>IF($B111=PO_valitsin!$C$8,100000,'mallin data'!CR111/'mallin data'!Q$297*PO_valitsin!F$5)</f>
        <v>0.24520422356410415</v>
      </c>
      <c r="FR111" s="87"/>
      <c r="FS111" s="87"/>
      <c r="FT111" s="87"/>
      <c r="FU111" s="87"/>
      <c r="FV111" s="87"/>
      <c r="FW111" s="87"/>
      <c r="FX111" s="87"/>
      <c r="FY111" s="87"/>
      <c r="FZ111" s="87"/>
      <c r="GA111" s="87"/>
      <c r="GB111" s="87"/>
      <c r="GC111" s="87"/>
      <c r="GD111" s="87"/>
      <c r="GE111" s="87"/>
      <c r="GF111" s="87"/>
      <c r="GG111" s="87"/>
      <c r="GH111" s="87"/>
      <c r="GI111" s="87"/>
      <c r="GJ111" s="87"/>
      <c r="GK111" s="87"/>
      <c r="GL111" s="87"/>
      <c r="GM111" s="87"/>
      <c r="GN111" s="87"/>
      <c r="GO111" s="87"/>
      <c r="GP111" s="87"/>
      <c r="GQ111" s="87"/>
      <c r="GR111" s="87"/>
      <c r="GS111" s="87"/>
      <c r="GT111" s="87"/>
      <c r="GU111" s="87"/>
      <c r="GV111" s="87"/>
      <c r="GW111" s="87"/>
      <c r="GX111" s="87"/>
      <c r="GY111" s="87"/>
      <c r="GZ111" s="87"/>
      <c r="HA111" s="87"/>
      <c r="HB111" s="87"/>
      <c r="HC111" s="87"/>
      <c r="HD111" s="87"/>
      <c r="HE111" s="87"/>
      <c r="HF111" s="87"/>
      <c r="HG111" s="87"/>
      <c r="HH111" s="87"/>
      <c r="HI111" s="87"/>
      <c r="HJ111" s="87"/>
      <c r="HK111" s="87"/>
      <c r="HL111" s="87"/>
      <c r="HM111" s="87">
        <f>IF($B111=PO_valitsin!$C$8,100000,'mallin data'!EN111/'mallin data'!BO$297*PO_valitsin!E$5)</f>
        <v>0.77083793468607653</v>
      </c>
      <c r="HN111" s="87">
        <f>IF($B111=PO_valitsin!$C$8,100000,'mallin data'!EO111/'mallin data'!BP$297*PO_valitsin!H$5)</f>
        <v>0.11867066671164653</v>
      </c>
      <c r="HO111" s="87"/>
      <c r="HP111" s="87"/>
      <c r="HQ111" s="87"/>
      <c r="HR111" s="87">
        <f>IF($B111=PO_valitsin!$C$8,100000,'mallin data'!ES111/'mallin data'!BT$297*PO_valitsin!I$5)</f>
        <v>0.24857802601921153</v>
      </c>
      <c r="HS111" s="87"/>
      <c r="HT111" s="87"/>
      <c r="HU111" s="87"/>
      <c r="HV111" s="87"/>
      <c r="HW111" s="87"/>
      <c r="HX111" s="87"/>
      <c r="HY111" s="87"/>
      <c r="HZ111" s="87"/>
      <c r="IA111" s="87"/>
      <c r="IB111" s="87"/>
      <c r="IC111" s="87"/>
      <c r="ID111" s="87"/>
      <c r="IE111" s="87"/>
      <c r="IF111" s="87"/>
      <c r="IG111" s="87"/>
      <c r="IH111" s="87">
        <f>IF($B111=PO_valitsin!$C$8,100000,'mallin data'!FI111/'mallin data'!CJ$297*PO_valitsin!G$5)</f>
        <v>0.16854876972886879</v>
      </c>
      <c r="II111" s="88">
        <f t="shared" si="4"/>
        <v>2.0297491669639918</v>
      </c>
      <c r="IJ111" s="80">
        <f t="shared" si="5"/>
        <v>257</v>
      </c>
      <c r="IK111" s="89">
        <f t="shared" si="7"/>
        <v>1.0899999999999978E-8</v>
      </c>
      <c r="IL111" s="36" t="str">
        <f t="shared" si="6"/>
        <v>Kustavi</v>
      </c>
    </row>
    <row r="112" spans="2:246" x14ac:dyDescent="0.2">
      <c r="B112" s="12" t="s">
        <v>250</v>
      </c>
      <c r="C112" s="12">
        <v>305</v>
      </c>
      <c r="F112" s="59" t="s">
        <v>91</v>
      </c>
      <c r="G112" s="59" t="s">
        <v>92</v>
      </c>
      <c r="H112" s="59" t="s">
        <v>84</v>
      </c>
      <c r="I112" s="59" t="s">
        <v>85</v>
      </c>
      <c r="J112" s="71">
        <v>48.1</v>
      </c>
      <c r="Q112" s="71">
        <v>65.2</v>
      </c>
      <c r="AV112" s="67"/>
      <c r="AW112" s="67"/>
      <c r="BO112" s="76">
        <v>1.1053315994798439E-2</v>
      </c>
      <c r="BP112" s="77">
        <v>24453.63273187296</v>
      </c>
      <c r="BT112" s="75">
        <v>3.0000000000000001E-3</v>
      </c>
      <c r="CJ112" s="77">
        <v>1555</v>
      </c>
      <c r="CK112" s="84">
        <f>ABS(J112-PO_valitsin!$D$8)</f>
        <v>2.6000000000000014</v>
      </c>
      <c r="CR112" s="86">
        <f>ABS(Q112-PO_valitsin!$F$8)</f>
        <v>22.799999999999997</v>
      </c>
      <c r="EN112" s="85">
        <f>ABS(BO112-PO_valitsin!$E$8)</f>
        <v>5.8467109098246713E-2</v>
      </c>
      <c r="EO112" s="85">
        <f>ABS(BP112-PO_valitsin!$H$8)</f>
        <v>2253.7381916259728</v>
      </c>
      <c r="ES112" s="85">
        <f>ABS(BT112-PO_valitsin!$I$8)</f>
        <v>1E-3</v>
      </c>
      <c r="FI112" s="85">
        <f>ABS(CJ112-PO_valitsin!$G$8)</f>
        <v>213</v>
      </c>
      <c r="FJ112" s="87">
        <f>IF($B112=PO_valitsin!$C$8,100000,'mallin data'!CK112/'mallin data'!J$297*PO_valitsin!D$5)</f>
        <v>0.11722309357741686</v>
      </c>
      <c r="FK112" s="87"/>
      <c r="FL112" s="87"/>
      <c r="FM112" s="87"/>
      <c r="FN112" s="87"/>
      <c r="FO112" s="87"/>
      <c r="FP112" s="87"/>
      <c r="FQ112" s="87">
        <f>IF($B112=PO_valitsin!$C$8,100000,'mallin data'!CR112/'mallin data'!Q$297*PO_valitsin!F$5)</f>
        <v>0.10792772774636243</v>
      </c>
      <c r="FR112" s="87"/>
      <c r="FS112" s="87"/>
      <c r="FT112" s="87"/>
      <c r="FU112" s="87"/>
      <c r="FV112" s="87"/>
      <c r="FW112" s="87"/>
      <c r="FX112" s="87"/>
      <c r="FY112" s="87"/>
      <c r="FZ112" s="87"/>
      <c r="GA112" s="87"/>
      <c r="GB112" s="87"/>
      <c r="GC112" s="87"/>
      <c r="GD112" s="87"/>
      <c r="GE112" s="87"/>
      <c r="GF112" s="87"/>
      <c r="GG112" s="87"/>
      <c r="GH112" s="87"/>
      <c r="GI112" s="87"/>
      <c r="GJ112" s="87"/>
      <c r="GK112" s="87"/>
      <c r="GL112" s="87"/>
      <c r="GM112" s="87"/>
      <c r="GN112" s="87"/>
      <c r="GO112" s="87"/>
      <c r="GP112" s="87"/>
      <c r="GQ112" s="87"/>
      <c r="GR112" s="87"/>
      <c r="GS112" s="87"/>
      <c r="GT112" s="87"/>
      <c r="GU112" s="87"/>
      <c r="GV112" s="87"/>
      <c r="GW112" s="87"/>
      <c r="GX112" s="87"/>
      <c r="GY112" s="87"/>
      <c r="GZ112" s="87"/>
      <c r="HA112" s="87"/>
      <c r="HB112" s="87"/>
      <c r="HC112" s="87"/>
      <c r="HD112" s="87"/>
      <c r="HE112" s="87"/>
      <c r="HF112" s="87"/>
      <c r="HG112" s="87"/>
      <c r="HH112" s="87"/>
      <c r="HI112" s="87"/>
      <c r="HJ112" s="87"/>
      <c r="HK112" s="87"/>
      <c r="HL112" s="87"/>
      <c r="HM112" s="87">
        <f>IF($B112=PO_valitsin!$C$8,100000,'mallin data'!EN112/'mallin data'!BO$297*PO_valitsin!E$5)</f>
        <v>0.57292769451238679</v>
      </c>
      <c r="HN112" s="87">
        <f>IF($B112=PO_valitsin!$C$8,100000,'mallin data'!EO112/'mallin data'!BP$297*PO_valitsin!H$5)</f>
        <v>7.1520603129573521E-2</v>
      </c>
      <c r="HO112" s="87"/>
      <c r="HP112" s="87"/>
      <c r="HQ112" s="87"/>
      <c r="HR112" s="87">
        <f>IF($B112=PO_valitsin!$C$8,100000,'mallin data'!ES112/'mallin data'!BT$297*PO_valitsin!I$5)</f>
        <v>1.4622236824659501E-2</v>
      </c>
      <c r="HS112" s="87"/>
      <c r="HT112" s="87"/>
      <c r="HU112" s="87"/>
      <c r="HV112" s="87"/>
      <c r="HW112" s="87"/>
      <c r="HX112" s="87"/>
      <c r="HY112" s="87"/>
      <c r="HZ112" s="87"/>
      <c r="IA112" s="87"/>
      <c r="IB112" s="87"/>
      <c r="IC112" s="87"/>
      <c r="ID112" s="87"/>
      <c r="IE112" s="87"/>
      <c r="IF112" s="87"/>
      <c r="IG112" s="87"/>
      <c r="IH112" s="87">
        <f>IF($B112=PO_valitsin!$C$8,100000,'mallin data'!FI112/'mallin data'!CJ$297*PO_valitsin!G$5)</f>
        <v>2.0692154439336627E-2</v>
      </c>
      <c r="II112" s="88">
        <f t="shared" si="4"/>
        <v>0.90491352122973567</v>
      </c>
      <c r="IJ112" s="80">
        <f t="shared" si="5"/>
        <v>137</v>
      </c>
      <c r="IK112" s="89">
        <f t="shared" si="7"/>
        <v>1.0999999999999978E-8</v>
      </c>
      <c r="IL112" s="36" t="str">
        <f t="shared" si="6"/>
        <v>Kuusamo</v>
      </c>
    </row>
    <row r="113" spans="2:246" x14ac:dyDescent="0.2">
      <c r="B113" s="12" t="s">
        <v>251</v>
      </c>
      <c r="C113" s="12">
        <v>312</v>
      </c>
      <c r="F113" s="59" t="s">
        <v>141</v>
      </c>
      <c r="G113" s="59" t="s">
        <v>142</v>
      </c>
      <c r="H113" s="59" t="s">
        <v>93</v>
      </c>
      <c r="I113" s="59" t="s">
        <v>94</v>
      </c>
      <c r="J113" s="71">
        <v>51.6</v>
      </c>
      <c r="Q113" s="71">
        <v>56.8</v>
      </c>
      <c r="AV113" s="67"/>
      <c r="AW113" s="67"/>
      <c r="BO113" s="76">
        <v>4.5454545454545456E-2</v>
      </c>
      <c r="BP113" s="77">
        <v>22441.235945485521</v>
      </c>
      <c r="BT113" s="75">
        <v>1E-3</v>
      </c>
      <c r="CJ113" s="77">
        <v>138</v>
      </c>
      <c r="CK113" s="84">
        <f>ABS(J113-PO_valitsin!$D$8)</f>
        <v>6.1000000000000014</v>
      </c>
      <c r="CR113" s="86">
        <f>ABS(Q113-PO_valitsin!$F$8)</f>
        <v>31.200000000000003</v>
      </c>
      <c r="EN113" s="85">
        <f>ABS(BO113-PO_valitsin!$E$8)</f>
        <v>9.2868338557993729E-2</v>
      </c>
      <c r="EO113" s="85">
        <f>ABS(BP113-PO_valitsin!$H$8)</f>
        <v>4266.1349780134115</v>
      </c>
      <c r="ES113" s="85">
        <f>ABS(BT113-PO_valitsin!$I$8)</f>
        <v>1E-3</v>
      </c>
      <c r="FI113" s="85">
        <f>ABS(CJ113-PO_valitsin!$G$8)</f>
        <v>1630</v>
      </c>
      <c r="FJ113" s="87">
        <f>IF($B113=PO_valitsin!$C$8,100000,'mallin data'!CK113/'mallin data'!J$297*PO_valitsin!D$5)</f>
        <v>0.27502341185470874</v>
      </c>
      <c r="FK113" s="87"/>
      <c r="FL113" s="87"/>
      <c r="FM113" s="87"/>
      <c r="FN113" s="87"/>
      <c r="FO113" s="87"/>
      <c r="FP113" s="87"/>
      <c r="FQ113" s="87">
        <f>IF($B113=PO_valitsin!$C$8,100000,'mallin data'!CR113/'mallin data'!Q$297*PO_valitsin!F$5)</f>
        <v>0.14769057481081177</v>
      </c>
      <c r="FR113" s="87"/>
      <c r="FS113" s="87"/>
      <c r="FT113" s="87"/>
      <c r="FU113" s="87"/>
      <c r="FV113" s="87"/>
      <c r="FW113" s="87"/>
      <c r="FX113" s="87"/>
      <c r="FY113" s="87"/>
      <c r="FZ113" s="87"/>
      <c r="GA113" s="87"/>
      <c r="GB113" s="87"/>
      <c r="GC113" s="87"/>
      <c r="GD113" s="87"/>
      <c r="GE113" s="87"/>
      <c r="GF113" s="87"/>
      <c r="GG113" s="87"/>
      <c r="GH113" s="87"/>
      <c r="GI113" s="87"/>
      <c r="GJ113" s="87"/>
      <c r="GK113" s="87"/>
      <c r="GL113" s="87"/>
      <c r="GM113" s="87"/>
      <c r="GN113" s="87"/>
      <c r="GO113" s="87"/>
      <c r="GP113" s="87"/>
      <c r="GQ113" s="87"/>
      <c r="GR113" s="87"/>
      <c r="GS113" s="87"/>
      <c r="GT113" s="87"/>
      <c r="GU113" s="87"/>
      <c r="GV113" s="87"/>
      <c r="GW113" s="87"/>
      <c r="GX113" s="87"/>
      <c r="GY113" s="87"/>
      <c r="GZ113" s="87"/>
      <c r="HA113" s="87"/>
      <c r="HB113" s="87"/>
      <c r="HC113" s="87"/>
      <c r="HD113" s="87"/>
      <c r="HE113" s="87"/>
      <c r="HF113" s="87"/>
      <c r="HG113" s="87"/>
      <c r="HH113" s="87"/>
      <c r="HI113" s="87"/>
      <c r="HJ113" s="87"/>
      <c r="HK113" s="87"/>
      <c r="HL113" s="87"/>
      <c r="HM113" s="87">
        <f>IF($B113=PO_valitsin!$C$8,100000,'mallin data'!EN113/'mallin data'!BO$297*PO_valitsin!E$5)</f>
        <v>0.91003033883237938</v>
      </c>
      <c r="HN113" s="87">
        <f>IF($B113=PO_valitsin!$C$8,100000,'mallin data'!EO113/'mallin data'!BP$297*PO_valitsin!H$5)</f>
        <v>0.13538242720178645</v>
      </c>
      <c r="HO113" s="87"/>
      <c r="HP113" s="87"/>
      <c r="HQ113" s="87"/>
      <c r="HR113" s="87">
        <f>IF($B113=PO_valitsin!$C$8,100000,'mallin data'!ES113/'mallin data'!BT$297*PO_valitsin!I$5)</f>
        <v>1.4622236824659501E-2</v>
      </c>
      <c r="HS113" s="87"/>
      <c r="HT113" s="87"/>
      <c r="HU113" s="87"/>
      <c r="HV113" s="87"/>
      <c r="HW113" s="87"/>
      <c r="HX113" s="87"/>
      <c r="HY113" s="87"/>
      <c r="HZ113" s="87"/>
      <c r="IA113" s="87"/>
      <c r="IB113" s="87"/>
      <c r="IC113" s="87"/>
      <c r="ID113" s="87"/>
      <c r="IE113" s="87"/>
      <c r="IF113" s="87"/>
      <c r="IG113" s="87"/>
      <c r="IH113" s="87">
        <f>IF($B113=PO_valitsin!$C$8,100000,'mallin data'!FI113/'mallin data'!CJ$297*PO_valitsin!G$5)</f>
        <v>0.15834841190666057</v>
      </c>
      <c r="II113" s="88">
        <f t="shared" si="4"/>
        <v>1.6410974125310065</v>
      </c>
      <c r="IJ113" s="80">
        <f t="shared" si="5"/>
        <v>238</v>
      </c>
      <c r="IK113" s="89">
        <f t="shared" si="7"/>
        <v>1.1099999999999977E-8</v>
      </c>
      <c r="IL113" s="36" t="str">
        <f t="shared" si="6"/>
        <v>Kyyjärvi</v>
      </c>
    </row>
    <row r="114" spans="2:246" x14ac:dyDescent="0.2">
      <c r="B114" s="12" t="s">
        <v>252</v>
      </c>
      <c r="C114" s="12">
        <v>316</v>
      </c>
      <c r="F114" s="59" t="s">
        <v>98</v>
      </c>
      <c r="G114" s="59" t="s">
        <v>99</v>
      </c>
      <c r="H114" s="59" t="s">
        <v>93</v>
      </c>
      <c r="I114" s="59" t="s">
        <v>94</v>
      </c>
      <c r="J114" s="71">
        <v>49</v>
      </c>
      <c r="Q114" s="71">
        <v>67.2</v>
      </c>
      <c r="AV114" s="67"/>
      <c r="AW114" s="67"/>
      <c r="BO114" s="76">
        <v>-3.9267015706806283E-2</v>
      </c>
      <c r="BP114" s="77">
        <v>26347.098201263976</v>
      </c>
      <c r="BT114" s="75">
        <v>5.0000000000000001E-3</v>
      </c>
      <c r="CJ114" s="77">
        <v>367</v>
      </c>
      <c r="CK114" s="84">
        <f>ABS(J114-PO_valitsin!$D$8)</f>
        <v>3.5</v>
      </c>
      <c r="CR114" s="86">
        <f>ABS(Q114-PO_valitsin!$F$8)</f>
        <v>20.799999999999997</v>
      </c>
      <c r="EN114" s="85">
        <f>ABS(BO114-PO_valitsin!$E$8)</f>
        <v>8.146777396641991E-3</v>
      </c>
      <c r="EO114" s="85">
        <f>ABS(BP114-PO_valitsin!$H$8)</f>
        <v>360.27272223495675</v>
      </c>
      <c r="ES114" s="85">
        <f>ABS(BT114-PO_valitsin!$I$8)</f>
        <v>3.0000000000000001E-3</v>
      </c>
      <c r="FI114" s="85">
        <f>ABS(CJ114-PO_valitsin!$G$8)</f>
        <v>1401</v>
      </c>
      <c r="FJ114" s="87">
        <f>IF($B114=PO_valitsin!$C$8,100000,'mallin data'!CK114/'mallin data'!J$297*PO_valitsin!D$5)</f>
        <v>0.15780031827729182</v>
      </c>
      <c r="FK114" s="87"/>
      <c r="FL114" s="87"/>
      <c r="FM114" s="87"/>
      <c r="FN114" s="87"/>
      <c r="FO114" s="87"/>
      <c r="FP114" s="87"/>
      <c r="FQ114" s="87">
        <f>IF($B114=PO_valitsin!$C$8,100000,'mallin data'!CR114/'mallin data'!Q$297*PO_valitsin!F$5)</f>
        <v>9.8460383207207833E-2</v>
      </c>
      <c r="FR114" s="87"/>
      <c r="FS114" s="87"/>
      <c r="FT114" s="87"/>
      <c r="FU114" s="87"/>
      <c r="FV114" s="87"/>
      <c r="FW114" s="87"/>
      <c r="FX114" s="87"/>
      <c r="FY114" s="87"/>
      <c r="FZ114" s="87"/>
      <c r="GA114" s="87"/>
      <c r="GB114" s="87"/>
      <c r="GC114" s="87"/>
      <c r="GD114" s="87"/>
      <c r="GE114" s="87"/>
      <c r="GF114" s="87"/>
      <c r="GG114" s="87"/>
      <c r="GH114" s="87"/>
      <c r="GI114" s="87"/>
      <c r="GJ114" s="87"/>
      <c r="GK114" s="87"/>
      <c r="GL114" s="87"/>
      <c r="GM114" s="87"/>
      <c r="GN114" s="87"/>
      <c r="GO114" s="87"/>
      <c r="GP114" s="87"/>
      <c r="GQ114" s="87"/>
      <c r="GR114" s="87"/>
      <c r="GS114" s="87"/>
      <c r="GT114" s="87"/>
      <c r="GU114" s="87"/>
      <c r="GV114" s="87"/>
      <c r="GW114" s="87"/>
      <c r="GX114" s="87"/>
      <c r="GY114" s="87"/>
      <c r="GZ114" s="87"/>
      <c r="HA114" s="87"/>
      <c r="HB114" s="87"/>
      <c r="HC114" s="87"/>
      <c r="HD114" s="87"/>
      <c r="HE114" s="87"/>
      <c r="HF114" s="87"/>
      <c r="HG114" s="87"/>
      <c r="HH114" s="87"/>
      <c r="HI114" s="87"/>
      <c r="HJ114" s="87"/>
      <c r="HK114" s="87"/>
      <c r="HL114" s="87"/>
      <c r="HM114" s="87">
        <f>IF($B114=PO_valitsin!$C$8,100000,'mallin data'!EN114/'mallin data'!BO$297*PO_valitsin!E$5)</f>
        <v>7.9831455044588273E-2</v>
      </c>
      <c r="HN114" s="87">
        <f>IF($B114=PO_valitsin!$C$8,100000,'mallin data'!EO114/'mallin data'!BP$297*PO_valitsin!H$5)</f>
        <v>1.1432970555815856E-2</v>
      </c>
      <c r="HO114" s="87"/>
      <c r="HP114" s="87"/>
      <c r="HQ114" s="87"/>
      <c r="HR114" s="87">
        <f>IF($B114=PO_valitsin!$C$8,100000,'mallin data'!ES114/'mallin data'!BT$297*PO_valitsin!I$5)</f>
        <v>4.3866710473978505E-2</v>
      </c>
      <c r="HS114" s="87"/>
      <c r="HT114" s="87"/>
      <c r="HU114" s="87"/>
      <c r="HV114" s="87"/>
      <c r="HW114" s="87"/>
      <c r="HX114" s="87"/>
      <c r="HY114" s="87"/>
      <c r="HZ114" s="87"/>
      <c r="IA114" s="87"/>
      <c r="IB114" s="87"/>
      <c r="IC114" s="87"/>
      <c r="ID114" s="87"/>
      <c r="IE114" s="87"/>
      <c r="IF114" s="87"/>
      <c r="IG114" s="87"/>
      <c r="IH114" s="87">
        <f>IF($B114=PO_valitsin!$C$8,100000,'mallin data'!FI114/'mallin data'!CJ$297*PO_valitsin!G$5)</f>
        <v>0.13610191722774936</v>
      </c>
      <c r="II114" s="88">
        <f t="shared" si="4"/>
        <v>0.52749376598663167</v>
      </c>
      <c r="IJ114" s="80">
        <f t="shared" si="5"/>
        <v>29</v>
      </c>
      <c r="IK114" s="89">
        <f t="shared" si="7"/>
        <v>1.1199999999999976E-8</v>
      </c>
      <c r="IL114" s="36" t="str">
        <f t="shared" si="6"/>
        <v>Kärkölä</v>
      </c>
    </row>
    <row r="115" spans="2:246" x14ac:dyDescent="0.2">
      <c r="B115" s="12" t="s">
        <v>253</v>
      </c>
      <c r="C115" s="12">
        <v>317</v>
      </c>
      <c r="F115" s="59" t="s">
        <v>91</v>
      </c>
      <c r="G115" s="59" t="s">
        <v>92</v>
      </c>
      <c r="H115" s="59" t="s">
        <v>93</v>
      </c>
      <c r="I115" s="59" t="s">
        <v>94</v>
      </c>
      <c r="J115" s="71">
        <v>46.4</v>
      </c>
      <c r="Q115" s="71">
        <v>46.9</v>
      </c>
      <c r="AV115" s="67"/>
      <c r="AW115" s="67"/>
      <c r="BO115" s="76">
        <v>-2.2950819672131147E-2</v>
      </c>
      <c r="BP115" s="77">
        <v>21315.63073770492</v>
      </c>
      <c r="BT115" s="75">
        <v>1E-3</v>
      </c>
      <c r="CJ115" s="77">
        <v>298</v>
      </c>
      <c r="CK115" s="84">
        <f>ABS(J115-PO_valitsin!$D$8)</f>
        <v>0.89999999999999858</v>
      </c>
      <c r="CR115" s="86">
        <f>ABS(Q115-PO_valitsin!$F$8)</f>
        <v>41.1</v>
      </c>
      <c r="EN115" s="85">
        <f>ABS(BO115-PO_valitsin!$E$8)</f>
        <v>2.4462973431317127E-2</v>
      </c>
      <c r="EO115" s="85">
        <f>ABS(BP115-PO_valitsin!$H$8)</f>
        <v>5391.7401857940131</v>
      </c>
      <c r="ES115" s="85">
        <f>ABS(BT115-PO_valitsin!$I$8)</f>
        <v>1E-3</v>
      </c>
      <c r="FI115" s="85">
        <f>ABS(CJ115-PO_valitsin!$G$8)</f>
        <v>1470</v>
      </c>
      <c r="FJ115" s="87">
        <f>IF($B115=PO_valitsin!$C$8,100000,'mallin data'!CK115/'mallin data'!J$297*PO_valitsin!D$5)</f>
        <v>4.0577224699874979E-2</v>
      </c>
      <c r="FK115" s="87"/>
      <c r="FL115" s="87"/>
      <c r="FM115" s="87"/>
      <c r="FN115" s="87"/>
      <c r="FO115" s="87"/>
      <c r="FP115" s="87"/>
      <c r="FQ115" s="87">
        <f>IF($B115=PO_valitsin!$C$8,100000,'mallin data'!CR115/'mallin data'!Q$297*PO_valitsin!F$5)</f>
        <v>0.19455393027962706</v>
      </c>
      <c r="FR115" s="87"/>
      <c r="FS115" s="87"/>
      <c r="FT115" s="87"/>
      <c r="FU115" s="87"/>
      <c r="FV115" s="87"/>
      <c r="FW115" s="87"/>
      <c r="FX115" s="87"/>
      <c r="FY115" s="87"/>
      <c r="FZ115" s="87"/>
      <c r="GA115" s="87"/>
      <c r="GB115" s="87"/>
      <c r="GC115" s="87"/>
      <c r="GD115" s="87"/>
      <c r="GE115" s="87"/>
      <c r="GF115" s="87"/>
      <c r="GG115" s="87"/>
      <c r="GH115" s="87"/>
      <c r="GI115" s="87"/>
      <c r="GJ115" s="87"/>
      <c r="GK115" s="87"/>
      <c r="GL115" s="87"/>
      <c r="GM115" s="87"/>
      <c r="GN115" s="87"/>
      <c r="GO115" s="87"/>
      <c r="GP115" s="87"/>
      <c r="GQ115" s="87"/>
      <c r="GR115" s="87"/>
      <c r="GS115" s="87"/>
      <c r="GT115" s="87"/>
      <c r="GU115" s="87"/>
      <c r="GV115" s="87"/>
      <c r="GW115" s="87"/>
      <c r="GX115" s="87"/>
      <c r="GY115" s="87"/>
      <c r="GZ115" s="87"/>
      <c r="HA115" s="87"/>
      <c r="HB115" s="87"/>
      <c r="HC115" s="87"/>
      <c r="HD115" s="87"/>
      <c r="HE115" s="87"/>
      <c r="HF115" s="87"/>
      <c r="HG115" s="87"/>
      <c r="HH115" s="87"/>
      <c r="HI115" s="87"/>
      <c r="HJ115" s="87"/>
      <c r="HK115" s="87"/>
      <c r="HL115" s="87"/>
      <c r="HM115" s="87">
        <f>IF($B115=PO_valitsin!$C$8,100000,'mallin data'!EN115/'mallin data'!BO$297*PO_valitsin!E$5)</f>
        <v>0.23971622994684005</v>
      </c>
      <c r="HN115" s="87">
        <f>IF($B115=PO_valitsin!$C$8,100000,'mallin data'!EO115/'mallin data'!BP$297*PO_valitsin!H$5)</f>
        <v>0.17110262027717532</v>
      </c>
      <c r="HO115" s="87"/>
      <c r="HP115" s="87"/>
      <c r="HQ115" s="87"/>
      <c r="HR115" s="87">
        <f>IF($B115=PO_valitsin!$C$8,100000,'mallin data'!ES115/'mallin data'!BT$297*PO_valitsin!I$5)</f>
        <v>1.4622236824659501E-2</v>
      </c>
      <c r="HS115" s="87"/>
      <c r="HT115" s="87"/>
      <c r="HU115" s="87"/>
      <c r="HV115" s="87"/>
      <c r="HW115" s="87"/>
      <c r="HX115" s="87"/>
      <c r="HY115" s="87"/>
      <c r="HZ115" s="87"/>
      <c r="IA115" s="87"/>
      <c r="IB115" s="87"/>
      <c r="IC115" s="87"/>
      <c r="ID115" s="87"/>
      <c r="IE115" s="87"/>
      <c r="IF115" s="87"/>
      <c r="IG115" s="87"/>
      <c r="IH115" s="87">
        <f>IF($B115=PO_valitsin!$C$8,100000,'mallin data'!FI115/'mallin data'!CJ$297*PO_valitsin!G$5)</f>
        <v>0.14280500951091474</v>
      </c>
      <c r="II115" s="88">
        <f t="shared" si="4"/>
        <v>0.80337726283909161</v>
      </c>
      <c r="IJ115" s="80">
        <f t="shared" si="5"/>
        <v>98</v>
      </c>
      <c r="IK115" s="89">
        <f t="shared" si="7"/>
        <v>1.1299999999999975E-8</v>
      </c>
      <c r="IL115" s="36" t="str">
        <f t="shared" si="6"/>
        <v>Kärsämäki</v>
      </c>
    </row>
    <row r="116" spans="2:246" x14ac:dyDescent="0.2">
      <c r="B116" s="12" t="s">
        <v>97</v>
      </c>
      <c r="C116" s="12">
        <v>398</v>
      </c>
      <c r="F116" s="59" t="s">
        <v>98</v>
      </c>
      <c r="G116" s="59" t="s">
        <v>99</v>
      </c>
      <c r="H116" s="59" t="s">
        <v>117</v>
      </c>
      <c r="I116" s="59" t="s">
        <v>118</v>
      </c>
      <c r="J116" s="71">
        <v>45</v>
      </c>
      <c r="Q116" s="71">
        <v>97.6</v>
      </c>
      <c r="AV116" s="67"/>
      <c r="AW116" s="67"/>
      <c r="BO116" s="76">
        <v>-3.2626427406199023E-3</v>
      </c>
      <c r="BP116" s="77">
        <v>26639.207741956867</v>
      </c>
      <c r="BT116" s="75">
        <v>4.0000000000000001E-3</v>
      </c>
      <c r="CJ116" s="77">
        <v>10387</v>
      </c>
      <c r="CK116" s="84">
        <f>ABS(J116-PO_valitsin!$D$8)</f>
        <v>0.5</v>
      </c>
      <c r="CR116" s="86">
        <f>ABS(Q116-PO_valitsin!$F$8)</f>
        <v>9.5999999999999943</v>
      </c>
      <c r="EN116" s="85">
        <f>ABS(BO116-PO_valitsin!$E$8)</f>
        <v>4.4151150362828372E-2</v>
      </c>
      <c r="EO116" s="85">
        <f>ABS(BP116-PO_valitsin!$H$8)</f>
        <v>68.163181542066013</v>
      </c>
      <c r="ES116" s="85">
        <f>ABS(BT116-PO_valitsin!$I$8)</f>
        <v>2E-3</v>
      </c>
      <c r="FI116" s="85">
        <f>ABS(CJ116-PO_valitsin!$G$8)</f>
        <v>8619</v>
      </c>
      <c r="FJ116" s="87">
        <f>IF($B116=PO_valitsin!$C$8,100000,'mallin data'!CK116/'mallin data'!J$297*PO_valitsin!D$5)</f>
        <v>2.2542902611041693E-2</v>
      </c>
      <c r="FK116" s="87"/>
      <c r="FL116" s="87"/>
      <c r="FM116" s="87"/>
      <c r="FN116" s="87"/>
      <c r="FO116" s="87"/>
      <c r="FP116" s="87"/>
      <c r="FQ116" s="87">
        <f>IF($B116=PO_valitsin!$C$8,100000,'mallin data'!CR116/'mallin data'!Q$297*PO_valitsin!F$5)</f>
        <v>4.5443253787942055E-2</v>
      </c>
      <c r="FR116" s="87"/>
      <c r="FS116" s="87"/>
      <c r="FT116" s="87"/>
      <c r="FU116" s="87"/>
      <c r="FV116" s="87"/>
      <c r="FW116" s="87"/>
      <c r="FX116" s="87"/>
      <c r="FY116" s="87"/>
      <c r="FZ116" s="87"/>
      <c r="GA116" s="87"/>
      <c r="GB116" s="87"/>
      <c r="GC116" s="87"/>
      <c r="GD116" s="87"/>
      <c r="GE116" s="87"/>
      <c r="GF116" s="87"/>
      <c r="GG116" s="87"/>
      <c r="GH116" s="87"/>
      <c r="GI116" s="87"/>
      <c r="GJ116" s="87"/>
      <c r="GK116" s="87"/>
      <c r="GL116" s="87"/>
      <c r="GM116" s="87"/>
      <c r="GN116" s="87"/>
      <c r="GO116" s="87"/>
      <c r="GP116" s="87"/>
      <c r="GQ116" s="87"/>
      <c r="GR116" s="87"/>
      <c r="GS116" s="87"/>
      <c r="GT116" s="87"/>
      <c r="GU116" s="87"/>
      <c r="GV116" s="87"/>
      <c r="GW116" s="87"/>
      <c r="GX116" s="87"/>
      <c r="GY116" s="87"/>
      <c r="GZ116" s="87"/>
      <c r="HA116" s="87"/>
      <c r="HB116" s="87"/>
      <c r="HC116" s="87"/>
      <c r="HD116" s="87"/>
      <c r="HE116" s="87"/>
      <c r="HF116" s="87"/>
      <c r="HG116" s="87"/>
      <c r="HH116" s="87"/>
      <c r="HI116" s="87"/>
      <c r="HJ116" s="87"/>
      <c r="HK116" s="87"/>
      <c r="HL116" s="87"/>
      <c r="HM116" s="87">
        <f>IF($B116=PO_valitsin!$C$8,100000,'mallin data'!EN116/'mallin data'!BO$297*PO_valitsin!E$5)</f>
        <v>0.43264353544381989</v>
      </c>
      <c r="HN116" s="87">
        <f>IF($B116=PO_valitsin!$C$8,100000,'mallin data'!EO116/'mallin data'!BP$297*PO_valitsin!H$5)</f>
        <v>2.1631047799753637E-3</v>
      </c>
      <c r="HO116" s="87"/>
      <c r="HP116" s="87"/>
      <c r="HQ116" s="87"/>
      <c r="HR116" s="87">
        <f>IF($B116=PO_valitsin!$C$8,100000,'mallin data'!ES116/'mallin data'!BT$297*PO_valitsin!I$5)</f>
        <v>2.9244473649319001E-2</v>
      </c>
      <c r="HS116" s="87"/>
      <c r="HT116" s="87"/>
      <c r="HU116" s="87"/>
      <c r="HV116" s="87"/>
      <c r="HW116" s="87"/>
      <c r="HX116" s="87"/>
      <c r="HY116" s="87"/>
      <c r="HZ116" s="87"/>
      <c r="IA116" s="87"/>
      <c r="IB116" s="87"/>
      <c r="IC116" s="87"/>
      <c r="ID116" s="87"/>
      <c r="IE116" s="87"/>
      <c r="IF116" s="87"/>
      <c r="IG116" s="87"/>
      <c r="IH116" s="87">
        <f>IF($B116=PO_valitsin!$C$8,100000,'mallin data'!FI116/'mallin data'!CJ$297*PO_valitsin!G$5)</f>
        <v>0.83730365780583282</v>
      </c>
      <c r="II116" s="88">
        <f t="shared" si="4"/>
        <v>1.369340939477931</v>
      </c>
      <c r="IJ116" s="80">
        <f t="shared" si="5"/>
        <v>221</v>
      </c>
      <c r="IK116" s="89">
        <f t="shared" si="7"/>
        <v>1.1399999999999975E-8</v>
      </c>
      <c r="IL116" s="36" t="str">
        <f t="shared" si="6"/>
        <v>Lahti</v>
      </c>
    </row>
    <row r="117" spans="2:246" x14ac:dyDescent="0.2">
      <c r="B117" s="12" t="s">
        <v>254</v>
      </c>
      <c r="C117" s="12">
        <v>399</v>
      </c>
      <c r="F117" s="59" t="s">
        <v>212</v>
      </c>
      <c r="G117" s="59" t="s">
        <v>213</v>
      </c>
      <c r="H117" s="59" t="s">
        <v>84</v>
      </c>
      <c r="I117" s="59" t="s">
        <v>85</v>
      </c>
      <c r="J117" s="71">
        <v>44.2</v>
      </c>
      <c r="Q117" s="71">
        <v>82.4</v>
      </c>
      <c r="AV117" s="67"/>
      <c r="AW117" s="67"/>
      <c r="BO117" s="76">
        <v>-8.3643122676579917E-3</v>
      </c>
      <c r="BP117" s="77">
        <v>27847.110257745378</v>
      </c>
      <c r="BT117" s="75">
        <v>1.1000000000000001E-2</v>
      </c>
      <c r="CJ117" s="77">
        <v>1067</v>
      </c>
      <c r="CK117" s="84">
        <f>ABS(J117-PO_valitsin!$D$8)</f>
        <v>1.2999999999999972</v>
      </c>
      <c r="CR117" s="86">
        <f>ABS(Q117-PO_valitsin!$F$8)</f>
        <v>5.5999999999999943</v>
      </c>
      <c r="EN117" s="85">
        <f>ABS(BO117-PO_valitsin!$E$8)</f>
        <v>3.9049480835790282E-2</v>
      </c>
      <c r="EO117" s="85">
        <f>ABS(BP117-PO_valitsin!$H$8)</f>
        <v>1139.7393342464457</v>
      </c>
      <c r="ES117" s="85">
        <f>ABS(BT117-PO_valitsin!$I$8)</f>
        <v>9.0000000000000011E-3</v>
      </c>
      <c r="FI117" s="85">
        <f>ABS(CJ117-PO_valitsin!$G$8)</f>
        <v>701</v>
      </c>
      <c r="FJ117" s="87">
        <f>IF($B117=PO_valitsin!$C$8,100000,'mallin data'!CK117/'mallin data'!J$297*PO_valitsin!D$5)</f>
        <v>5.8611546788708273E-2</v>
      </c>
      <c r="FK117" s="87"/>
      <c r="FL117" s="87"/>
      <c r="FM117" s="87"/>
      <c r="FN117" s="87"/>
      <c r="FO117" s="87"/>
      <c r="FP117" s="87"/>
      <c r="FQ117" s="87">
        <f>IF($B117=PO_valitsin!$C$8,100000,'mallin data'!CR117/'mallin data'!Q$297*PO_valitsin!F$5)</f>
        <v>2.6508564709632858E-2</v>
      </c>
      <c r="FR117" s="87"/>
      <c r="FS117" s="87"/>
      <c r="FT117" s="87"/>
      <c r="FU117" s="87"/>
      <c r="FV117" s="87"/>
      <c r="FW117" s="87"/>
      <c r="FX117" s="87"/>
      <c r="FY117" s="87"/>
      <c r="FZ117" s="87"/>
      <c r="GA117" s="87"/>
      <c r="GB117" s="87"/>
      <c r="GC117" s="87"/>
      <c r="GD117" s="87"/>
      <c r="GE117" s="87"/>
      <c r="GF117" s="87"/>
      <c r="GG117" s="87"/>
      <c r="GH117" s="87"/>
      <c r="GI117" s="87"/>
      <c r="GJ117" s="87"/>
      <c r="GK117" s="87"/>
      <c r="GL117" s="87"/>
      <c r="GM117" s="87"/>
      <c r="GN117" s="87"/>
      <c r="GO117" s="87"/>
      <c r="GP117" s="87"/>
      <c r="GQ117" s="87"/>
      <c r="GR117" s="87"/>
      <c r="GS117" s="87"/>
      <c r="GT117" s="87"/>
      <c r="GU117" s="87"/>
      <c r="GV117" s="87"/>
      <c r="GW117" s="87"/>
      <c r="GX117" s="87"/>
      <c r="GY117" s="87"/>
      <c r="GZ117" s="87"/>
      <c r="HA117" s="87"/>
      <c r="HB117" s="87"/>
      <c r="HC117" s="87"/>
      <c r="HD117" s="87"/>
      <c r="HE117" s="87"/>
      <c r="HF117" s="87"/>
      <c r="HG117" s="87"/>
      <c r="HH117" s="87"/>
      <c r="HI117" s="87"/>
      <c r="HJ117" s="87"/>
      <c r="HK117" s="87"/>
      <c r="HL117" s="87"/>
      <c r="HM117" s="87">
        <f>IF($B117=PO_valitsin!$C$8,100000,'mallin data'!EN117/'mallin data'!BO$297*PO_valitsin!E$5)</f>
        <v>0.38265153472118318</v>
      </c>
      <c r="HN117" s="87">
        <f>IF($B117=PO_valitsin!$C$8,100000,'mallin data'!EO117/'mallin data'!BP$297*PO_valitsin!H$5)</f>
        <v>3.6168728425813743E-2</v>
      </c>
      <c r="HO117" s="87"/>
      <c r="HP117" s="87"/>
      <c r="HQ117" s="87"/>
      <c r="HR117" s="87">
        <f>IF($B117=PO_valitsin!$C$8,100000,'mallin data'!ES117/'mallin data'!BT$297*PO_valitsin!I$5)</f>
        <v>0.13160013142193552</v>
      </c>
      <c r="HS117" s="87"/>
      <c r="HT117" s="87"/>
      <c r="HU117" s="87"/>
      <c r="HV117" s="87"/>
      <c r="HW117" s="87"/>
      <c r="HX117" s="87"/>
      <c r="HY117" s="87"/>
      <c r="HZ117" s="87"/>
      <c r="IA117" s="87"/>
      <c r="IB117" s="87"/>
      <c r="IC117" s="87"/>
      <c r="ID117" s="87"/>
      <c r="IE117" s="87"/>
      <c r="IF117" s="87"/>
      <c r="IG117" s="87"/>
      <c r="IH117" s="87">
        <f>IF($B117=PO_valitsin!$C$8,100000,'mallin data'!FI117/'mallin data'!CJ$297*PO_valitsin!G$5)</f>
        <v>6.809953174636138E-2</v>
      </c>
      <c r="II117" s="88">
        <f t="shared" si="4"/>
        <v>0.70364004931363489</v>
      </c>
      <c r="IJ117" s="80">
        <f t="shared" si="5"/>
        <v>61</v>
      </c>
      <c r="IK117" s="89">
        <f t="shared" si="7"/>
        <v>1.1499999999999974E-8</v>
      </c>
      <c r="IL117" s="36" t="str">
        <f t="shared" si="6"/>
        <v>Laihia</v>
      </c>
    </row>
    <row r="118" spans="2:246" x14ac:dyDescent="0.2">
      <c r="B118" s="12" t="s">
        <v>255</v>
      </c>
      <c r="C118" s="12">
        <v>400</v>
      </c>
      <c r="F118" s="59" t="s">
        <v>106</v>
      </c>
      <c r="G118" s="59" t="s">
        <v>107</v>
      </c>
      <c r="H118" s="59" t="s">
        <v>84</v>
      </c>
      <c r="I118" s="59" t="s">
        <v>85</v>
      </c>
      <c r="J118" s="71">
        <v>45.2</v>
      </c>
      <c r="Q118" s="71">
        <v>72.7</v>
      </c>
      <c r="AV118" s="67"/>
      <c r="AW118" s="67"/>
      <c r="BO118" s="76">
        <v>-5.3282588011417699E-2</v>
      </c>
      <c r="BP118" s="77">
        <v>25434.35706669826</v>
      </c>
      <c r="BT118" s="75">
        <v>3.0000000000000001E-3</v>
      </c>
      <c r="CJ118" s="77">
        <v>995</v>
      </c>
      <c r="CK118" s="84">
        <f>ABS(J118-PO_valitsin!$D$8)</f>
        <v>0.29999999999999716</v>
      </c>
      <c r="CR118" s="86">
        <f>ABS(Q118-PO_valitsin!$F$8)</f>
        <v>15.299999999999997</v>
      </c>
      <c r="EN118" s="85">
        <f>ABS(BO118-PO_valitsin!$E$8)</f>
        <v>5.8687949079694254E-3</v>
      </c>
      <c r="EO118" s="85">
        <f>ABS(BP118-PO_valitsin!$H$8)</f>
        <v>1273.0138568006732</v>
      </c>
      <c r="ES118" s="85">
        <f>ABS(BT118-PO_valitsin!$I$8)</f>
        <v>1E-3</v>
      </c>
      <c r="FI118" s="85">
        <f>ABS(CJ118-PO_valitsin!$G$8)</f>
        <v>773</v>
      </c>
      <c r="FJ118" s="87">
        <f>IF($B118=PO_valitsin!$C$8,100000,'mallin data'!CK118/'mallin data'!J$297*PO_valitsin!D$5)</f>
        <v>1.3525741566624888E-2</v>
      </c>
      <c r="FK118" s="87"/>
      <c r="FL118" s="87"/>
      <c r="FM118" s="87"/>
      <c r="FN118" s="87"/>
      <c r="FO118" s="87"/>
      <c r="FP118" s="87"/>
      <c r="FQ118" s="87">
        <f>IF($B118=PO_valitsin!$C$8,100000,'mallin data'!CR118/'mallin data'!Q$297*PO_valitsin!F$5)</f>
        <v>7.2425185724532687E-2</v>
      </c>
      <c r="FR118" s="87"/>
      <c r="FS118" s="87"/>
      <c r="FT118" s="87"/>
      <c r="FU118" s="87"/>
      <c r="FV118" s="87"/>
      <c r="FW118" s="87"/>
      <c r="FX118" s="87"/>
      <c r="FY118" s="87"/>
      <c r="FZ118" s="87"/>
      <c r="GA118" s="87"/>
      <c r="GB118" s="87"/>
      <c r="GC118" s="87"/>
      <c r="GD118" s="87"/>
      <c r="GE118" s="87"/>
      <c r="GF118" s="87"/>
      <c r="GG118" s="87"/>
      <c r="GH118" s="87"/>
      <c r="GI118" s="87"/>
      <c r="GJ118" s="87"/>
      <c r="GK118" s="87"/>
      <c r="GL118" s="87"/>
      <c r="GM118" s="87"/>
      <c r="GN118" s="87"/>
      <c r="GO118" s="87"/>
      <c r="GP118" s="87"/>
      <c r="GQ118" s="87"/>
      <c r="GR118" s="87"/>
      <c r="GS118" s="87"/>
      <c r="GT118" s="87"/>
      <c r="GU118" s="87"/>
      <c r="GV118" s="87"/>
      <c r="GW118" s="87"/>
      <c r="GX118" s="87"/>
      <c r="GY118" s="87"/>
      <c r="GZ118" s="87"/>
      <c r="HA118" s="87"/>
      <c r="HB118" s="87"/>
      <c r="HC118" s="87"/>
      <c r="HD118" s="87"/>
      <c r="HE118" s="87"/>
      <c r="HF118" s="87"/>
      <c r="HG118" s="87"/>
      <c r="HH118" s="87"/>
      <c r="HI118" s="87"/>
      <c r="HJ118" s="87"/>
      <c r="HK118" s="87"/>
      <c r="HL118" s="87"/>
      <c r="HM118" s="87">
        <f>IF($B118=PO_valitsin!$C$8,100000,'mallin data'!EN118/'mallin data'!BO$297*PO_valitsin!E$5)</f>
        <v>5.7509173756801805E-2</v>
      </c>
      <c r="HN118" s="87">
        <f>IF($B118=PO_valitsin!$C$8,100000,'mallin data'!EO118/'mallin data'!BP$297*PO_valitsin!H$5)</f>
        <v>4.0398090234696905E-2</v>
      </c>
      <c r="HO118" s="87"/>
      <c r="HP118" s="87"/>
      <c r="HQ118" s="87"/>
      <c r="HR118" s="87">
        <f>IF($B118=PO_valitsin!$C$8,100000,'mallin data'!ES118/'mallin data'!BT$297*PO_valitsin!I$5)</f>
        <v>1.4622236824659501E-2</v>
      </c>
      <c r="HS118" s="87"/>
      <c r="HT118" s="87"/>
      <c r="HU118" s="87"/>
      <c r="HV118" s="87"/>
      <c r="HW118" s="87"/>
      <c r="HX118" s="87"/>
      <c r="HY118" s="87"/>
      <c r="HZ118" s="87"/>
      <c r="IA118" s="87"/>
      <c r="IB118" s="87"/>
      <c r="IC118" s="87"/>
      <c r="ID118" s="87"/>
      <c r="IE118" s="87"/>
      <c r="IF118" s="87"/>
      <c r="IG118" s="87"/>
      <c r="IH118" s="87">
        <f>IF($B118=PO_valitsin!$C$8,100000,'mallin data'!FI118/'mallin data'!CJ$297*PO_valitsin!G$5)</f>
        <v>7.5094062824447E-2</v>
      </c>
      <c r="II118" s="88">
        <f t="shared" si="4"/>
        <v>0.2735745025317628</v>
      </c>
      <c r="IJ118" s="80">
        <f t="shared" si="5"/>
        <v>2</v>
      </c>
      <c r="IK118" s="89">
        <f t="shared" si="7"/>
        <v>1.1599999999999973E-8</v>
      </c>
      <c r="IL118" s="36" t="str">
        <f t="shared" si="6"/>
        <v>Laitila</v>
      </c>
    </row>
    <row r="119" spans="2:246" x14ac:dyDescent="0.2">
      <c r="B119" s="12" t="s">
        <v>256</v>
      </c>
      <c r="C119" s="12">
        <v>407</v>
      </c>
      <c r="F119" s="59" t="s">
        <v>102</v>
      </c>
      <c r="G119" s="59" t="s">
        <v>103</v>
      </c>
      <c r="H119" s="59" t="s">
        <v>93</v>
      </c>
      <c r="I119" s="59" t="s">
        <v>94</v>
      </c>
      <c r="J119" s="71">
        <v>49</v>
      </c>
      <c r="Q119" s="71">
        <v>28</v>
      </c>
      <c r="AV119" s="67"/>
      <c r="AW119" s="67"/>
      <c r="BO119" s="76">
        <v>-0.28333333333333333</v>
      </c>
      <c r="BP119" s="77">
        <v>25749.152307064109</v>
      </c>
      <c r="BT119" s="75">
        <v>0.3</v>
      </c>
      <c r="CJ119" s="77">
        <v>172</v>
      </c>
      <c r="CK119" s="84">
        <f>ABS(J119-PO_valitsin!$D$8)</f>
        <v>3.5</v>
      </c>
      <c r="CR119" s="86">
        <f>ABS(Q119-PO_valitsin!$F$8)</f>
        <v>60</v>
      </c>
      <c r="EN119" s="85">
        <f>ABS(BO119-PO_valitsin!$E$8)</f>
        <v>0.23591954022988504</v>
      </c>
      <c r="EO119" s="85">
        <f>ABS(BP119-PO_valitsin!$H$8)</f>
        <v>958.21861643482407</v>
      </c>
      <c r="ES119" s="85">
        <f>ABS(BT119-PO_valitsin!$I$8)</f>
        <v>0.29799999999999999</v>
      </c>
      <c r="FI119" s="85">
        <f>ABS(CJ119-PO_valitsin!$G$8)</f>
        <v>1596</v>
      </c>
      <c r="FJ119" s="87">
        <f>IF($B119=PO_valitsin!$C$8,100000,'mallin data'!CK119/'mallin data'!J$297*PO_valitsin!D$5)</f>
        <v>0.15780031827729182</v>
      </c>
      <c r="FK119" s="87"/>
      <c r="FL119" s="87"/>
      <c r="FM119" s="87"/>
      <c r="FN119" s="87"/>
      <c r="FO119" s="87"/>
      <c r="FP119" s="87"/>
      <c r="FQ119" s="87">
        <f>IF($B119=PO_valitsin!$C$8,100000,'mallin data'!CR119/'mallin data'!Q$297*PO_valitsin!F$5)</f>
        <v>0.28402033617463807</v>
      </c>
      <c r="FR119" s="87"/>
      <c r="FS119" s="87"/>
      <c r="FT119" s="87"/>
      <c r="FU119" s="87"/>
      <c r="FV119" s="87"/>
      <c r="FW119" s="87"/>
      <c r="FX119" s="87"/>
      <c r="FY119" s="87"/>
      <c r="FZ119" s="87"/>
      <c r="GA119" s="87"/>
      <c r="GB119" s="87"/>
      <c r="GC119" s="87"/>
      <c r="GD119" s="87"/>
      <c r="GE119" s="87"/>
      <c r="GF119" s="87"/>
      <c r="GG119" s="87"/>
      <c r="GH119" s="87"/>
      <c r="GI119" s="87"/>
      <c r="GJ119" s="87"/>
      <c r="GK119" s="87"/>
      <c r="GL119" s="87"/>
      <c r="GM119" s="87"/>
      <c r="GN119" s="87"/>
      <c r="GO119" s="87"/>
      <c r="GP119" s="87"/>
      <c r="GQ119" s="87"/>
      <c r="GR119" s="87"/>
      <c r="GS119" s="87"/>
      <c r="GT119" s="87"/>
      <c r="GU119" s="87"/>
      <c r="GV119" s="87"/>
      <c r="GW119" s="87"/>
      <c r="GX119" s="87"/>
      <c r="GY119" s="87"/>
      <c r="GZ119" s="87"/>
      <c r="HA119" s="87"/>
      <c r="HB119" s="87"/>
      <c r="HC119" s="87"/>
      <c r="HD119" s="87"/>
      <c r="HE119" s="87"/>
      <c r="HF119" s="87"/>
      <c r="HG119" s="87"/>
      <c r="HH119" s="87"/>
      <c r="HI119" s="87"/>
      <c r="HJ119" s="87"/>
      <c r="HK119" s="87"/>
      <c r="HL119" s="87"/>
      <c r="HM119" s="87">
        <f>IF($B119=PO_valitsin!$C$8,100000,'mallin data'!EN119/'mallin data'!BO$297*PO_valitsin!E$5)</f>
        <v>2.311809842474041</v>
      </c>
      <c r="HN119" s="87">
        <f>IF($B119=PO_valitsin!$C$8,100000,'mallin data'!EO119/'mallin data'!BP$297*PO_valitsin!H$5)</f>
        <v>3.0408311680586549E-2</v>
      </c>
      <c r="HO119" s="87"/>
      <c r="HP119" s="87"/>
      <c r="HQ119" s="87"/>
      <c r="HR119" s="87">
        <f>IF($B119=PO_valitsin!$C$8,100000,'mallin data'!ES119/'mallin data'!BT$297*PO_valitsin!I$5)</f>
        <v>4.3574265737485307</v>
      </c>
      <c r="HS119" s="87"/>
      <c r="HT119" s="87"/>
      <c r="HU119" s="87"/>
      <c r="HV119" s="87"/>
      <c r="HW119" s="87"/>
      <c r="HX119" s="87"/>
      <c r="HY119" s="87"/>
      <c r="HZ119" s="87"/>
      <c r="IA119" s="87"/>
      <c r="IB119" s="87"/>
      <c r="IC119" s="87"/>
      <c r="ID119" s="87"/>
      <c r="IE119" s="87"/>
      <c r="IF119" s="87"/>
      <c r="IG119" s="87"/>
      <c r="IH119" s="87">
        <f>IF($B119=PO_valitsin!$C$8,100000,'mallin data'!FI119/'mallin data'!CJ$297*PO_valitsin!G$5)</f>
        <v>0.15504543889756459</v>
      </c>
      <c r="II119" s="88">
        <f t="shared" si="4"/>
        <v>7.2965108329526531</v>
      </c>
      <c r="IJ119" s="80">
        <f t="shared" si="5"/>
        <v>277</v>
      </c>
      <c r="IK119" s="89">
        <f t="shared" si="7"/>
        <v>1.1699999999999972E-8</v>
      </c>
      <c r="IL119" s="36" t="str">
        <f t="shared" si="6"/>
        <v>Lapinjärvi</v>
      </c>
    </row>
    <row r="120" spans="2:246" x14ac:dyDescent="0.2">
      <c r="B120" s="12" t="s">
        <v>258</v>
      </c>
      <c r="C120" s="12">
        <v>402</v>
      </c>
      <c r="F120" s="59" t="s">
        <v>170</v>
      </c>
      <c r="G120" s="59" t="s">
        <v>171</v>
      </c>
      <c r="H120" s="59" t="s">
        <v>93</v>
      </c>
      <c r="I120" s="59" t="s">
        <v>94</v>
      </c>
      <c r="J120" s="71">
        <v>48</v>
      </c>
      <c r="Q120" s="71">
        <v>53.9</v>
      </c>
      <c r="AV120" s="67"/>
      <c r="AW120" s="67"/>
      <c r="BO120" s="76">
        <v>-3.8844621513944223E-2</v>
      </c>
      <c r="BP120" s="77">
        <v>24192.880557103064</v>
      </c>
      <c r="BT120" s="75">
        <v>1E-3</v>
      </c>
      <c r="CJ120" s="77">
        <v>965</v>
      </c>
      <c r="CK120" s="84">
        <f>ABS(J120-PO_valitsin!$D$8)</f>
        <v>2.5</v>
      </c>
      <c r="CR120" s="86">
        <f>ABS(Q120-PO_valitsin!$F$8)</f>
        <v>34.1</v>
      </c>
      <c r="EN120" s="85">
        <f>ABS(BO120-PO_valitsin!$E$8)</f>
        <v>8.5691715895040502E-3</v>
      </c>
      <c r="EO120" s="85">
        <f>ABS(BP120-PO_valitsin!$H$8)</f>
        <v>2514.4903663958685</v>
      </c>
      <c r="ES120" s="85">
        <f>ABS(BT120-PO_valitsin!$I$8)</f>
        <v>1E-3</v>
      </c>
      <c r="FI120" s="85">
        <f>ABS(CJ120-PO_valitsin!$G$8)</f>
        <v>803</v>
      </c>
      <c r="FJ120" s="87">
        <f>IF($B120=PO_valitsin!$C$8,100000,'mallin data'!CK120/'mallin data'!J$297*PO_valitsin!D$5)</f>
        <v>0.11271451305520847</v>
      </c>
      <c r="FK120" s="87"/>
      <c r="FL120" s="87"/>
      <c r="FM120" s="87"/>
      <c r="FN120" s="87"/>
      <c r="FO120" s="87"/>
      <c r="FP120" s="87"/>
      <c r="FQ120" s="87">
        <f>IF($B120=PO_valitsin!$C$8,100000,'mallin data'!CR120/'mallin data'!Q$297*PO_valitsin!F$5)</f>
        <v>0.16141822439258594</v>
      </c>
      <c r="FR120" s="87"/>
      <c r="FS120" s="87"/>
      <c r="FT120" s="87"/>
      <c r="FU120" s="87"/>
      <c r="FV120" s="87"/>
      <c r="FW120" s="87"/>
      <c r="FX120" s="87"/>
      <c r="FY120" s="87"/>
      <c r="FZ120" s="87"/>
      <c r="GA120" s="87"/>
      <c r="GB120" s="87"/>
      <c r="GC120" s="87"/>
      <c r="GD120" s="87"/>
      <c r="GE120" s="87"/>
      <c r="GF120" s="87"/>
      <c r="GG120" s="87"/>
      <c r="GH120" s="87"/>
      <c r="GI120" s="87"/>
      <c r="GJ120" s="87"/>
      <c r="GK120" s="87"/>
      <c r="GL120" s="87"/>
      <c r="GM120" s="87"/>
      <c r="GN120" s="87"/>
      <c r="GO120" s="87"/>
      <c r="GP120" s="87"/>
      <c r="GQ120" s="87"/>
      <c r="GR120" s="87"/>
      <c r="GS120" s="87"/>
      <c r="GT120" s="87"/>
      <c r="GU120" s="87"/>
      <c r="GV120" s="87"/>
      <c r="GW120" s="87"/>
      <c r="GX120" s="87"/>
      <c r="GY120" s="87"/>
      <c r="GZ120" s="87"/>
      <c r="HA120" s="87"/>
      <c r="HB120" s="87"/>
      <c r="HC120" s="87"/>
      <c r="HD120" s="87"/>
      <c r="HE120" s="87"/>
      <c r="HF120" s="87"/>
      <c r="HG120" s="87"/>
      <c r="HH120" s="87"/>
      <c r="HI120" s="87"/>
      <c r="HJ120" s="87"/>
      <c r="HK120" s="87"/>
      <c r="HL120" s="87"/>
      <c r="HM120" s="87">
        <f>IF($B120=PO_valitsin!$C$8,100000,'mallin data'!EN120/'mallin data'!BO$297*PO_valitsin!E$5)</f>
        <v>8.3970557094002529E-2</v>
      </c>
      <c r="HN120" s="87">
        <f>IF($B120=PO_valitsin!$C$8,100000,'mallin data'!EO120/'mallin data'!BP$297*PO_valitsin!H$5)</f>
        <v>7.9795367641345122E-2</v>
      </c>
      <c r="HO120" s="87"/>
      <c r="HP120" s="87"/>
      <c r="HQ120" s="87"/>
      <c r="HR120" s="87">
        <f>IF($B120=PO_valitsin!$C$8,100000,'mallin data'!ES120/'mallin data'!BT$297*PO_valitsin!I$5)</f>
        <v>1.4622236824659501E-2</v>
      </c>
      <c r="HS120" s="87"/>
      <c r="HT120" s="87"/>
      <c r="HU120" s="87"/>
      <c r="HV120" s="87"/>
      <c r="HW120" s="87"/>
      <c r="HX120" s="87"/>
      <c r="HY120" s="87"/>
      <c r="HZ120" s="87"/>
      <c r="IA120" s="87"/>
      <c r="IB120" s="87"/>
      <c r="IC120" s="87"/>
      <c r="ID120" s="87"/>
      <c r="IE120" s="87"/>
      <c r="IF120" s="87"/>
      <c r="IG120" s="87"/>
      <c r="IH120" s="87">
        <f>IF($B120=PO_valitsin!$C$8,100000,'mallin data'!FI120/'mallin data'!CJ$297*PO_valitsin!G$5)</f>
        <v>7.8008450773649346E-2</v>
      </c>
      <c r="II120" s="88">
        <f t="shared" si="4"/>
        <v>0.53052936158145092</v>
      </c>
      <c r="IJ120" s="80">
        <f t="shared" si="5"/>
        <v>30</v>
      </c>
      <c r="IK120" s="89">
        <f t="shared" si="7"/>
        <v>1.1799999999999972E-8</v>
      </c>
      <c r="IL120" s="36" t="str">
        <f t="shared" si="6"/>
        <v>Lapinlahti</v>
      </c>
    </row>
    <row r="121" spans="2:246" x14ac:dyDescent="0.2">
      <c r="B121" s="12" t="s">
        <v>259</v>
      </c>
      <c r="C121" s="12">
        <v>403</v>
      </c>
      <c r="F121" s="59" t="s">
        <v>87</v>
      </c>
      <c r="G121" s="59" t="s">
        <v>88</v>
      </c>
      <c r="H121" s="59" t="s">
        <v>93</v>
      </c>
      <c r="I121" s="59" t="s">
        <v>94</v>
      </c>
      <c r="J121" s="71">
        <v>51.4</v>
      </c>
      <c r="Q121" s="71">
        <v>54.2</v>
      </c>
      <c r="AV121" s="67"/>
      <c r="AW121" s="67"/>
      <c r="BO121" s="76">
        <v>-2.2222222222222223E-2</v>
      </c>
      <c r="BP121" s="77">
        <v>22868.437791323056</v>
      </c>
      <c r="BT121" s="75">
        <v>4.0000000000000001E-3</v>
      </c>
      <c r="CJ121" s="77">
        <v>264</v>
      </c>
      <c r="CK121" s="84">
        <f>ABS(J121-PO_valitsin!$D$8)</f>
        <v>5.8999999999999986</v>
      </c>
      <c r="CR121" s="86">
        <f>ABS(Q121-PO_valitsin!$F$8)</f>
        <v>33.799999999999997</v>
      </c>
      <c r="EN121" s="85">
        <f>ABS(BO121-PO_valitsin!$E$8)</f>
        <v>2.519157088122605E-2</v>
      </c>
      <c r="EO121" s="85">
        <f>ABS(BP121-PO_valitsin!$H$8)</f>
        <v>3838.9331321758764</v>
      </c>
      <c r="ES121" s="85">
        <f>ABS(BT121-PO_valitsin!$I$8)</f>
        <v>2E-3</v>
      </c>
      <c r="FI121" s="85">
        <f>ABS(CJ121-PO_valitsin!$G$8)</f>
        <v>1504</v>
      </c>
      <c r="FJ121" s="87">
        <f>IF($B121=PO_valitsin!$C$8,100000,'mallin data'!CK121/'mallin data'!J$297*PO_valitsin!D$5)</f>
        <v>0.26600625081029189</v>
      </c>
      <c r="FK121" s="87"/>
      <c r="FL121" s="87"/>
      <c r="FM121" s="87"/>
      <c r="FN121" s="87"/>
      <c r="FO121" s="87"/>
      <c r="FP121" s="87"/>
      <c r="FQ121" s="87">
        <f>IF($B121=PO_valitsin!$C$8,100000,'mallin data'!CR121/'mallin data'!Q$297*PO_valitsin!F$5)</f>
        <v>0.15999812271171274</v>
      </c>
      <c r="FR121" s="87"/>
      <c r="FS121" s="87"/>
      <c r="FT121" s="87"/>
      <c r="FU121" s="87"/>
      <c r="FV121" s="87"/>
      <c r="FW121" s="87"/>
      <c r="FX121" s="87"/>
      <c r="FY121" s="87"/>
      <c r="FZ121" s="87"/>
      <c r="GA121" s="87"/>
      <c r="GB121" s="87"/>
      <c r="GC121" s="87"/>
      <c r="GD121" s="87"/>
      <c r="GE121" s="87"/>
      <c r="GF121" s="87"/>
      <c r="GG121" s="87"/>
      <c r="GH121" s="87"/>
      <c r="GI121" s="87"/>
      <c r="GJ121" s="87"/>
      <c r="GK121" s="87"/>
      <c r="GL121" s="87"/>
      <c r="GM121" s="87"/>
      <c r="GN121" s="87"/>
      <c r="GO121" s="87"/>
      <c r="GP121" s="87"/>
      <c r="GQ121" s="87"/>
      <c r="GR121" s="87"/>
      <c r="GS121" s="87"/>
      <c r="GT121" s="87"/>
      <c r="GU121" s="87"/>
      <c r="GV121" s="87"/>
      <c r="GW121" s="87"/>
      <c r="GX121" s="87"/>
      <c r="GY121" s="87"/>
      <c r="GZ121" s="87"/>
      <c r="HA121" s="87"/>
      <c r="HB121" s="87"/>
      <c r="HC121" s="87"/>
      <c r="HD121" s="87"/>
      <c r="HE121" s="87"/>
      <c r="HF121" s="87"/>
      <c r="HG121" s="87"/>
      <c r="HH121" s="87"/>
      <c r="HI121" s="87"/>
      <c r="HJ121" s="87"/>
      <c r="HK121" s="87"/>
      <c r="HL121" s="87"/>
      <c r="HM121" s="87">
        <f>IF($B121=PO_valitsin!$C$8,100000,'mallin data'!EN121/'mallin data'!BO$297*PO_valitsin!E$5)</f>
        <v>0.24685586218866132</v>
      </c>
      <c r="HN121" s="87">
        <f>IF($B121=PO_valitsin!$C$8,100000,'mallin data'!EO121/'mallin data'!BP$297*PO_valitsin!H$5)</f>
        <v>0.12182551372093334</v>
      </c>
      <c r="HO121" s="87"/>
      <c r="HP121" s="87"/>
      <c r="HQ121" s="87"/>
      <c r="HR121" s="87">
        <f>IF($B121=PO_valitsin!$C$8,100000,'mallin data'!ES121/'mallin data'!BT$297*PO_valitsin!I$5)</f>
        <v>2.9244473649319001E-2</v>
      </c>
      <c r="HS121" s="87"/>
      <c r="HT121" s="87"/>
      <c r="HU121" s="87"/>
      <c r="HV121" s="87"/>
      <c r="HW121" s="87"/>
      <c r="HX121" s="87"/>
      <c r="HY121" s="87"/>
      <c r="HZ121" s="87"/>
      <c r="IA121" s="87"/>
      <c r="IB121" s="87"/>
      <c r="IC121" s="87"/>
      <c r="ID121" s="87"/>
      <c r="IE121" s="87"/>
      <c r="IF121" s="87"/>
      <c r="IG121" s="87"/>
      <c r="IH121" s="87">
        <f>IF($B121=PO_valitsin!$C$8,100000,'mallin data'!FI121/'mallin data'!CJ$297*PO_valitsin!G$5)</f>
        <v>0.14610798252001075</v>
      </c>
      <c r="II121" s="88">
        <f t="shared" si="4"/>
        <v>0.970038217500929</v>
      </c>
      <c r="IJ121" s="80">
        <f t="shared" si="5"/>
        <v>159</v>
      </c>
      <c r="IK121" s="89">
        <f t="shared" si="7"/>
        <v>1.1899999999999971E-8</v>
      </c>
      <c r="IL121" s="36" t="str">
        <f t="shared" si="6"/>
        <v>Lappajärvi</v>
      </c>
    </row>
    <row r="122" spans="2:246" x14ac:dyDescent="0.2">
      <c r="B122" s="12" t="s">
        <v>260</v>
      </c>
      <c r="C122" s="12">
        <v>405</v>
      </c>
      <c r="F122" s="59" t="s">
        <v>178</v>
      </c>
      <c r="G122" s="59" t="s">
        <v>179</v>
      </c>
      <c r="H122" s="59" t="s">
        <v>117</v>
      </c>
      <c r="I122" s="59" t="s">
        <v>118</v>
      </c>
      <c r="J122" s="71">
        <v>44.7</v>
      </c>
      <c r="Q122" s="71">
        <v>90.7</v>
      </c>
      <c r="AV122" s="67"/>
      <c r="AW122" s="67"/>
      <c r="BO122" s="76">
        <v>-3.1625553447185324E-3</v>
      </c>
      <c r="BP122" s="77">
        <v>26560.603496465174</v>
      </c>
      <c r="BT122" s="75">
        <v>2E-3</v>
      </c>
      <c r="CJ122" s="77">
        <v>6304</v>
      </c>
      <c r="CK122" s="84">
        <f>ABS(J122-PO_valitsin!$D$8)</f>
        <v>0.79999999999999716</v>
      </c>
      <c r="CR122" s="86">
        <f>ABS(Q122-PO_valitsin!$F$8)</f>
        <v>2.7000000000000028</v>
      </c>
      <c r="EN122" s="85">
        <f>ABS(BO122-PO_valitsin!$E$8)</f>
        <v>4.4251237758729745E-2</v>
      </c>
      <c r="EO122" s="85">
        <f>ABS(BP122-PO_valitsin!$H$8)</f>
        <v>146.7674270337593</v>
      </c>
      <c r="ES122" s="85">
        <f>ABS(BT122-PO_valitsin!$I$8)</f>
        <v>0</v>
      </c>
      <c r="FI122" s="85">
        <f>ABS(CJ122-PO_valitsin!$G$8)</f>
        <v>4536</v>
      </c>
      <c r="FJ122" s="87">
        <f>IF($B122=PO_valitsin!$C$8,100000,'mallin data'!CK122/'mallin data'!J$297*PO_valitsin!D$5)</f>
        <v>3.606864417766658E-2</v>
      </c>
      <c r="FK122" s="87"/>
      <c r="FL122" s="87"/>
      <c r="FM122" s="87"/>
      <c r="FN122" s="87"/>
      <c r="FO122" s="87"/>
      <c r="FP122" s="87"/>
      <c r="FQ122" s="87">
        <f>IF($B122=PO_valitsin!$C$8,100000,'mallin data'!CR122/'mallin data'!Q$297*PO_valitsin!F$5)</f>
        <v>1.2780915127858726E-2</v>
      </c>
      <c r="FR122" s="87"/>
      <c r="FS122" s="87"/>
      <c r="FT122" s="87"/>
      <c r="FU122" s="87"/>
      <c r="FV122" s="87"/>
      <c r="FW122" s="87"/>
      <c r="FX122" s="87"/>
      <c r="FY122" s="87"/>
      <c r="FZ122" s="87"/>
      <c r="GA122" s="87"/>
      <c r="GB122" s="87"/>
      <c r="GC122" s="87"/>
      <c r="GD122" s="87"/>
      <c r="GE122" s="87"/>
      <c r="GF122" s="87"/>
      <c r="GG122" s="87"/>
      <c r="GH122" s="87"/>
      <c r="GI122" s="87"/>
      <c r="GJ122" s="87"/>
      <c r="GK122" s="87"/>
      <c r="GL122" s="87"/>
      <c r="GM122" s="87"/>
      <c r="GN122" s="87"/>
      <c r="GO122" s="87"/>
      <c r="GP122" s="87"/>
      <c r="GQ122" s="87"/>
      <c r="GR122" s="87"/>
      <c r="GS122" s="87"/>
      <c r="GT122" s="87"/>
      <c r="GU122" s="87"/>
      <c r="GV122" s="87"/>
      <c r="GW122" s="87"/>
      <c r="GX122" s="87"/>
      <c r="GY122" s="87"/>
      <c r="GZ122" s="87"/>
      <c r="HA122" s="87"/>
      <c r="HB122" s="87"/>
      <c r="HC122" s="87"/>
      <c r="HD122" s="87"/>
      <c r="HE122" s="87"/>
      <c r="HF122" s="87"/>
      <c r="HG122" s="87"/>
      <c r="HH122" s="87"/>
      <c r="HI122" s="87"/>
      <c r="HJ122" s="87"/>
      <c r="HK122" s="87"/>
      <c r="HL122" s="87"/>
      <c r="HM122" s="87">
        <f>IF($B122=PO_valitsin!$C$8,100000,'mallin data'!EN122/'mallin data'!BO$297*PO_valitsin!E$5)</f>
        <v>0.4336243063741419</v>
      </c>
      <c r="HN122" s="87">
        <f>IF($B122=PO_valitsin!$C$8,100000,'mallin data'!EO122/'mallin data'!BP$297*PO_valitsin!H$5)</f>
        <v>4.6575484855483993E-3</v>
      </c>
      <c r="HO122" s="87"/>
      <c r="HP122" s="87"/>
      <c r="HQ122" s="87"/>
      <c r="HR122" s="87">
        <f>IF($B122=PO_valitsin!$C$8,100000,'mallin data'!ES122/'mallin data'!BT$297*PO_valitsin!I$5)</f>
        <v>0</v>
      </c>
      <c r="HS122" s="87"/>
      <c r="HT122" s="87"/>
      <c r="HU122" s="87"/>
      <c r="HV122" s="87"/>
      <c r="HW122" s="87"/>
      <c r="HX122" s="87"/>
      <c r="HY122" s="87"/>
      <c r="HZ122" s="87"/>
      <c r="IA122" s="87"/>
      <c r="IB122" s="87"/>
      <c r="IC122" s="87"/>
      <c r="ID122" s="87"/>
      <c r="IE122" s="87"/>
      <c r="IF122" s="87"/>
      <c r="IG122" s="87"/>
      <c r="IH122" s="87">
        <f>IF($B122=PO_valitsin!$C$8,100000,'mallin data'!FI122/'mallin data'!CJ$297*PO_valitsin!G$5)</f>
        <v>0.44065545791939403</v>
      </c>
      <c r="II122" s="88">
        <f t="shared" si="4"/>
        <v>0.92778688408460963</v>
      </c>
      <c r="IJ122" s="80">
        <f t="shared" si="5"/>
        <v>149</v>
      </c>
      <c r="IK122" s="89">
        <f t="shared" si="7"/>
        <v>1.199999999999997E-8</v>
      </c>
      <c r="IL122" s="36" t="str">
        <f t="shared" si="6"/>
        <v>Lappeenranta</v>
      </c>
    </row>
    <row r="123" spans="2:246" x14ac:dyDescent="0.2">
      <c r="B123" s="12" t="s">
        <v>261</v>
      </c>
      <c r="C123" s="12">
        <v>408</v>
      </c>
      <c r="F123" s="59" t="s">
        <v>87</v>
      </c>
      <c r="G123" s="59" t="s">
        <v>88</v>
      </c>
      <c r="H123" s="59" t="s">
        <v>84</v>
      </c>
      <c r="I123" s="59" t="s">
        <v>85</v>
      </c>
      <c r="J123" s="71">
        <v>44.8</v>
      </c>
      <c r="Q123" s="71">
        <v>78.5</v>
      </c>
      <c r="AV123" s="67"/>
      <c r="AW123" s="67"/>
      <c r="BO123" s="76">
        <v>-3.5314891112419068E-3</v>
      </c>
      <c r="BP123" s="77">
        <v>25361.223759269822</v>
      </c>
      <c r="BT123" s="75">
        <v>2E-3</v>
      </c>
      <c r="CJ123" s="77">
        <v>1693</v>
      </c>
      <c r="CK123" s="84">
        <f>ABS(J123-PO_valitsin!$D$8)</f>
        <v>0.70000000000000284</v>
      </c>
      <c r="CR123" s="86">
        <f>ABS(Q123-PO_valitsin!$F$8)</f>
        <v>9.5</v>
      </c>
      <c r="EN123" s="85">
        <f>ABS(BO123-PO_valitsin!$E$8)</f>
        <v>4.388230399220637E-2</v>
      </c>
      <c r="EO123" s="85">
        <f>ABS(BP123-PO_valitsin!$H$8)</f>
        <v>1346.1471642291108</v>
      </c>
      <c r="ES123" s="85">
        <f>ABS(BT123-PO_valitsin!$I$8)</f>
        <v>0</v>
      </c>
      <c r="FI123" s="85">
        <f>ABS(CJ123-PO_valitsin!$G$8)</f>
        <v>75</v>
      </c>
      <c r="FJ123" s="87">
        <f>IF($B123=PO_valitsin!$C$8,100000,'mallin data'!CK123/'mallin data'!J$297*PO_valitsin!D$5)</f>
        <v>3.1560063655458499E-2</v>
      </c>
      <c r="FK123" s="87"/>
      <c r="FL123" s="87"/>
      <c r="FM123" s="87"/>
      <c r="FN123" s="87"/>
      <c r="FO123" s="87"/>
      <c r="FP123" s="87"/>
      <c r="FQ123" s="87">
        <f>IF($B123=PO_valitsin!$C$8,100000,'mallin data'!CR123/'mallin data'!Q$297*PO_valitsin!F$5)</f>
        <v>4.496988656098435E-2</v>
      </c>
      <c r="FR123" s="87"/>
      <c r="FS123" s="87"/>
      <c r="FT123" s="87"/>
      <c r="FU123" s="87"/>
      <c r="FV123" s="87"/>
      <c r="FW123" s="87"/>
      <c r="FX123" s="87"/>
      <c r="FY123" s="87"/>
      <c r="FZ123" s="87"/>
      <c r="GA123" s="87"/>
      <c r="GB123" s="87"/>
      <c r="GC123" s="87"/>
      <c r="GD123" s="87"/>
      <c r="GE123" s="87"/>
      <c r="GF123" s="87"/>
      <c r="GG123" s="87"/>
      <c r="GH123" s="87"/>
      <c r="GI123" s="87"/>
      <c r="GJ123" s="87"/>
      <c r="GK123" s="87"/>
      <c r="GL123" s="87"/>
      <c r="GM123" s="87"/>
      <c r="GN123" s="87"/>
      <c r="GO123" s="87"/>
      <c r="GP123" s="87"/>
      <c r="GQ123" s="87"/>
      <c r="GR123" s="87"/>
      <c r="GS123" s="87"/>
      <c r="GT123" s="87"/>
      <c r="GU123" s="87"/>
      <c r="GV123" s="87"/>
      <c r="GW123" s="87"/>
      <c r="GX123" s="87"/>
      <c r="GY123" s="87"/>
      <c r="GZ123" s="87"/>
      <c r="HA123" s="87"/>
      <c r="HB123" s="87"/>
      <c r="HC123" s="87"/>
      <c r="HD123" s="87"/>
      <c r="HE123" s="87"/>
      <c r="HF123" s="87"/>
      <c r="HG123" s="87"/>
      <c r="HH123" s="87"/>
      <c r="HI123" s="87"/>
      <c r="HJ123" s="87"/>
      <c r="HK123" s="87"/>
      <c r="HL123" s="87"/>
      <c r="HM123" s="87">
        <f>IF($B123=PO_valitsin!$C$8,100000,'mallin data'!EN123/'mallin data'!BO$297*PO_valitsin!E$5)</f>
        <v>0.43000907080764883</v>
      </c>
      <c r="HN123" s="87">
        <f>IF($B123=PO_valitsin!$C$8,100000,'mallin data'!EO123/'mallin data'!BP$297*PO_valitsin!H$5)</f>
        <v>4.2718918037845048E-2</v>
      </c>
      <c r="HO123" s="87"/>
      <c r="HP123" s="87"/>
      <c r="HQ123" s="87"/>
      <c r="HR123" s="87">
        <f>IF($B123=PO_valitsin!$C$8,100000,'mallin data'!ES123/'mallin data'!BT$297*PO_valitsin!I$5)</f>
        <v>0</v>
      </c>
      <c r="HS123" s="87"/>
      <c r="HT123" s="87"/>
      <c r="HU123" s="87"/>
      <c r="HV123" s="87"/>
      <c r="HW123" s="87"/>
      <c r="HX123" s="87"/>
      <c r="HY123" s="87"/>
      <c r="HZ123" s="87"/>
      <c r="IA123" s="87"/>
      <c r="IB123" s="87"/>
      <c r="IC123" s="87"/>
      <c r="ID123" s="87"/>
      <c r="IE123" s="87"/>
      <c r="IF123" s="87"/>
      <c r="IG123" s="87"/>
      <c r="IH123" s="87">
        <f>IF($B123=PO_valitsin!$C$8,100000,'mallin data'!FI123/'mallin data'!CJ$297*PO_valitsin!G$5)</f>
        <v>7.2859698730058549E-3</v>
      </c>
      <c r="II123" s="88">
        <f t="shared" si="4"/>
        <v>0.55654392103494255</v>
      </c>
      <c r="IJ123" s="80">
        <f t="shared" si="5"/>
        <v>35</v>
      </c>
      <c r="IK123" s="89">
        <f t="shared" si="7"/>
        <v>1.2099999999999969E-8</v>
      </c>
      <c r="IL123" s="36" t="str">
        <f t="shared" si="6"/>
        <v>Lapua</v>
      </c>
    </row>
    <row r="124" spans="2:246" x14ac:dyDescent="0.2">
      <c r="B124" s="12" t="s">
        <v>262</v>
      </c>
      <c r="C124" s="12">
        <v>410</v>
      </c>
      <c r="F124" s="59" t="s">
        <v>141</v>
      </c>
      <c r="G124" s="59" t="s">
        <v>142</v>
      </c>
      <c r="H124" s="59" t="s">
        <v>84</v>
      </c>
      <c r="I124" s="59" t="s">
        <v>85</v>
      </c>
      <c r="J124" s="71">
        <v>42</v>
      </c>
      <c r="Q124" s="71">
        <v>73.599999999999994</v>
      </c>
      <c r="AV124" s="67"/>
      <c r="AW124" s="67"/>
      <c r="BO124" s="76">
        <v>1.5717778553964373E-2</v>
      </c>
      <c r="BP124" s="77">
        <v>25153.304818249653</v>
      </c>
      <c r="BT124" s="75">
        <v>1E-3</v>
      </c>
      <c r="CJ124" s="77">
        <v>2908</v>
      </c>
      <c r="CK124" s="84">
        <f>ABS(J124-PO_valitsin!$D$8)</f>
        <v>3.5</v>
      </c>
      <c r="CR124" s="86">
        <f>ABS(Q124-PO_valitsin!$F$8)</f>
        <v>14.400000000000006</v>
      </c>
      <c r="EN124" s="85">
        <f>ABS(BO124-PO_valitsin!$E$8)</f>
        <v>6.313157165741265E-2</v>
      </c>
      <c r="EO124" s="85">
        <f>ABS(BP124-PO_valitsin!$H$8)</f>
        <v>1554.0661052492796</v>
      </c>
      <c r="ES124" s="85">
        <f>ABS(BT124-PO_valitsin!$I$8)</f>
        <v>1E-3</v>
      </c>
      <c r="FI124" s="85">
        <f>ABS(CJ124-PO_valitsin!$G$8)</f>
        <v>1140</v>
      </c>
      <c r="FJ124" s="87">
        <f>IF($B124=PO_valitsin!$C$8,100000,'mallin data'!CK124/'mallin data'!J$297*PO_valitsin!D$5)</f>
        <v>0.15780031827729182</v>
      </c>
      <c r="FK124" s="87"/>
      <c r="FL124" s="87"/>
      <c r="FM124" s="87"/>
      <c r="FN124" s="87"/>
      <c r="FO124" s="87"/>
      <c r="FP124" s="87"/>
      <c r="FQ124" s="87">
        <f>IF($B124=PO_valitsin!$C$8,100000,'mallin data'!CR124/'mallin data'!Q$297*PO_valitsin!F$5)</f>
        <v>6.8164880681913162E-2</v>
      </c>
      <c r="FR124" s="87"/>
      <c r="FS124" s="87"/>
      <c r="FT124" s="87"/>
      <c r="FU124" s="87"/>
      <c r="FV124" s="87"/>
      <c r="FW124" s="87"/>
      <c r="FX124" s="87"/>
      <c r="FY124" s="87"/>
      <c r="FZ124" s="87"/>
      <c r="GA124" s="87"/>
      <c r="GB124" s="87"/>
      <c r="GC124" s="87"/>
      <c r="GD124" s="87"/>
      <c r="GE124" s="87"/>
      <c r="GF124" s="87"/>
      <c r="GG124" s="87"/>
      <c r="GH124" s="87"/>
      <c r="GI124" s="87"/>
      <c r="GJ124" s="87"/>
      <c r="GK124" s="87"/>
      <c r="GL124" s="87"/>
      <c r="GM124" s="87"/>
      <c r="GN124" s="87"/>
      <c r="GO124" s="87"/>
      <c r="GP124" s="87"/>
      <c r="GQ124" s="87"/>
      <c r="GR124" s="87"/>
      <c r="GS124" s="87"/>
      <c r="GT124" s="87"/>
      <c r="GU124" s="87"/>
      <c r="GV124" s="87"/>
      <c r="GW124" s="87"/>
      <c r="GX124" s="87"/>
      <c r="GY124" s="87"/>
      <c r="GZ124" s="87"/>
      <c r="HA124" s="87"/>
      <c r="HB124" s="87"/>
      <c r="HC124" s="87"/>
      <c r="HD124" s="87"/>
      <c r="HE124" s="87"/>
      <c r="HF124" s="87"/>
      <c r="HG124" s="87"/>
      <c r="HH124" s="87"/>
      <c r="HI124" s="87"/>
      <c r="HJ124" s="87"/>
      <c r="HK124" s="87"/>
      <c r="HL124" s="87"/>
      <c r="HM124" s="87">
        <f>IF($B124=PO_valitsin!$C$8,100000,'mallin data'!EN124/'mallin data'!BO$297*PO_valitsin!E$5)</f>
        <v>0.61863544065170162</v>
      </c>
      <c r="HN124" s="87">
        <f>IF($B124=PO_valitsin!$C$8,100000,'mallin data'!EO124/'mallin data'!BP$297*PO_valitsin!H$5)</f>
        <v>4.931706156626274E-2</v>
      </c>
      <c r="HO124" s="87"/>
      <c r="HP124" s="87"/>
      <c r="HQ124" s="87"/>
      <c r="HR124" s="87">
        <f>IF($B124=PO_valitsin!$C$8,100000,'mallin data'!ES124/'mallin data'!BT$297*PO_valitsin!I$5)</f>
        <v>1.4622236824659501E-2</v>
      </c>
      <c r="HS124" s="87"/>
      <c r="HT124" s="87"/>
      <c r="HU124" s="87"/>
      <c r="HV124" s="87"/>
      <c r="HW124" s="87"/>
      <c r="HX124" s="87"/>
      <c r="HY124" s="87"/>
      <c r="HZ124" s="87"/>
      <c r="IA124" s="87"/>
      <c r="IB124" s="87"/>
      <c r="IC124" s="87"/>
      <c r="ID124" s="87"/>
      <c r="IE124" s="87"/>
      <c r="IF124" s="87"/>
      <c r="IG124" s="87"/>
      <c r="IH124" s="87">
        <f>IF($B124=PO_valitsin!$C$8,100000,'mallin data'!FI124/'mallin data'!CJ$297*PO_valitsin!G$5)</f>
        <v>0.11074674206968899</v>
      </c>
      <c r="II124" s="88">
        <f t="shared" si="4"/>
        <v>1.0192866922715176</v>
      </c>
      <c r="IJ124" s="80">
        <f t="shared" si="5"/>
        <v>174</v>
      </c>
      <c r="IK124" s="89">
        <f t="shared" si="7"/>
        <v>1.2199999999999969E-8</v>
      </c>
      <c r="IL124" s="36" t="str">
        <f t="shared" si="6"/>
        <v>Laukaa</v>
      </c>
    </row>
    <row r="125" spans="2:246" x14ac:dyDescent="0.2">
      <c r="B125" s="12" t="s">
        <v>263</v>
      </c>
      <c r="C125" s="12">
        <v>416</v>
      </c>
      <c r="F125" s="59" t="s">
        <v>178</v>
      </c>
      <c r="G125" s="59" t="s">
        <v>179</v>
      </c>
      <c r="H125" s="59" t="s">
        <v>93</v>
      </c>
      <c r="I125" s="59" t="s">
        <v>94</v>
      </c>
      <c r="J125" s="71">
        <v>46.5</v>
      </c>
      <c r="Q125" s="71">
        <v>57.2</v>
      </c>
      <c r="AV125" s="67"/>
      <c r="AW125" s="67"/>
      <c r="BO125" s="76">
        <v>-2.8409090909090908E-2</v>
      </c>
      <c r="BP125" s="77">
        <v>25744.236897274634</v>
      </c>
      <c r="BT125" s="75">
        <v>1E-3</v>
      </c>
      <c r="CJ125" s="77">
        <v>342</v>
      </c>
      <c r="CK125" s="84">
        <f>ABS(J125-PO_valitsin!$D$8)</f>
        <v>1</v>
      </c>
      <c r="CR125" s="86">
        <f>ABS(Q125-PO_valitsin!$F$8)</f>
        <v>30.799999999999997</v>
      </c>
      <c r="EN125" s="85">
        <f>ABS(BO125-PO_valitsin!$E$8)</f>
        <v>1.9004702194357365E-2</v>
      </c>
      <c r="EO125" s="85">
        <f>ABS(BP125-PO_valitsin!$H$8)</f>
        <v>963.1340262242993</v>
      </c>
      <c r="ES125" s="85">
        <f>ABS(BT125-PO_valitsin!$I$8)</f>
        <v>1E-3</v>
      </c>
      <c r="FI125" s="85">
        <f>ABS(CJ125-PO_valitsin!$G$8)</f>
        <v>1426</v>
      </c>
      <c r="FJ125" s="87">
        <f>IF($B125=PO_valitsin!$C$8,100000,'mallin data'!CK125/'mallin data'!J$297*PO_valitsin!D$5)</f>
        <v>4.5085805222083386E-2</v>
      </c>
      <c r="FK125" s="87"/>
      <c r="FL125" s="87"/>
      <c r="FM125" s="87"/>
      <c r="FN125" s="87"/>
      <c r="FO125" s="87"/>
      <c r="FP125" s="87"/>
      <c r="FQ125" s="87">
        <f>IF($B125=PO_valitsin!$C$8,100000,'mallin data'!CR125/'mallin data'!Q$297*PO_valitsin!F$5)</f>
        <v>0.14579710590298084</v>
      </c>
      <c r="FR125" s="87"/>
      <c r="FS125" s="87"/>
      <c r="FT125" s="87"/>
      <c r="FU125" s="87"/>
      <c r="FV125" s="87"/>
      <c r="FW125" s="87"/>
      <c r="FX125" s="87"/>
      <c r="FY125" s="87"/>
      <c r="FZ125" s="87"/>
      <c r="GA125" s="87"/>
      <c r="GB125" s="87"/>
      <c r="GC125" s="87"/>
      <c r="GD125" s="87"/>
      <c r="GE125" s="87"/>
      <c r="GF125" s="87"/>
      <c r="GG125" s="87"/>
      <c r="GH125" s="87"/>
      <c r="GI125" s="87"/>
      <c r="GJ125" s="87"/>
      <c r="GK125" s="87"/>
      <c r="GL125" s="87"/>
      <c r="GM125" s="87"/>
      <c r="GN125" s="87"/>
      <c r="GO125" s="87"/>
      <c r="GP125" s="87"/>
      <c r="GQ125" s="87"/>
      <c r="GR125" s="87"/>
      <c r="GS125" s="87"/>
      <c r="GT125" s="87"/>
      <c r="GU125" s="87"/>
      <c r="GV125" s="87"/>
      <c r="GW125" s="87"/>
      <c r="GX125" s="87"/>
      <c r="GY125" s="87"/>
      <c r="GZ125" s="87"/>
      <c r="HA125" s="87"/>
      <c r="HB125" s="87"/>
      <c r="HC125" s="87"/>
      <c r="HD125" s="87"/>
      <c r="HE125" s="87"/>
      <c r="HF125" s="87"/>
      <c r="HG125" s="87"/>
      <c r="HH125" s="87"/>
      <c r="HI125" s="87"/>
      <c r="HJ125" s="87"/>
      <c r="HK125" s="87"/>
      <c r="HL125" s="87"/>
      <c r="HM125" s="87">
        <f>IF($B125=PO_valitsin!$C$8,100000,'mallin data'!EN125/'mallin data'!BO$297*PO_valitsin!E$5)</f>
        <v>0.18622983727160503</v>
      </c>
      <c r="HN125" s="87">
        <f>IF($B125=PO_valitsin!$C$8,100000,'mallin data'!EO125/'mallin data'!BP$297*PO_valitsin!H$5)</f>
        <v>3.0564298331599751E-2</v>
      </c>
      <c r="HO125" s="87"/>
      <c r="HP125" s="87"/>
      <c r="HQ125" s="87"/>
      <c r="HR125" s="87">
        <f>IF($B125=PO_valitsin!$C$8,100000,'mallin data'!ES125/'mallin data'!BT$297*PO_valitsin!I$5)</f>
        <v>1.4622236824659501E-2</v>
      </c>
      <c r="HS125" s="87"/>
      <c r="HT125" s="87"/>
      <c r="HU125" s="87"/>
      <c r="HV125" s="87"/>
      <c r="HW125" s="87"/>
      <c r="HX125" s="87"/>
      <c r="HY125" s="87"/>
      <c r="HZ125" s="87"/>
      <c r="IA125" s="87"/>
      <c r="IB125" s="87"/>
      <c r="IC125" s="87"/>
      <c r="ID125" s="87"/>
      <c r="IE125" s="87"/>
      <c r="IF125" s="87"/>
      <c r="IG125" s="87"/>
      <c r="IH125" s="87">
        <f>IF($B125=PO_valitsin!$C$8,100000,'mallin data'!FI125/'mallin data'!CJ$297*PO_valitsin!G$5)</f>
        <v>0.13853057385208464</v>
      </c>
      <c r="II125" s="88">
        <f t="shared" si="4"/>
        <v>0.56082986970501314</v>
      </c>
      <c r="IJ125" s="80">
        <f t="shared" si="5"/>
        <v>36</v>
      </c>
      <c r="IK125" s="89">
        <f t="shared" si="7"/>
        <v>1.2299999999999968E-8</v>
      </c>
      <c r="IL125" s="36" t="str">
        <f t="shared" si="6"/>
        <v>Lemi</v>
      </c>
    </row>
    <row r="126" spans="2:246" x14ac:dyDescent="0.2">
      <c r="B126" s="12" t="s">
        <v>264</v>
      </c>
      <c r="C126" s="12">
        <v>418</v>
      </c>
      <c r="F126" s="59" t="s">
        <v>82</v>
      </c>
      <c r="G126" s="59" t="s">
        <v>83</v>
      </c>
      <c r="H126" s="59" t="s">
        <v>117</v>
      </c>
      <c r="I126" s="59" t="s">
        <v>118</v>
      </c>
      <c r="J126" s="71">
        <v>39.9</v>
      </c>
      <c r="Q126" s="71">
        <v>89.9</v>
      </c>
      <c r="AV126" s="67"/>
      <c r="AW126" s="67"/>
      <c r="BO126" s="76">
        <v>-1.948982516480367E-2</v>
      </c>
      <c r="BP126" s="77">
        <v>29253.964145522237</v>
      </c>
      <c r="BT126" s="75">
        <v>3.0000000000000001E-3</v>
      </c>
      <c r="CJ126" s="77">
        <v>3421</v>
      </c>
      <c r="CK126" s="84">
        <f>ABS(J126-PO_valitsin!$D$8)</f>
        <v>5.6000000000000014</v>
      </c>
      <c r="CR126" s="86">
        <f>ABS(Q126-PO_valitsin!$F$8)</f>
        <v>1.9000000000000057</v>
      </c>
      <c r="EN126" s="85">
        <f>ABS(BO126-PO_valitsin!$E$8)</f>
        <v>2.7923967938644604E-2</v>
      </c>
      <c r="EO126" s="85">
        <f>ABS(BP126-PO_valitsin!$H$8)</f>
        <v>2546.5932220233044</v>
      </c>
      <c r="ES126" s="85">
        <f>ABS(BT126-PO_valitsin!$I$8)</f>
        <v>1E-3</v>
      </c>
      <c r="FI126" s="85">
        <f>ABS(CJ126-PO_valitsin!$G$8)</f>
        <v>1653</v>
      </c>
      <c r="FJ126" s="87">
        <f>IF($B126=PO_valitsin!$C$8,100000,'mallin data'!CK126/'mallin data'!J$297*PO_valitsin!D$5)</f>
        <v>0.252480509243667</v>
      </c>
      <c r="FK126" s="87"/>
      <c r="FL126" s="87"/>
      <c r="FM126" s="87"/>
      <c r="FN126" s="87"/>
      <c r="FO126" s="87"/>
      <c r="FP126" s="87"/>
      <c r="FQ126" s="87">
        <f>IF($B126=PO_valitsin!$C$8,100000,'mallin data'!CR126/'mallin data'!Q$297*PO_valitsin!F$5)</f>
        <v>8.993977312196897E-3</v>
      </c>
      <c r="FR126" s="87"/>
      <c r="FS126" s="87"/>
      <c r="FT126" s="87"/>
      <c r="FU126" s="87"/>
      <c r="FV126" s="87"/>
      <c r="FW126" s="87"/>
      <c r="FX126" s="87"/>
      <c r="FY126" s="87"/>
      <c r="FZ126" s="87"/>
      <c r="GA126" s="87"/>
      <c r="GB126" s="87"/>
      <c r="GC126" s="87"/>
      <c r="GD126" s="87"/>
      <c r="GE126" s="87"/>
      <c r="GF126" s="87"/>
      <c r="GG126" s="87"/>
      <c r="GH126" s="87"/>
      <c r="GI126" s="87"/>
      <c r="GJ126" s="87"/>
      <c r="GK126" s="87"/>
      <c r="GL126" s="87"/>
      <c r="GM126" s="87"/>
      <c r="GN126" s="87"/>
      <c r="GO126" s="87"/>
      <c r="GP126" s="87"/>
      <c r="GQ126" s="87"/>
      <c r="GR126" s="87"/>
      <c r="GS126" s="87"/>
      <c r="GT126" s="87"/>
      <c r="GU126" s="87"/>
      <c r="GV126" s="87"/>
      <c r="GW126" s="87"/>
      <c r="GX126" s="87"/>
      <c r="GY126" s="87"/>
      <c r="GZ126" s="87"/>
      <c r="HA126" s="87"/>
      <c r="HB126" s="87"/>
      <c r="HC126" s="87"/>
      <c r="HD126" s="87"/>
      <c r="HE126" s="87"/>
      <c r="HF126" s="87"/>
      <c r="HG126" s="87"/>
      <c r="HH126" s="87"/>
      <c r="HI126" s="87"/>
      <c r="HJ126" s="87"/>
      <c r="HK126" s="87"/>
      <c r="HL126" s="87"/>
      <c r="HM126" s="87">
        <f>IF($B126=PO_valitsin!$C$8,100000,'mallin data'!EN126/'mallin data'!BO$297*PO_valitsin!E$5)</f>
        <v>0.27363101784016908</v>
      </c>
      <c r="HN126" s="87">
        <f>IF($B126=PO_valitsin!$C$8,100000,'mallin data'!EO126/'mallin data'!BP$297*PO_valitsin!H$5)</f>
        <v>8.0814126432932787E-2</v>
      </c>
      <c r="HO126" s="87"/>
      <c r="HP126" s="87"/>
      <c r="HQ126" s="87"/>
      <c r="HR126" s="87">
        <f>IF($B126=PO_valitsin!$C$8,100000,'mallin data'!ES126/'mallin data'!BT$297*PO_valitsin!I$5)</f>
        <v>1.4622236824659501E-2</v>
      </c>
      <c r="HS126" s="87"/>
      <c r="HT126" s="87"/>
      <c r="HU126" s="87"/>
      <c r="HV126" s="87"/>
      <c r="HW126" s="87"/>
      <c r="HX126" s="87"/>
      <c r="HY126" s="87"/>
      <c r="HZ126" s="87"/>
      <c r="IA126" s="87"/>
      <c r="IB126" s="87"/>
      <c r="IC126" s="87"/>
      <c r="ID126" s="87"/>
      <c r="IE126" s="87"/>
      <c r="IF126" s="87"/>
      <c r="IG126" s="87"/>
      <c r="IH126" s="87">
        <f>IF($B126=PO_valitsin!$C$8,100000,'mallin data'!FI126/'mallin data'!CJ$297*PO_valitsin!G$5)</f>
        <v>0.16058277600104903</v>
      </c>
      <c r="II126" s="88">
        <f t="shared" si="4"/>
        <v>0.79112465605467441</v>
      </c>
      <c r="IJ126" s="80">
        <f t="shared" si="5"/>
        <v>91</v>
      </c>
      <c r="IK126" s="89">
        <f t="shared" si="7"/>
        <v>1.2399999999999967E-8</v>
      </c>
      <c r="IL126" s="36" t="str">
        <f t="shared" si="6"/>
        <v>Lempäälä</v>
      </c>
    </row>
    <row r="127" spans="2:246" x14ac:dyDescent="0.2">
      <c r="B127" s="12" t="s">
        <v>265</v>
      </c>
      <c r="C127" s="12">
        <v>420</v>
      </c>
      <c r="F127" s="59" t="s">
        <v>170</v>
      </c>
      <c r="G127" s="59" t="s">
        <v>171</v>
      </c>
      <c r="H127" s="59" t="s">
        <v>93</v>
      </c>
      <c r="I127" s="59" t="s">
        <v>94</v>
      </c>
      <c r="J127" s="71">
        <v>50.4</v>
      </c>
      <c r="Q127" s="71">
        <v>58</v>
      </c>
      <c r="AV127" s="67"/>
      <c r="AW127" s="67"/>
      <c r="BO127" s="76">
        <v>-2.3456790123456792E-2</v>
      </c>
      <c r="BP127" s="77">
        <v>26363.486904630347</v>
      </c>
      <c r="BT127" s="75">
        <v>1E-3</v>
      </c>
      <c r="CJ127" s="77">
        <v>791</v>
      </c>
      <c r="CK127" s="84">
        <f>ABS(J127-PO_valitsin!$D$8)</f>
        <v>4.8999999999999986</v>
      </c>
      <c r="CR127" s="86">
        <f>ABS(Q127-PO_valitsin!$F$8)</f>
        <v>30</v>
      </c>
      <c r="EN127" s="85">
        <f>ABS(BO127-PO_valitsin!$E$8)</f>
        <v>2.3957002979991482E-2</v>
      </c>
      <c r="EO127" s="85">
        <f>ABS(BP127-PO_valitsin!$H$8)</f>
        <v>343.88401886858628</v>
      </c>
      <c r="ES127" s="85">
        <f>ABS(BT127-PO_valitsin!$I$8)</f>
        <v>1E-3</v>
      </c>
      <c r="FI127" s="85">
        <f>ABS(CJ127-PO_valitsin!$G$8)</f>
        <v>977</v>
      </c>
      <c r="FJ127" s="87">
        <f>IF($B127=PO_valitsin!$C$8,100000,'mallin data'!CK127/'mallin data'!J$297*PO_valitsin!D$5)</f>
        <v>0.2209204455882085</v>
      </c>
      <c r="FK127" s="87"/>
      <c r="FL127" s="87"/>
      <c r="FM127" s="87"/>
      <c r="FN127" s="87"/>
      <c r="FO127" s="87"/>
      <c r="FP127" s="87"/>
      <c r="FQ127" s="87">
        <f>IF($B127=PO_valitsin!$C$8,100000,'mallin data'!CR127/'mallin data'!Q$297*PO_valitsin!F$5)</f>
        <v>0.14201016808731903</v>
      </c>
      <c r="FR127" s="87"/>
      <c r="FS127" s="87"/>
      <c r="FT127" s="87"/>
      <c r="FU127" s="87"/>
      <c r="FV127" s="87"/>
      <c r="FW127" s="87"/>
      <c r="FX127" s="87"/>
      <c r="FY127" s="87"/>
      <c r="FZ127" s="87"/>
      <c r="GA127" s="87"/>
      <c r="GB127" s="87"/>
      <c r="GC127" s="87"/>
      <c r="GD127" s="87"/>
      <c r="GE127" s="87"/>
      <c r="GF127" s="87"/>
      <c r="GG127" s="87"/>
      <c r="GH127" s="87"/>
      <c r="GI127" s="87"/>
      <c r="GJ127" s="87"/>
      <c r="GK127" s="87"/>
      <c r="GL127" s="87"/>
      <c r="GM127" s="87"/>
      <c r="GN127" s="87"/>
      <c r="GO127" s="87"/>
      <c r="GP127" s="87"/>
      <c r="GQ127" s="87"/>
      <c r="GR127" s="87"/>
      <c r="GS127" s="87"/>
      <c r="GT127" s="87"/>
      <c r="GU127" s="87"/>
      <c r="GV127" s="87"/>
      <c r="GW127" s="87"/>
      <c r="GX127" s="87"/>
      <c r="GY127" s="87"/>
      <c r="GZ127" s="87"/>
      <c r="HA127" s="87"/>
      <c r="HB127" s="87"/>
      <c r="HC127" s="87"/>
      <c r="HD127" s="87"/>
      <c r="HE127" s="87"/>
      <c r="HF127" s="87"/>
      <c r="HG127" s="87"/>
      <c r="HH127" s="87"/>
      <c r="HI127" s="87"/>
      <c r="HJ127" s="87"/>
      <c r="HK127" s="87"/>
      <c r="HL127" s="87"/>
      <c r="HM127" s="87">
        <f>IF($B127=PO_valitsin!$C$8,100000,'mallin data'!EN127/'mallin data'!BO$297*PO_valitsin!E$5)</f>
        <v>0.23475815200113082</v>
      </c>
      <c r="HN127" s="87">
        <f>IF($B127=PO_valitsin!$C$8,100000,'mallin data'!EO127/'mallin data'!BP$297*PO_valitsin!H$5)</f>
        <v>1.0912887986496282E-2</v>
      </c>
      <c r="HO127" s="87"/>
      <c r="HP127" s="87"/>
      <c r="HQ127" s="87"/>
      <c r="HR127" s="87">
        <f>IF($B127=PO_valitsin!$C$8,100000,'mallin data'!ES127/'mallin data'!BT$297*PO_valitsin!I$5)</f>
        <v>1.4622236824659501E-2</v>
      </c>
      <c r="HS127" s="87"/>
      <c r="HT127" s="87"/>
      <c r="HU127" s="87"/>
      <c r="HV127" s="87"/>
      <c r="HW127" s="87"/>
      <c r="HX127" s="87"/>
      <c r="HY127" s="87"/>
      <c r="HZ127" s="87"/>
      <c r="IA127" s="87"/>
      <c r="IB127" s="87"/>
      <c r="IC127" s="87"/>
      <c r="ID127" s="87"/>
      <c r="IE127" s="87"/>
      <c r="IF127" s="87"/>
      <c r="IG127" s="87"/>
      <c r="IH127" s="87">
        <f>IF($B127=PO_valitsin!$C$8,100000,'mallin data'!FI127/'mallin data'!CJ$297*PO_valitsin!G$5)</f>
        <v>9.4911900879022931E-2</v>
      </c>
      <c r="II127" s="88">
        <f t="shared" si="4"/>
        <v>0.71813580386683695</v>
      </c>
      <c r="IJ127" s="80">
        <f t="shared" si="5"/>
        <v>70</v>
      </c>
      <c r="IK127" s="89">
        <f t="shared" si="7"/>
        <v>1.2499999999999966E-8</v>
      </c>
      <c r="IL127" s="36" t="str">
        <f t="shared" si="6"/>
        <v>Leppävirta</v>
      </c>
    </row>
    <row r="128" spans="2:246" x14ac:dyDescent="0.2">
      <c r="B128" s="12" t="s">
        <v>266</v>
      </c>
      <c r="C128" s="12">
        <v>421</v>
      </c>
      <c r="F128" s="59" t="s">
        <v>134</v>
      </c>
      <c r="G128" s="59" t="s">
        <v>135</v>
      </c>
      <c r="H128" s="59" t="s">
        <v>93</v>
      </c>
      <c r="I128" s="59" t="s">
        <v>94</v>
      </c>
      <c r="J128" s="71">
        <v>49.5</v>
      </c>
      <c r="Q128" s="71">
        <v>33.700000000000003</v>
      </c>
      <c r="AV128" s="67"/>
      <c r="AW128" s="67"/>
      <c r="BO128" s="76">
        <v>4.6875E-2</v>
      </c>
      <c r="BP128" s="77">
        <v>22192.195014662757</v>
      </c>
      <c r="BT128" s="75">
        <v>1E-3</v>
      </c>
      <c r="CJ128" s="77">
        <v>67</v>
      </c>
      <c r="CK128" s="84">
        <f>ABS(J128-PO_valitsin!$D$8)</f>
        <v>4</v>
      </c>
      <c r="CR128" s="86">
        <f>ABS(Q128-PO_valitsin!$F$8)</f>
        <v>54.3</v>
      </c>
      <c r="EN128" s="85">
        <f>ABS(BO128-PO_valitsin!$E$8)</f>
        <v>9.4288793103448273E-2</v>
      </c>
      <c r="EO128" s="85">
        <f>ABS(BP128-PO_valitsin!$H$8)</f>
        <v>4515.1759088361759</v>
      </c>
      <c r="ES128" s="85">
        <f>ABS(BT128-PO_valitsin!$I$8)</f>
        <v>1E-3</v>
      </c>
      <c r="FI128" s="85">
        <f>ABS(CJ128-PO_valitsin!$G$8)</f>
        <v>1701</v>
      </c>
      <c r="FJ128" s="87">
        <f>IF($B128=PO_valitsin!$C$8,100000,'mallin data'!CK128/'mallin data'!J$297*PO_valitsin!D$5)</f>
        <v>0.18034322088833354</v>
      </c>
      <c r="FK128" s="87"/>
      <c r="FL128" s="87"/>
      <c r="FM128" s="87"/>
      <c r="FN128" s="87"/>
      <c r="FO128" s="87"/>
      <c r="FP128" s="87"/>
      <c r="FQ128" s="87">
        <f>IF($B128=PO_valitsin!$C$8,100000,'mallin data'!CR128/'mallin data'!Q$297*PO_valitsin!F$5)</f>
        <v>0.25703840423804741</v>
      </c>
      <c r="FR128" s="87"/>
      <c r="FS128" s="87"/>
      <c r="FT128" s="87"/>
      <c r="FU128" s="87"/>
      <c r="FV128" s="87"/>
      <c r="FW128" s="87"/>
      <c r="FX128" s="87"/>
      <c r="FY128" s="87"/>
      <c r="FZ128" s="87"/>
      <c r="GA128" s="87"/>
      <c r="GB128" s="87"/>
      <c r="GC128" s="87"/>
      <c r="GD128" s="87"/>
      <c r="GE128" s="87"/>
      <c r="GF128" s="87"/>
      <c r="GG128" s="87"/>
      <c r="GH128" s="87"/>
      <c r="GI128" s="87"/>
      <c r="GJ128" s="87"/>
      <c r="GK128" s="87"/>
      <c r="GL128" s="87"/>
      <c r="GM128" s="87"/>
      <c r="GN128" s="87"/>
      <c r="GO128" s="87"/>
      <c r="GP128" s="87"/>
      <c r="GQ128" s="87"/>
      <c r="GR128" s="87"/>
      <c r="GS128" s="87"/>
      <c r="GT128" s="87"/>
      <c r="GU128" s="87"/>
      <c r="GV128" s="87"/>
      <c r="GW128" s="87"/>
      <c r="GX128" s="87"/>
      <c r="GY128" s="87"/>
      <c r="GZ128" s="87"/>
      <c r="HA128" s="87"/>
      <c r="HB128" s="87"/>
      <c r="HC128" s="87"/>
      <c r="HD128" s="87"/>
      <c r="HE128" s="87"/>
      <c r="HF128" s="87"/>
      <c r="HG128" s="87"/>
      <c r="HH128" s="87"/>
      <c r="HI128" s="87"/>
      <c r="HJ128" s="87"/>
      <c r="HK128" s="87"/>
      <c r="HL128" s="87"/>
      <c r="HM128" s="87">
        <f>IF($B128=PO_valitsin!$C$8,100000,'mallin data'!EN128/'mallin data'!BO$297*PO_valitsin!E$5)</f>
        <v>0.92394957924700949</v>
      </c>
      <c r="HN128" s="87">
        <f>IF($B128=PO_valitsin!$C$8,100000,'mallin data'!EO128/'mallin data'!BP$297*PO_valitsin!H$5)</f>
        <v>0.14328554462801429</v>
      </c>
      <c r="HO128" s="87"/>
      <c r="HP128" s="87"/>
      <c r="HQ128" s="87"/>
      <c r="HR128" s="87">
        <f>IF($B128=PO_valitsin!$C$8,100000,'mallin data'!ES128/'mallin data'!BT$297*PO_valitsin!I$5)</f>
        <v>1.4622236824659501E-2</v>
      </c>
      <c r="HS128" s="87"/>
      <c r="HT128" s="87"/>
      <c r="HU128" s="87"/>
      <c r="HV128" s="87"/>
      <c r="HW128" s="87"/>
      <c r="HX128" s="87"/>
      <c r="HY128" s="87"/>
      <c r="HZ128" s="87"/>
      <c r="IA128" s="87"/>
      <c r="IB128" s="87"/>
      <c r="IC128" s="87"/>
      <c r="ID128" s="87"/>
      <c r="IE128" s="87"/>
      <c r="IF128" s="87"/>
      <c r="IG128" s="87"/>
      <c r="IH128" s="87">
        <f>IF($B128=PO_valitsin!$C$8,100000,'mallin data'!FI128/'mallin data'!CJ$297*PO_valitsin!G$5)</f>
        <v>0.16524579671977277</v>
      </c>
      <c r="II128" s="88">
        <f t="shared" si="4"/>
        <v>1.684484795145837</v>
      </c>
      <c r="IJ128" s="80">
        <f t="shared" si="5"/>
        <v>240</v>
      </c>
      <c r="IK128" s="89">
        <f t="shared" si="7"/>
        <v>1.2599999999999966E-8</v>
      </c>
      <c r="IL128" s="36" t="str">
        <f t="shared" si="6"/>
        <v>Lestijärvi</v>
      </c>
    </row>
    <row r="129" spans="2:246" x14ac:dyDescent="0.2">
      <c r="B129" s="12" t="s">
        <v>267</v>
      </c>
      <c r="C129" s="12">
        <v>422</v>
      </c>
      <c r="F129" s="59" t="s">
        <v>155</v>
      </c>
      <c r="G129" s="59" t="s">
        <v>156</v>
      </c>
      <c r="H129" s="59" t="s">
        <v>84</v>
      </c>
      <c r="I129" s="59" t="s">
        <v>85</v>
      </c>
      <c r="J129" s="71">
        <v>54.1</v>
      </c>
      <c r="Q129" s="71">
        <v>69.7</v>
      </c>
      <c r="AV129" s="67"/>
      <c r="AW129" s="67"/>
      <c r="BO129" s="76">
        <v>8.0106809078771702E-3</v>
      </c>
      <c r="BP129" s="77">
        <v>23801.262612436451</v>
      </c>
      <c r="BT129" s="75">
        <v>1E-3</v>
      </c>
      <c r="CJ129" s="77">
        <v>755</v>
      </c>
      <c r="CK129" s="84">
        <f>ABS(J129-PO_valitsin!$D$8)</f>
        <v>8.6000000000000014</v>
      </c>
      <c r="CR129" s="86">
        <f>ABS(Q129-PO_valitsin!$F$8)</f>
        <v>18.299999999999997</v>
      </c>
      <c r="EN129" s="85">
        <f>ABS(BO129-PO_valitsin!$E$8)</f>
        <v>5.5424474011325442E-2</v>
      </c>
      <c r="EO129" s="85">
        <f>ABS(BP129-PO_valitsin!$H$8)</f>
        <v>2906.1083110624822</v>
      </c>
      <c r="ES129" s="85">
        <f>ABS(BT129-PO_valitsin!$I$8)</f>
        <v>1E-3</v>
      </c>
      <c r="FI129" s="85">
        <f>ABS(CJ129-PO_valitsin!$G$8)</f>
        <v>1013</v>
      </c>
      <c r="FJ129" s="87">
        <f>IF($B129=PO_valitsin!$C$8,100000,'mallin data'!CK129/'mallin data'!J$297*PO_valitsin!D$5)</f>
        <v>0.38773792490991721</v>
      </c>
      <c r="FK129" s="87"/>
      <c r="FL129" s="87"/>
      <c r="FM129" s="87"/>
      <c r="FN129" s="87"/>
      <c r="FO129" s="87"/>
      <c r="FP129" s="87"/>
      <c r="FQ129" s="87">
        <f>IF($B129=PO_valitsin!$C$8,100000,'mallin data'!CR129/'mallin data'!Q$297*PO_valitsin!F$5)</f>
        <v>8.6626202533264585E-2</v>
      </c>
      <c r="FR129" s="87"/>
      <c r="FS129" s="87"/>
      <c r="FT129" s="87"/>
      <c r="FU129" s="87"/>
      <c r="FV129" s="87"/>
      <c r="FW129" s="87"/>
      <c r="FX129" s="87"/>
      <c r="FY129" s="87"/>
      <c r="FZ129" s="87"/>
      <c r="GA129" s="87"/>
      <c r="GB129" s="87"/>
      <c r="GC129" s="87"/>
      <c r="GD129" s="87"/>
      <c r="GE129" s="87"/>
      <c r="GF129" s="87"/>
      <c r="GG129" s="87"/>
      <c r="GH129" s="87"/>
      <c r="GI129" s="87"/>
      <c r="GJ129" s="87"/>
      <c r="GK129" s="87"/>
      <c r="GL129" s="87"/>
      <c r="GM129" s="87"/>
      <c r="GN129" s="87"/>
      <c r="GO129" s="87"/>
      <c r="GP129" s="87"/>
      <c r="GQ129" s="87"/>
      <c r="GR129" s="87"/>
      <c r="GS129" s="87"/>
      <c r="GT129" s="87"/>
      <c r="GU129" s="87"/>
      <c r="GV129" s="87"/>
      <c r="GW129" s="87"/>
      <c r="GX129" s="87"/>
      <c r="GY129" s="87"/>
      <c r="GZ129" s="87"/>
      <c r="HA129" s="87"/>
      <c r="HB129" s="87"/>
      <c r="HC129" s="87"/>
      <c r="HD129" s="87"/>
      <c r="HE129" s="87"/>
      <c r="HF129" s="87"/>
      <c r="HG129" s="87"/>
      <c r="HH129" s="87"/>
      <c r="HI129" s="87"/>
      <c r="HJ129" s="87"/>
      <c r="HK129" s="87"/>
      <c r="HL129" s="87"/>
      <c r="HM129" s="87">
        <f>IF($B129=PO_valitsin!$C$8,100000,'mallin data'!EN129/'mallin data'!BO$297*PO_valitsin!E$5)</f>
        <v>0.54311247134711871</v>
      </c>
      <c r="HN129" s="87">
        <f>IF($B129=PO_valitsin!$C$8,100000,'mallin data'!EO129/'mallin data'!BP$297*PO_valitsin!H$5)</f>
        <v>9.222305409711444E-2</v>
      </c>
      <c r="HO129" s="87"/>
      <c r="HP129" s="87"/>
      <c r="HQ129" s="87"/>
      <c r="HR129" s="87">
        <f>IF($B129=PO_valitsin!$C$8,100000,'mallin data'!ES129/'mallin data'!BT$297*PO_valitsin!I$5)</f>
        <v>1.4622236824659501E-2</v>
      </c>
      <c r="HS129" s="87"/>
      <c r="HT129" s="87"/>
      <c r="HU129" s="87"/>
      <c r="HV129" s="87"/>
      <c r="HW129" s="87"/>
      <c r="HX129" s="87"/>
      <c r="HY129" s="87"/>
      <c r="HZ129" s="87"/>
      <c r="IA129" s="87"/>
      <c r="IB129" s="87"/>
      <c r="IC129" s="87"/>
      <c r="ID129" s="87"/>
      <c r="IE129" s="87"/>
      <c r="IF129" s="87"/>
      <c r="IG129" s="87"/>
      <c r="IH129" s="87">
        <f>IF($B129=PO_valitsin!$C$8,100000,'mallin data'!FI129/'mallin data'!CJ$297*PO_valitsin!G$5)</f>
        <v>9.8409166418065755E-2</v>
      </c>
      <c r="II129" s="88">
        <f t="shared" si="4"/>
        <v>1.2227310688301403</v>
      </c>
      <c r="IJ129" s="80">
        <f t="shared" si="5"/>
        <v>209</v>
      </c>
      <c r="IK129" s="89">
        <f t="shared" si="7"/>
        <v>1.2699999999999965E-8</v>
      </c>
      <c r="IL129" s="36" t="str">
        <f t="shared" si="6"/>
        <v>Lieksa</v>
      </c>
    </row>
    <row r="130" spans="2:246" x14ac:dyDescent="0.2">
      <c r="B130" s="12" t="s">
        <v>268</v>
      </c>
      <c r="C130" s="12">
        <v>423</v>
      </c>
      <c r="F130" s="59" t="s">
        <v>106</v>
      </c>
      <c r="G130" s="59" t="s">
        <v>107</v>
      </c>
      <c r="H130" s="59" t="s">
        <v>84</v>
      </c>
      <c r="I130" s="59" t="s">
        <v>85</v>
      </c>
      <c r="J130" s="71">
        <v>42.6</v>
      </c>
      <c r="Q130" s="71">
        <v>84.5</v>
      </c>
      <c r="AV130" s="67"/>
      <c r="AW130" s="67"/>
      <c r="BO130" s="76">
        <v>6.1871616395978348E-3</v>
      </c>
      <c r="BP130" s="77">
        <v>29374.730193342057</v>
      </c>
      <c r="BT130" s="75">
        <v>1.4999999999999999E-2</v>
      </c>
      <c r="CJ130" s="77">
        <v>2602</v>
      </c>
      <c r="CK130" s="84">
        <f>ABS(J130-PO_valitsin!$D$8)</f>
        <v>2.8999999999999986</v>
      </c>
      <c r="CR130" s="86">
        <f>ABS(Q130-PO_valitsin!$F$8)</f>
        <v>3.5</v>
      </c>
      <c r="EN130" s="85">
        <f>ABS(BO130-PO_valitsin!$E$8)</f>
        <v>5.360095474304611E-2</v>
      </c>
      <c r="EO130" s="85">
        <f>ABS(BP130-PO_valitsin!$H$8)</f>
        <v>2667.3592698431239</v>
      </c>
      <c r="ES130" s="85">
        <f>ABS(BT130-PO_valitsin!$I$8)</f>
        <v>1.2999999999999999E-2</v>
      </c>
      <c r="FI130" s="85">
        <f>ABS(CJ130-PO_valitsin!$G$8)</f>
        <v>834</v>
      </c>
      <c r="FJ130" s="87">
        <f>IF($B130=PO_valitsin!$C$8,100000,'mallin data'!CK130/'mallin data'!J$297*PO_valitsin!D$5)</f>
        <v>0.13074883514404176</v>
      </c>
      <c r="FK130" s="87"/>
      <c r="FL130" s="87"/>
      <c r="FM130" s="87"/>
      <c r="FN130" s="87"/>
      <c r="FO130" s="87"/>
      <c r="FP130" s="87"/>
      <c r="FQ130" s="87">
        <f>IF($B130=PO_valitsin!$C$8,100000,'mallin data'!CR130/'mallin data'!Q$297*PO_valitsin!F$5)</f>
        <v>1.6567852943520551E-2</v>
      </c>
      <c r="FR130" s="87"/>
      <c r="FS130" s="87"/>
      <c r="FT130" s="87"/>
      <c r="FU130" s="87"/>
      <c r="FV130" s="87"/>
      <c r="FW130" s="87"/>
      <c r="FX130" s="87"/>
      <c r="FY130" s="87"/>
      <c r="FZ130" s="87"/>
      <c r="GA130" s="87"/>
      <c r="GB130" s="87"/>
      <c r="GC130" s="87"/>
      <c r="GD130" s="87"/>
      <c r="GE130" s="87"/>
      <c r="GF130" s="87"/>
      <c r="GG130" s="87"/>
      <c r="GH130" s="87"/>
      <c r="GI130" s="87"/>
      <c r="GJ130" s="87"/>
      <c r="GK130" s="87"/>
      <c r="GL130" s="87"/>
      <c r="GM130" s="87"/>
      <c r="GN130" s="87"/>
      <c r="GO130" s="87"/>
      <c r="GP130" s="87"/>
      <c r="GQ130" s="87"/>
      <c r="GR130" s="87"/>
      <c r="GS130" s="87"/>
      <c r="GT130" s="87"/>
      <c r="GU130" s="87"/>
      <c r="GV130" s="87"/>
      <c r="GW130" s="87"/>
      <c r="GX130" s="87"/>
      <c r="GY130" s="87"/>
      <c r="GZ130" s="87"/>
      <c r="HA130" s="87"/>
      <c r="HB130" s="87"/>
      <c r="HC130" s="87"/>
      <c r="HD130" s="87"/>
      <c r="HE130" s="87"/>
      <c r="HF130" s="87"/>
      <c r="HG130" s="87"/>
      <c r="HH130" s="87"/>
      <c r="HI130" s="87"/>
      <c r="HJ130" s="87"/>
      <c r="HK130" s="87"/>
      <c r="HL130" s="87"/>
      <c r="HM130" s="87">
        <f>IF($B130=PO_valitsin!$C$8,100000,'mallin data'!EN130/'mallin data'!BO$297*PO_valitsin!E$5)</f>
        <v>0.52524354116761163</v>
      </c>
      <c r="HN130" s="87">
        <f>IF($B130=PO_valitsin!$C$8,100000,'mallin data'!EO130/'mallin data'!BP$297*PO_valitsin!H$5)</f>
        <v>8.4646541666317549E-2</v>
      </c>
      <c r="HO130" s="87"/>
      <c r="HP130" s="87"/>
      <c r="HQ130" s="87"/>
      <c r="HR130" s="87">
        <f>IF($B130=PO_valitsin!$C$8,100000,'mallin data'!ES130/'mallin data'!BT$297*PO_valitsin!I$5)</f>
        <v>0.19008907872057351</v>
      </c>
      <c r="HS130" s="87"/>
      <c r="HT130" s="87"/>
      <c r="HU130" s="87"/>
      <c r="HV130" s="87"/>
      <c r="HW130" s="87"/>
      <c r="HX130" s="87"/>
      <c r="HY130" s="87"/>
      <c r="HZ130" s="87"/>
      <c r="IA130" s="87"/>
      <c r="IB130" s="87"/>
      <c r="IC130" s="87"/>
      <c r="ID130" s="87"/>
      <c r="IE130" s="87"/>
      <c r="IF130" s="87"/>
      <c r="IG130" s="87"/>
      <c r="IH130" s="87">
        <f>IF($B130=PO_valitsin!$C$8,100000,'mallin data'!FI130/'mallin data'!CJ$297*PO_valitsin!G$5)</f>
        <v>8.1019984987825103E-2</v>
      </c>
      <c r="II130" s="88">
        <f t="shared" si="4"/>
        <v>1.0283158474298901</v>
      </c>
      <c r="IJ130" s="80">
        <f t="shared" si="5"/>
        <v>178</v>
      </c>
      <c r="IK130" s="89">
        <f t="shared" si="7"/>
        <v>1.2799999999999964E-8</v>
      </c>
      <c r="IL130" s="36" t="str">
        <f t="shared" si="6"/>
        <v>Lieto</v>
      </c>
    </row>
    <row r="131" spans="2:246" x14ac:dyDescent="0.2">
      <c r="B131" s="12" t="s">
        <v>269</v>
      </c>
      <c r="C131" s="12">
        <v>425</v>
      </c>
      <c r="F131" s="59" t="s">
        <v>91</v>
      </c>
      <c r="G131" s="59" t="s">
        <v>92</v>
      </c>
      <c r="H131" s="59" t="s">
        <v>84</v>
      </c>
      <c r="I131" s="59" t="s">
        <v>85</v>
      </c>
      <c r="J131" s="71">
        <v>33.799999999999997</v>
      </c>
      <c r="Q131" s="71">
        <v>81.400000000000006</v>
      </c>
      <c r="AV131" s="67"/>
      <c r="AW131" s="67"/>
      <c r="BO131" s="76">
        <v>-2.706422018348624E-2</v>
      </c>
      <c r="BP131" s="77">
        <v>24057.767355694228</v>
      </c>
      <c r="BT131" s="75">
        <v>1E-3</v>
      </c>
      <c r="CJ131" s="77">
        <v>2121</v>
      </c>
      <c r="CK131" s="84">
        <f>ABS(J131-PO_valitsin!$D$8)</f>
        <v>11.700000000000003</v>
      </c>
      <c r="CR131" s="86">
        <f>ABS(Q131-PO_valitsin!$F$8)</f>
        <v>6.5999999999999943</v>
      </c>
      <c r="EN131" s="85">
        <f>ABS(BO131-PO_valitsin!$E$8)</f>
        <v>2.0349572919962033E-2</v>
      </c>
      <c r="EO131" s="85">
        <f>ABS(BP131-PO_valitsin!$H$8)</f>
        <v>2649.6035678047047</v>
      </c>
      <c r="ES131" s="85">
        <f>ABS(BT131-PO_valitsin!$I$8)</f>
        <v>1E-3</v>
      </c>
      <c r="FI131" s="85">
        <f>ABS(CJ131-PO_valitsin!$G$8)</f>
        <v>353</v>
      </c>
      <c r="FJ131" s="87">
        <f>IF($B131=PO_valitsin!$C$8,100000,'mallin data'!CK131/'mallin data'!J$297*PO_valitsin!D$5)</f>
        <v>0.52750392109837574</v>
      </c>
      <c r="FK131" s="87"/>
      <c r="FL131" s="87"/>
      <c r="FM131" s="87"/>
      <c r="FN131" s="87"/>
      <c r="FO131" s="87"/>
      <c r="FP131" s="87"/>
      <c r="FQ131" s="87">
        <f>IF($B131=PO_valitsin!$C$8,100000,'mallin data'!CR131/'mallin data'!Q$297*PO_valitsin!F$5)</f>
        <v>3.1242236979210154E-2</v>
      </c>
      <c r="FR131" s="87"/>
      <c r="FS131" s="87"/>
      <c r="FT131" s="87"/>
      <c r="FU131" s="87"/>
      <c r="FV131" s="87"/>
      <c r="FW131" s="87"/>
      <c r="FX131" s="87"/>
      <c r="FY131" s="87"/>
      <c r="FZ131" s="87"/>
      <c r="GA131" s="87"/>
      <c r="GB131" s="87"/>
      <c r="GC131" s="87"/>
      <c r="GD131" s="87"/>
      <c r="GE131" s="87"/>
      <c r="GF131" s="87"/>
      <c r="GG131" s="87"/>
      <c r="GH131" s="87"/>
      <c r="GI131" s="87"/>
      <c r="GJ131" s="87"/>
      <c r="GK131" s="87"/>
      <c r="GL131" s="87"/>
      <c r="GM131" s="87"/>
      <c r="GN131" s="87"/>
      <c r="GO131" s="87"/>
      <c r="GP131" s="87"/>
      <c r="GQ131" s="87"/>
      <c r="GR131" s="87"/>
      <c r="GS131" s="87"/>
      <c r="GT131" s="87"/>
      <c r="GU131" s="87"/>
      <c r="GV131" s="87"/>
      <c r="GW131" s="87"/>
      <c r="GX131" s="87"/>
      <c r="GY131" s="87"/>
      <c r="GZ131" s="87"/>
      <c r="HA131" s="87"/>
      <c r="HB131" s="87"/>
      <c r="HC131" s="87"/>
      <c r="HD131" s="87"/>
      <c r="HE131" s="87"/>
      <c r="HF131" s="87"/>
      <c r="HG131" s="87"/>
      <c r="HH131" s="87"/>
      <c r="HI131" s="87"/>
      <c r="HJ131" s="87"/>
      <c r="HK131" s="87"/>
      <c r="HL131" s="87"/>
      <c r="HM131" s="87">
        <f>IF($B131=PO_valitsin!$C$8,100000,'mallin data'!EN131/'mallin data'!BO$297*PO_valitsin!E$5)</f>
        <v>0.19940842085683294</v>
      </c>
      <c r="HN131" s="87">
        <f>IF($B131=PO_valitsin!$C$8,100000,'mallin data'!EO131/'mallin data'!BP$297*PO_valitsin!H$5)</f>
        <v>8.4083078472812989E-2</v>
      </c>
      <c r="HO131" s="87"/>
      <c r="HP131" s="87"/>
      <c r="HQ131" s="87"/>
      <c r="HR131" s="87">
        <f>IF($B131=PO_valitsin!$C$8,100000,'mallin data'!ES131/'mallin data'!BT$297*PO_valitsin!I$5)</f>
        <v>1.4622236824659501E-2</v>
      </c>
      <c r="HS131" s="87"/>
      <c r="HT131" s="87"/>
      <c r="HU131" s="87"/>
      <c r="HV131" s="87"/>
      <c r="HW131" s="87"/>
      <c r="HX131" s="87"/>
      <c r="HY131" s="87"/>
      <c r="HZ131" s="87"/>
      <c r="IA131" s="87"/>
      <c r="IB131" s="87"/>
      <c r="IC131" s="87"/>
      <c r="ID131" s="87"/>
      <c r="IE131" s="87"/>
      <c r="IF131" s="87"/>
      <c r="IG131" s="87"/>
      <c r="IH131" s="87">
        <f>IF($B131=PO_valitsin!$C$8,100000,'mallin data'!FI131/'mallin data'!CJ$297*PO_valitsin!G$5)</f>
        <v>3.4292631535614224E-2</v>
      </c>
      <c r="II131" s="88">
        <f t="shared" si="4"/>
        <v>0.89115253866750554</v>
      </c>
      <c r="IJ131" s="80">
        <f t="shared" si="5"/>
        <v>128</v>
      </c>
      <c r="IK131" s="89">
        <f t="shared" si="7"/>
        <v>1.2899999999999963E-8</v>
      </c>
      <c r="IL131" s="36" t="str">
        <f t="shared" si="6"/>
        <v>Liminka</v>
      </c>
    </row>
    <row r="132" spans="2:246" x14ac:dyDescent="0.2">
      <c r="B132" s="12" t="s">
        <v>270</v>
      </c>
      <c r="C132" s="12">
        <v>426</v>
      </c>
      <c r="F132" s="59" t="s">
        <v>155</v>
      </c>
      <c r="G132" s="59" t="s">
        <v>156</v>
      </c>
      <c r="H132" s="59" t="s">
        <v>93</v>
      </c>
      <c r="I132" s="59" t="s">
        <v>94</v>
      </c>
      <c r="J132" s="71">
        <v>44.4</v>
      </c>
      <c r="Q132" s="71">
        <v>57.9</v>
      </c>
      <c r="AV132" s="67"/>
      <c r="AW132" s="67"/>
      <c r="BO132" s="76">
        <v>7.3099415204678359E-4</v>
      </c>
      <c r="BP132" s="77">
        <v>24802.290249812013</v>
      </c>
      <c r="BT132" s="75">
        <v>0</v>
      </c>
      <c r="CJ132" s="77">
        <v>1369</v>
      </c>
      <c r="CK132" s="84">
        <f>ABS(J132-PO_valitsin!$D$8)</f>
        <v>1.1000000000000014</v>
      </c>
      <c r="CR132" s="86">
        <f>ABS(Q132-PO_valitsin!$F$8)</f>
        <v>30.1</v>
      </c>
      <c r="EN132" s="85">
        <f>ABS(BO132-PO_valitsin!$E$8)</f>
        <v>4.8144787255495057E-2</v>
      </c>
      <c r="EO132" s="85">
        <f>ABS(BP132-PO_valitsin!$H$8)</f>
        <v>1905.0806736869199</v>
      </c>
      <c r="ES132" s="85">
        <f>ABS(BT132-PO_valitsin!$I$8)</f>
        <v>2E-3</v>
      </c>
      <c r="FI132" s="85">
        <f>ABS(CJ132-PO_valitsin!$G$8)</f>
        <v>399</v>
      </c>
      <c r="FJ132" s="87">
        <f>IF($B132=PO_valitsin!$C$8,100000,'mallin data'!CK132/'mallin data'!J$297*PO_valitsin!D$5)</f>
        <v>4.9594385744291786E-2</v>
      </c>
      <c r="FK132" s="87"/>
      <c r="FL132" s="87"/>
      <c r="FM132" s="87"/>
      <c r="FN132" s="87"/>
      <c r="FO132" s="87"/>
      <c r="FP132" s="87"/>
      <c r="FQ132" s="87">
        <f>IF($B132=PO_valitsin!$C$8,100000,'mallin data'!CR132/'mallin data'!Q$297*PO_valitsin!F$5)</f>
        <v>0.14248353531427674</v>
      </c>
      <c r="FR132" s="87"/>
      <c r="FS132" s="87"/>
      <c r="FT132" s="87"/>
      <c r="FU132" s="87"/>
      <c r="FV132" s="87"/>
      <c r="FW132" s="87"/>
      <c r="FX132" s="87"/>
      <c r="FY132" s="87"/>
      <c r="FZ132" s="87"/>
      <c r="GA132" s="87"/>
      <c r="GB132" s="87"/>
      <c r="GC132" s="87"/>
      <c r="GD132" s="87"/>
      <c r="GE132" s="87"/>
      <c r="GF132" s="87"/>
      <c r="GG132" s="87"/>
      <c r="GH132" s="87"/>
      <c r="GI132" s="87"/>
      <c r="GJ132" s="87"/>
      <c r="GK132" s="87"/>
      <c r="GL132" s="87"/>
      <c r="GM132" s="87"/>
      <c r="GN132" s="87"/>
      <c r="GO132" s="87"/>
      <c r="GP132" s="87"/>
      <c r="GQ132" s="87"/>
      <c r="GR132" s="87"/>
      <c r="GS132" s="87"/>
      <c r="GT132" s="87"/>
      <c r="GU132" s="87"/>
      <c r="GV132" s="87"/>
      <c r="GW132" s="87"/>
      <c r="GX132" s="87"/>
      <c r="GY132" s="87"/>
      <c r="GZ132" s="87"/>
      <c r="HA132" s="87"/>
      <c r="HB132" s="87"/>
      <c r="HC132" s="87"/>
      <c r="HD132" s="87"/>
      <c r="HE132" s="87"/>
      <c r="HF132" s="87"/>
      <c r="HG132" s="87"/>
      <c r="HH132" s="87"/>
      <c r="HI132" s="87"/>
      <c r="HJ132" s="87"/>
      <c r="HK132" s="87"/>
      <c r="HL132" s="87"/>
      <c r="HM132" s="87">
        <f>IF($B132=PO_valitsin!$C$8,100000,'mallin data'!EN132/'mallin data'!BO$297*PO_valitsin!E$5)</f>
        <v>0.47177776343840622</v>
      </c>
      <c r="HN132" s="87">
        <f>IF($B132=PO_valitsin!$C$8,100000,'mallin data'!EO132/'mallin data'!BP$297*PO_valitsin!H$5)</f>
        <v>6.0456231916752742E-2</v>
      </c>
      <c r="HO132" s="87"/>
      <c r="HP132" s="87"/>
      <c r="HQ132" s="87"/>
      <c r="HR132" s="87">
        <f>IF($B132=PO_valitsin!$C$8,100000,'mallin data'!ES132/'mallin data'!BT$297*PO_valitsin!I$5)</f>
        <v>2.9244473649319001E-2</v>
      </c>
      <c r="HS132" s="87"/>
      <c r="HT132" s="87"/>
      <c r="HU132" s="87"/>
      <c r="HV132" s="87"/>
      <c r="HW132" s="87"/>
      <c r="HX132" s="87"/>
      <c r="HY132" s="87"/>
      <c r="HZ132" s="87"/>
      <c r="IA132" s="87"/>
      <c r="IB132" s="87"/>
      <c r="IC132" s="87"/>
      <c r="ID132" s="87"/>
      <c r="IE132" s="87"/>
      <c r="IF132" s="87"/>
      <c r="IG132" s="87"/>
      <c r="IH132" s="87">
        <f>IF($B132=PO_valitsin!$C$8,100000,'mallin data'!FI132/'mallin data'!CJ$297*PO_valitsin!G$5)</f>
        <v>3.8761359724391146E-2</v>
      </c>
      <c r="II132" s="88">
        <f t="shared" ref="II132:II195" si="8">SUM(FJ132:IH132)+IK132</f>
        <v>0.7923177627874376</v>
      </c>
      <c r="IJ132" s="80">
        <f t="shared" ref="IJ132:IJ195" si="9">_xlfn.RANK.EQ(II132,$II$3:$II$295,1)</f>
        <v>93</v>
      </c>
      <c r="IK132" s="89">
        <f t="shared" si="7"/>
        <v>1.2999999999999963E-8</v>
      </c>
      <c r="IL132" s="36" t="str">
        <f t="shared" ref="IL132:IL195" si="10">B132</f>
        <v>Liperi</v>
      </c>
    </row>
    <row r="133" spans="2:246" x14ac:dyDescent="0.2">
      <c r="B133" s="12" t="s">
        <v>271</v>
      </c>
      <c r="C133" s="12">
        <v>444</v>
      </c>
      <c r="F133" s="59" t="s">
        <v>102</v>
      </c>
      <c r="G133" s="59" t="s">
        <v>103</v>
      </c>
      <c r="H133" s="59" t="s">
        <v>117</v>
      </c>
      <c r="I133" s="59" t="s">
        <v>118</v>
      </c>
      <c r="J133" s="71">
        <v>46.2</v>
      </c>
      <c r="Q133" s="71">
        <v>82.4</v>
      </c>
      <c r="AV133" s="67"/>
      <c r="AW133" s="67"/>
      <c r="BO133" s="76">
        <v>-1.7122613658728598E-2</v>
      </c>
      <c r="BP133" s="77">
        <v>29023.25194435316</v>
      </c>
      <c r="BT133" s="75">
        <v>3.5000000000000003E-2</v>
      </c>
      <c r="CJ133" s="77">
        <v>4994</v>
      </c>
      <c r="CK133" s="84">
        <f>ABS(J133-PO_valitsin!$D$8)</f>
        <v>0.70000000000000284</v>
      </c>
      <c r="CR133" s="86">
        <f>ABS(Q133-PO_valitsin!$F$8)</f>
        <v>5.5999999999999943</v>
      </c>
      <c r="EN133" s="85">
        <f>ABS(BO133-PO_valitsin!$E$8)</f>
        <v>3.0291179444719676E-2</v>
      </c>
      <c r="EO133" s="85">
        <f>ABS(BP133-PO_valitsin!$H$8)</f>
        <v>2315.8810208542272</v>
      </c>
      <c r="ES133" s="85">
        <f>ABS(BT133-PO_valitsin!$I$8)</f>
        <v>3.3000000000000002E-2</v>
      </c>
      <c r="FI133" s="85">
        <f>ABS(CJ133-PO_valitsin!$G$8)</f>
        <v>3226</v>
      </c>
      <c r="FJ133" s="87">
        <f>IF($B133=PO_valitsin!$C$8,100000,'mallin data'!CK133/'mallin data'!J$297*PO_valitsin!D$5)</f>
        <v>3.1560063655458499E-2</v>
      </c>
      <c r="FK133" s="87"/>
      <c r="FL133" s="87"/>
      <c r="FM133" s="87"/>
      <c r="FN133" s="87"/>
      <c r="FO133" s="87"/>
      <c r="FP133" s="87"/>
      <c r="FQ133" s="87">
        <f>IF($B133=PO_valitsin!$C$8,100000,'mallin data'!CR133/'mallin data'!Q$297*PO_valitsin!F$5)</f>
        <v>2.6508564709632858E-2</v>
      </c>
      <c r="FR133" s="87"/>
      <c r="FS133" s="87"/>
      <c r="FT133" s="87"/>
      <c r="FU133" s="87"/>
      <c r="FV133" s="87"/>
      <c r="FW133" s="87"/>
      <c r="FX133" s="87"/>
      <c r="FY133" s="87"/>
      <c r="FZ133" s="87"/>
      <c r="GA133" s="87"/>
      <c r="GB133" s="87"/>
      <c r="GC133" s="87"/>
      <c r="GD133" s="87"/>
      <c r="GE133" s="87"/>
      <c r="GF133" s="87"/>
      <c r="GG133" s="87"/>
      <c r="GH133" s="87"/>
      <c r="GI133" s="87"/>
      <c r="GJ133" s="87"/>
      <c r="GK133" s="87"/>
      <c r="GL133" s="87"/>
      <c r="GM133" s="87"/>
      <c r="GN133" s="87"/>
      <c r="GO133" s="87"/>
      <c r="GP133" s="87"/>
      <c r="GQ133" s="87"/>
      <c r="GR133" s="87"/>
      <c r="GS133" s="87"/>
      <c r="GT133" s="87"/>
      <c r="GU133" s="87"/>
      <c r="GV133" s="87"/>
      <c r="GW133" s="87"/>
      <c r="GX133" s="87"/>
      <c r="GY133" s="87"/>
      <c r="GZ133" s="87"/>
      <c r="HA133" s="87"/>
      <c r="HB133" s="87"/>
      <c r="HC133" s="87"/>
      <c r="HD133" s="87"/>
      <c r="HE133" s="87"/>
      <c r="HF133" s="87"/>
      <c r="HG133" s="87"/>
      <c r="HH133" s="87"/>
      <c r="HI133" s="87"/>
      <c r="HJ133" s="87"/>
      <c r="HK133" s="87"/>
      <c r="HL133" s="87"/>
      <c r="HM133" s="87">
        <f>IF($B133=PO_valitsin!$C$8,100000,'mallin data'!EN133/'mallin data'!BO$297*PO_valitsin!E$5)</f>
        <v>0.29682766723016696</v>
      </c>
      <c r="HN133" s="87">
        <f>IF($B133=PO_valitsin!$C$8,100000,'mallin data'!EO133/'mallin data'!BP$297*PO_valitsin!H$5)</f>
        <v>7.3492656779414869E-2</v>
      </c>
      <c r="HO133" s="87"/>
      <c r="HP133" s="87"/>
      <c r="HQ133" s="87"/>
      <c r="HR133" s="87">
        <f>IF($B133=PO_valitsin!$C$8,100000,'mallin data'!ES133/'mallin data'!BT$297*PO_valitsin!I$5)</f>
        <v>0.48253381521376359</v>
      </c>
      <c r="HS133" s="87"/>
      <c r="HT133" s="87"/>
      <c r="HU133" s="87"/>
      <c r="HV133" s="87"/>
      <c r="HW133" s="87"/>
      <c r="HX133" s="87"/>
      <c r="HY133" s="87"/>
      <c r="HZ133" s="87"/>
      <c r="IA133" s="87"/>
      <c r="IB133" s="87"/>
      <c r="IC133" s="87"/>
      <c r="ID133" s="87"/>
      <c r="IE133" s="87"/>
      <c r="IF133" s="87"/>
      <c r="IG133" s="87"/>
      <c r="IH133" s="87">
        <f>IF($B133=PO_valitsin!$C$8,100000,'mallin data'!FI133/'mallin data'!CJ$297*PO_valitsin!G$5)</f>
        <v>0.31339385080422516</v>
      </c>
      <c r="II133" s="88">
        <f t="shared" si="8"/>
        <v>1.2243166314926619</v>
      </c>
      <c r="IJ133" s="80">
        <f t="shared" si="9"/>
        <v>210</v>
      </c>
      <c r="IK133" s="89">
        <f t="shared" ref="IK133:IK196" si="11">IK132+0.0000000001</f>
        <v>1.3099999999999962E-8</v>
      </c>
      <c r="IL133" s="36" t="str">
        <f t="shared" si="10"/>
        <v>Lohja</v>
      </c>
    </row>
    <row r="134" spans="2:246" x14ac:dyDescent="0.2">
      <c r="B134" s="12" t="s">
        <v>105</v>
      </c>
      <c r="C134" s="12">
        <v>430</v>
      </c>
      <c r="F134" s="59" t="s">
        <v>106</v>
      </c>
      <c r="G134" s="59" t="s">
        <v>107</v>
      </c>
      <c r="H134" s="59" t="s">
        <v>84</v>
      </c>
      <c r="I134" s="59" t="s">
        <v>85</v>
      </c>
      <c r="J134" s="71">
        <v>48.9</v>
      </c>
      <c r="Q134" s="71">
        <v>67.8</v>
      </c>
      <c r="AV134" s="67"/>
      <c r="AW134" s="67"/>
      <c r="BO134" s="76">
        <v>-2.8711484593837534E-2</v>
      </c>
      <c r="BP134" s="77">
        <v>24686.860311284046</v>
      </c>
      <c r="BT134" s="75">
        <v>2E-3</v>
      </c>
      <c r="CJ134" s="77">
        <v>1387</v>
      </c>
      <c r="CK134" s="84">
        <f>ABS(J134-PO_valitsin!$D$8)</f>
        <v>3.3999999999999986</v>
      </c>
      <c r="CR134" s="86">
        <f>ABS(Q134-PO_valitsin!$F$8)</f>
        <v>20.200000000000003</v>
      </c>
      <c r="EN134" s="85">
        <f>ABS(BO134-PO_valitsin!$E$8)</f>
        <v>1.870230850961074E-2</v>
      </c>
      <c r="EO134" s="85">
        <f>ABS(BP134-PO_valitsin!$H$8)</f>
        <v>2020.5106122148864</v>
      </c>
      <c r="ES134" s="85">
        <f>ABS(BT134-PO_valitsin!$I$8)</f>
        <v>0</v>
      </c>
      <c r="FI134" s="85">
        <f>ABS(CJ134-PO_valitsin!$G$8)</f>
        <v>381</v>
      </c>
      <c r="FJ134" s="87">
        <f>IF($B134=PO_valitsin!$C$8,100000,'mallin data'!CK134/'mallin data'!J$297*PO_valitsin!D$5)</f>
        <v>0.15329173775508345</v>
      </c>
      <c r="FK134" s="87"/>
      <c r="FL134" s="87"/>
      <c r="FM134" s="87"/>
      <c r="FN134" s="87"/>
      <c r="FO134" s="87"/>
      <c r="FP134" s="87"/>
      <c r="FQ134" s="87">
        <f>IF($B134=PO_valitsin!$C$8,100000,'mallin data'!CR134/'mallin data'!Q$297*PO_valitsin!F$5)</f>
        <v>9.5620179845461492E-2</v>
      </c>
      <c r="FR134" s="87"/>
      <c r="FS134" s="87"/>
      <c r="FT134" s="87"/>
      <c r="FU134" s="87"/>
      <c r="FV134" s="87"/>
      <c r="FW134" s="87"/>
      <c r="FX134" s="87"/>
      <c r="FY134" s="87"/>
      <c r="FZ134" s="87"/>
      <c r="GA134" s="87"/>
      <c r="GB134" s="87"/>
      <c r="GC134" s="87"/>
      <c r="GD134" s="87"/>
      <c r="GE134" s="87"/>
      <c r="GF134" s="87"/>
      <c r="GG134" s="87"/>
      <c r="GH134" s="87"/>
      <c r="GI134" s="87"/>
      <c r="GJ134" s="87"/>
      <c r="GK134" s="87"/>
      <c r="GL134" s="87"/>
      <c r="GM134" s="87"/>
      <c r="GN134" s="87"/>
      <c r="GO134" s="87"/>
      <c r="GP134" s="87"/>
      <c r="GQ134" s="87"/>
      <c r="GR134" s="87"/>
      <c r="GS134" s="87"/>
      <c r="GT134" s="87"/>
      <c r="GU134" s="87"/>
      <c r="GV134" s="87"/>
      <c r="GW134" s="87"/>
      <c r="GX134" s="87"/>
      <c r="GY134" s="87"/>
      <c r="GZ134" s="87"/>
      <c r="HA134" s="87"/>
      <c r="HB134" s="87"/>
      <c r="HC134" s="87"/>
      <c r="HD134" s="87"/>
      <c r="HE134" s="87"/>
      <c r="HF134" s="87"/>
      <c r="HG134" s="87"/>
      <c r="HH134" s="87"/>
      <c r="HI134" s="87"/>
      <c r="HJ134" s="87"/>
      <c r="HK134" s="87"/>
      <c r="HL134" s="87"/>
      <c r="HM134" s="87">
        <f>IF($B134=PO_valitsin!$C$8,100000,'mallin data'!EN134/'mallin data'!BO$297*PO_valitsin!E$5)</f>
        <v>0.18326663763151566</v>
      </c>
      <c r="HN134" s="87">
        <f>IF($B134=PO_valitsin!$C$8,100000,'mallin data'!EO134/'mallin data'!BP$297*PO_valitsin!H$5)</f>
        <v>6.4119309932382282E-2</v>
      </c>
      <c r="HO134" s="87"/>
      <c r="HP134" s="87"/>
      <c r="HQ134" s="87"/>
      <c r="HR134" s="87">
        <f>IF($B134=PO_valitsin!$C$8,100000,'mallin data'!ES134/'mallin data'!BT$297*PO_valitsin!I$5)</f>
        <v>0</v>
      </c>
      <c r="HS134" s="87"/>
      <c r="HT134" s="87"/>
      <c r="HU134" s="87"/>
      <c r="HV134" s="87"/>
      <c r="HW134" s="87"/>
      <c r="HX134" s="87"/>
      <c r="HY134" s="87"/>
      <c r="HZ134" s="87"/>
      <c r="IA134" s="87"/>
      <c r="IB134" s="87"/>
      <c r="IC134" s="87"/>
      <c r="ID134" s="87"/>
      <c r="IE134" s="87"/>
      <c r="IF134" s="87"/>
      <c r="IG134" s="87"/>
      <c r="IH134" s="87">
        <f>IF($B134=PO_valitsin!$C$8,100000,'mallin data'!FI134/'mallin data'!CJ$297*PO_valitsin!G$5)</f>
        <v>3.7012726954869742E-2</v>
      </c>
      <c r="II134" s="88">
        <f t="shared" si="8"/>
        <v>0.53331060531931263</v>
      </c>
      <c r="IJ134" s="80">
        <f t="shared" si="9"/>
        <v>31</v>
      </c>
      <c r="IK134" s="89">
        <f t="shared" si="11"/>
        <v>1.3199999999999961E-8</v>
      </c>
      <c r="IL134" s="36" t="str">
        <f t="shared" si="10"/>
        <v>Loimaa</v>
      </c>
    </row>
    <row r="135" spans="2:246" x14ac:dyDescent="0.2">
      <c r="B135" s="12" t="s">
        <v>272</v>
      </c>
      <c r="C135" s="12">
        <v>433</v>
      </c>
      <c r="F135" s="59" t="s">
        <v>126</v>
      </c>
      <c r="G135" s="59" t="s">
        <v>127</v>
      </c>
      <c r="H135" s="59" t="s">
        <v>93</v>
      </c>
      <c r="I135" s="59" t="s">
        <v>94</v>
      </c>
      <c r="J135" s="71">
        <v>46.9</v>
      </c>
      <c r="Q135" s="71">
        <v>56.1</v>
      </c>
      <c r="AV135" s="67"/>
      <c r="AW135" s="67"/>
      <c r="BO135" s="76">
        <v>-4.0276179516685849E-2</v>
      </c>
      <c r="BP135" s="77">
        <v>27024.743239729589</v>
      </c>
      <c r="BT135" s="75">
        <v>5.0000000000000001E-3</v>
      </c>
      <c r="CJ135" s="77">
        <v>834</v>
      </c>
      <c r="CK135" s="84">
        <f>ABS(J135-PO_valitsin!$D$8)</f>
        <v>1.3999999999999986</v>
      </c>
      <c r="CR135" s="86">
        <f>ABS(Q135-PO_valitsin!$F$8)</f>
        <v>31.9</v>
      </c>
      <c r="EN135" s="85">
        <f>ABS(BO135-PO_valitsin!$E$8)</f>
        <v>7.1376135867624244E-3</v>
      </c>
      <c r="EO135" s="85">
        <f>ABS(BP135-PO_valitsin!$H$8)</f>
        <v>317.372316230656</v>
      </c>
      <c r="ES135" s="85">
        <f>ABS(BT135-PO_valitsin!$I$8)</f>
        <v>3.0000000000000001E-3</v>
      </c>
      <c r="FI135" s="85">
        <f>ABS(CJ135-PO_valitsin!$G$8)</f>
        <v>934</v>
      </c>
      <c r="FJ135" s="87">
        <f>IF($B135=PO_valitsin!$C$8,100000,'mallin data'!CK135/'mallin data'!J$297*PO_valitsin!D$5)</f>
        <v>6.3120127310916666E-2</v>
      </c>
      <c r="FK135" s="87"/>
      <c r="FL135" s="87"/>
      <c r="FM135" s="87"/>
      <c r="FN135" s="87"/>
      <c r="FO135" s="87"/>
      <c r="FP135" s="87"/>
      <c r="FQ135" s="87">
        <f>IF($B135=PO_valitsin!$C$8,100000,'mallin data'!CR135/'mallin data'!Q$297*PO_valitsin!F$5)</f>
        <v>0.15100414539951587</v>
      </c>
      <c r="FR135" s="87"/>
      <c r="FS135" s="87"/>
      <c r="FT135" s="87"/>
      <c r="FU135" s="87"/>
      <c r="FV135" s="87"/>
      <c r="FW135" s="87"/>
      <c r="FX135" s="87"/>
      <c r="FY135" s="87"/>
      <c r="FZ135" s="87"/>
      <c r="GA135" s="87"/>
      <c r="GB135" s="87"/>
      <c r="GC135" s="87"/>
      <c r="GD135" s="87"/>
      <c r="GE135" s="87"/>
      <c r="GF135" s="87"/>
      <c r="GG135" s="87"/>
      <c r="GH135" s="87"/>
      <c r="GI135" s="87"/>
      <c r="GJ135" s="87"/>
      <c r="GK135" s="87"/>
      <c r="GL135" s="87"/>
      <c r="GM135" s="87"/>
      <c r="GN135" s="87"/>
      <c r="GO135" s="87"/>
      <c r="GP135" s="87"/>
      <c r="GQ135" s="87"/>
      <c r="GR135" s="87"/>
      <c r="GS135" s="87"/>
      <c r="GT135" s="87"/>
      <c r="GU135" s="87"/>
      <c r="GV135" s="87"/>
      <c r="GW135" s="87"/>
      <c r="GX135" s="87"/>
      <c r="GY135" s="87"/>
      <c r="GZ135" s="87"/>
      <c r="HA135" s="87"/>
      <c r="HB135" s="87"/>
      <c r="HC135" s="87"/>
      <c r="HD135" s="87"/>
      <c r="HE135" s="87"/>
      <c r="HF135" s="87"/>
      <c r="HG135" s="87"/>
      <c r="HH135" s="87"/>
      <c r="HI135" s="87"/>
      <c r="HJ135" s="87"/>
      <c r="HK135" s="87"/>
      <c r="HL135" s="87"/>
      <c r="HM135" s="87">
        <f>IF($B135=PO_valitsin!$C$8,100000,'mallin data'!EN135/'mallin data'!BO$297*PO_valitsin!E$5)</f>
        <v>6.9942512288617892E-2</v>
      </c>
      <c r="HN135" s="87">
        <f>IF($B135=PO_valitsin!$C$8,100000,'mallin data'!EO135/'mallin data'!BP$297*PO_valitsin!H$5)</f>
        <v>1.0071560023158755E-2</v>
      </c>
      <c r="HO135" s="87"/>
      <c r="HP135" s="87"/>
      <c r="HQ135" s="87"/>
      <c r="HR135" s="87">
        <f>IF($B135=PO_valitsin!$C$8,100000,'mallin data'!ES135/'mallin data'!BT$297*PO_valitsin!I$5)</f>
        <v>4.3866710473978505E-2</v>
      </c>
      <c r="HS135" s="87"/>
      <c r="HT135" s="87"/>
      <c r="HU135" s="87"/>
      <c r="HV135" s="87"/>
      <c r="HW135" s="87"/>
      <c r="HX135" s="87"/>
      <c r="HY135" s="87"/>
      <c r="HZ135" s="87"/>
      <c r="IA135" s="87"/>
      <c r="IB135" s="87"/>
      <c r="IC135" s="87"/>
      <c r="ID135" s="87"/>
      <c r="IE135" s="87"/>
      <c r="IF135" s="87"/>
      <c r="IG135" s="87"/>
      <c r="IH135" s="87">
        <f>IF($B135=PO_valitsin!$C$8,100000,'mallin data'!FI135/'mallin data'!CJ$297*PO_valitsin!G$5)</f>
        <v>9.0734611485166233E-2</v>
      </c>
      <c r="II135" s="88">
        <f t="shared" si="8"/>
        <v>0.4287396802813539</v>
      </c>
      <c r="IJ135" s="80">
        <f t="shared" si="9"/>
        <v>11</v>
      </c>
      <c r="IK135" s="89">
        <f t="shared" si="11"/>
        <v>1.329999999999996E-8</v>
      </c>
      <c r="IL135" s="36" t="str">
        <f t="shared" si="10"/>
        <v>Loppi</v>
      </c>
    </row>
    <row r="136" spans="2:246" x14ac:dyDescent="0.2">
      <c r="B136" s="12" t="s">
        <v>257</v>
      </c>
      <c r="C136" s="12">
        <v>434</v>
      </c>
      <c r="F136" s="59" t="s">
        <v>102</v>
      </c>
      <c r="G136" s="59" t="s">
        <v>103</v>
      </c>
      <c r="H136" s="59" t="s">
        <v>84</v>
      </c>
      <c r="I136" s="59" t="s">
        <v>85</v>
      </c>
      <c r="J136" s="71">
        <v>49</v>
      </c>
      <c r="Q136" s="71">
        <v>74.5</v>
      </c>
      <c r="AV136" s="67"/>
      <c r="AW136" s="67"/>
      <c r="BO136" s="76">
        <v>1.1259676284306826E-2</v>
      </c>
      <c r="BP136" s="77">
        <v>27709.194701895143</v>
      </c>
      <c r="BT136" s="75">
        <v>0.39</v>
      </c>
      <c r="CJ136" s="77">
        <v>1437</v>
      </c>
      <c r="CK136" s="84">
        <f>ABS(J136-PO_valitsin!$D$8)</f>
        <v>3.5</v>
      </c>
      <c r="CR136" s="86">
        <f>ABS(Q136-PO_valitsin!$F$8)</f>
        <v>13.5</v>
      </c>
      <c r="EN136" s="85">
        <f>ABS(BO136-PO_valitsin!$E$8)</f>
        <v>5.8673469387755098E-2</v>
      </c>
      <c r="EO136" s="85">
        <f>ABS(BP136-PO_valitsin!$H$8)</f>
        <v>1001.8237783962104</v>
      </c>
      <c r="ES136" s="85">
        <f>ABS(BT136-PO_valitsin!$I$8)</f>
        <v>0.38800000000000001</v>
      </c>
      <c r="FI136" s="85">
        <f>ABS(CJ136-PO_valitsin!$G$8)</f>
        <v>331</v>
      </c>
      <c r="FJ136" s="87">
        <f>IF($B136=PO_valitsin!$C$8,100000,'mallin data'!CK136/'mallin data'!J$297*PO_valitsin!D$5)</f>
        <v>0.15780031827729182</v>
      </c>
      <c r="FK136" s="87"/>
      <c r="FL136" s="87"/>
      <c r="FM136" s="87"/>
      <c r="FN136" s="87"/>
      <c r="FO136" s="87"/>
      <c r="FP136" s="87"/>
      <c r="FQ136" s="87">
        <f>IF($B136=PO_valitsin!$C$8,100000,'mallin data'!CR136/'mallin data'!Q$297*PO_valitsin!F$5)</f>
        <v>6.3904575639293554E-2</v>
      </c>
      <c r="FR136" s="87"/>
      <c r="FS136" s="87"/>
      <c r="FT136" s="87"/>
      <c r="FU136" s="87"/>
      <c r="FV136" s="87"/>
      <c r="FW136" s="87"/>
      <c r="FX136" s="87"/>
      <c r="FY136" s="87"/>
      <c r="FZ136" s="87"/>
      <c r="GA136" s="87"/>
      <c r="GB136" s="87"/>
      <c r="GC136" s="87"/>
      <c r="GD136" s="87"/>
      <c r="GE136" s="87"/>
      <c r="GF136" s="87"/>
      <c r="GG136" s="87"/>
      <c r="GH136" s="87"/>
      <c r="GI136" s="87"/>
      <c r="GJ136" s="87"/>
      <c r="GK136" s="87"/>
      <c r="GL136" s="87"/>
      <c r="GM136" s="87"/>
      <c r="GN136" s="87"/>
      <c r="GO136" s="87"/>
      <c r="GP136" s="87"/>
      <c r="GQ136" s="87"/>
      <c r="GR136" s="87"/>
      <c r="GS136" s="87"/>
      <c r="GT136" s="87"/>
      <c r="GU136" s="87"/>
      <c r="GV136" s="87"/>
      <c r="GW136" s="87"/>
      <c r="GX136" s="87"/>
      <c r="GY136" s="87"/>
      <c r="GZ136" s="87"/>
      <c r="HA136" s="87"/>
      <c r="HB136" s="87"/>
      <c r="HC136" s="87"/>
      <c r="HD136" s="87"/>
      <c r="HE136" s="87"/>
      <c r="HF136" s="87"/>
      <c r="HG136" s="87"/>
      <c r="HH136" s="87"/>
      <c r="HI136" s="87"/>
      <c r="HJ136" s="87"/>
      <c r="HK136" s="87"/>
      <c r="HL136" s="87"/>
      <c r="HM136" s="87">
        <f>IF($B136=PO_valitsin!$C$8,100000,'mallin data'!EN136/'mallin data'!BO$297*PO_valitsin!E$5)</f>
        <v>0.57494984896350354</v>
      </c>
      <c r="HN136" s="87">
        <f>IF($B136=PO_valitsin!$C$8,100000,'mallin data'!EO136/'mallin data'!BP$297*PO_valitsin!H$5)</f>
        <v>3.1792087087432329E-2</v>
      </c>
      <c r="HO136" s="87"/>
      <c r="HP136" s="87"/>
      <c r="HQ136" s="87"/>
      <c r="HR136" s="87">
        <f>IF($B136=PO_valitsin!$C$8,100000,'mallin data'!ES136/'mallin data'!BT$297*PO_valitsin!I$5)</f>
        <v>5.6734278879678861</v>
      </c>
      <c r="HS136" s="87"/>
      <c r="HT136" s="87"/>
      <c r="HU136" s="87"/>
      <c r="HV136" s="87"/>
      <c r="HW136" s="87"/>
      <c r="HX136" s="87"/>
      <c r="HY136" s="87"/>
      <c r="HZ136" s="87"/>
      <c r="IA136" s="87"/>
      <c r="IB136" s="87"/>
      <c r="IC136" s="87"/>
      <c r="ID136" s="87"/>
      <c r="IE136" s="87"/>
      <c r="IF136" s="87"/>
      <c r="IG136" s="87"/>
      <c r="IH136" s="87">
        <f>IF($B136=PO_valitsin!$C$8,100000,'mallin data'!FI136/'mallin data'!CJ$297*PO_valitsin!G$5)</f>
        <v>3.2155413706199176E-2</v>
      </c>
      <c r="II136" s="88">
        <f t="shared" si="8"/>
        <v>6.5340301450416067</v>
      </c>
      <c r="IJ136" s="80">
        <f t="shared" si="9"/>
        <v>274</v>
      </c>
      <c r="IK136" s="89">
        <f t="shared" si="11"/>
        <v>1.339999999999996E-8</v>
      </c>
      <c r="IL136" s="36" t="str">
        <f t="shared" si="10"/>
        <v>Loviisa</v>
      </c>
    </row>
    <row r="137" spans="2:246" x14ac:dyDescent="0.2">
      <c r="B137" s="12" t="s">
        <v>273</v>
      </c>
      <c r="C137" s="12">
        <v>435</v>
      </c>
      <c r="F137" s="59" t="s">
        <v>141</v>
      </c>
      <c r="G137" s="59" t="s">
        <v>142</v>
      </c>
      <c r="H137" s="59" t="s">
        <v>93</v>
      </c>
      <c r="I137" s="59" t="s">
        <v>94</v>
      </c>
      <c r="J137" s="71">
        <v>57.1</v>
      </c>
      <c r="Q137" s="71"/>
      <c r="AV137" s="67"/>
      <c r="AW137" s="67"/>
      <c r="BO137" s="76">
        <v>0</v>
      </c>
      <c r="BP137" s="77">
        <v>27287.025641025641</v>
      </c>
      <c r="BT137" s="75"/>
      <c r="CJ137" s="77">
        <v>40</v>
      </c>
      <c r="CK137" s="84">
        <f>ABS(J137-PO_valitsin!$D$8)</f>
        <v>11.600000000000001</v>
      </c>
      <c r="CR137" s="86">
        <f>ABS(Q137-PO_valitsin!$F$8)</f>
        <v>88</v>
      </c>
      <c r="EN137" s="85">
        <f>ABS(BO137-PO_valitsin!$E$8)</f>
        <v>4.7413793103448273E-2</v>
      </c>
      <c r="EO137" s="85">
        <f>ABS(BP137-PO_valitsin!$H$8)</f>
        <v>579.65471752670783</v>
      </c>
      <c r="ES137" s="85">
        <f>ABS(BT137-PO_valitsin!$I$8)</f>
        <v>2E-3</v>
      </c>
      <c r="FI137" s="85">
        <f>ABS(CJ137-PO_valitsin!$G$8)</f>
        <v>1728</v>
      </c>
      <c r="FJ137" s="87">
        <f>IF($B137=PO_valitsin!$C$8,100000,'mallin data'!CK137/'mallin data'!J$297*PO_valitsin!D$5)</f>
        <v>0.52299534057616737</v>
      </c>
      <c r="FK137" s="87"/>
      <c r="FL137" s="87"/>
      <c r="FM137" s="87"/>
      <c r="FN137" s="87"/>
      <c r="FO137" s="87"/>
      <c r="FP137" s="87"/>
      <c r="FQ137" s="87">
        <f>IF($B137=PO_valitsin!$C$8,100000,'mallin data'!CR137/'mallin data'!Q$297*PO_valitsin!F$5)</f>
        <v>0.41656315972280245</v>
      </c>
      <c r="FR137" s="87"/>
      <c r="FS137" s="87"/>
      <c r="FT137" s="87"/>
      <c r="FU137" s="87"/>
      <c r="FV137" s="87"/>
      <c r="FW137" s="87"/>
      <c r="FX137" s="87"/>
      <c r="FY137" s="87"/>
      <c r="FZ137" s="87"/>
      <c r="GA137" s="87"/>
      <c r="GB137" s="87"/>
      <c r="GC137" s="87"/>
      <c r="GD137" s="87"/>
      <c r="GE137" s="87"/>
      <c r="GF137" s="87"/>
      <c r="GG137" s="87"/>
      <c r="GH137" s="87"/>
      <c r="GI137" s="87"/>
      <c r="GJ137" s="87"/>
      <c r="GK137" s="87"/>
      <c r="GL137" s="87"/>
      <c r="GM137" s="87"/>
      <c r="GN137" s="87"/>
      <c r="GO137" s="87"/>
      <c r="GP137" s="87"/>
      <c r="GQ137" s="87"/>
      <c r="GR137" s="87"/>
      <c r="GS137" s="87"/>
      <c r="GT137" s="87"/>
      <c r="GU137" s="87"/>
      <c r="GV137" s="87"/>
      <c r="GW137" s="87"/>
      <c r="GX137" s="87"/>
      <c r="GY137" s="87"/>
      <c r="GZ137" s="87"/>
      <c r="HA137" s="87"/>
      <c r="HB137" s="87"/>
      <c r="HC137" s="87"/>
      <c r="HD137" s="87"/>
      <c r="HE137" s="87"/>
      <c r="HF137" s="87"/>
      <c r="HG137" s="87"/>
      <c r="HH137" s="87"/>
      <c r="HI137" s="87"/>
      <c r="HJ137" s="87"/>
      <c r="HK137" s="87"/>
      <c r="HL137" s="87"/>
      <c r="HM137" s="87">
        <f>IF($B137=PO_valitsin!$C$8,100000,'mallin data'!EN137/'mallin data'!BO$297*PO_valitsin!E$5)</f>
        <v>0.4646146455642105</v>
      </c>
      <c r="HN137" s="87">
        <f>IF($B137=PO_valitsin!$C$8,100000,'mallin data'!EO137/'mallin data'!BP$297*PO_valitsin!H$5)</f>
        <v>1.8394885066265455E-2</v>
      </c>
      <c r="HO137" s="87"/>
      <c r="HP137" s="87"/>
      <c r="HQ137" s="87"/>
      <c r="HR137" s="87">
        <f>IF($B137=PO_valitsin!$C$8,100000,'mallin data'!ES137/'mallin data'!BT$297*PO_valitsin!I$5)</f>
        <v>2.9244473649319001E-2</v>
      </c>
      <c r="HS137" s="87"/>
      <c r="HT137" s="87"/>
      <c r="HU137" s="87"/>
      <c r="HV137" s="87"/>
      <c r="HW137" s="87"/>
      <c r="HX137" s="87"/>
      <c r="HY137" s="87"/>
      <c r="HZ137" s="87"/>
      <c r="IA137" s="87"/>
      <c r="IB137" s="87"/>
      <c r="IC137" s="87"/>
      <c r="ID137" s="87"/>
      <c r="IE137" s="87"/>
      <c r="IF137" s="87"/>
      <c r="IG137" s="87"/>
      <c r="IH137" s="87">
        <f>IF($B137=PO_valitsin!$C$8,100000,'mallin data'!FI137/'mallin data'!CJ$297*PO_valitsin!G$5)</f>
        <v>0.1678687458740549</v>
      </c>
      <c r="II137" s="88">
        <f t="shared" si="8"/>
        <v>1.6196812639528195</v>
      </c>
      <c r="IJ137" s="80">
        <f t="shared" si="9"/>
        <v>236</v>
      </c>
      <c r="IK137" s="89">
        <f t="shared" si="11"/>
        <v>1.3499999999999959E-8</v>
      </c>
      <c r="IL137" s="36" t="str">
        <f t="shared" si="10"/>
        <v>Luhanka</v>
      </c>
    </row>
    <row r="138" spans="2:246" x14ac:dyDescent="0.2">
      <c r="B138" s="12" t="s">
        <v>274</v>
      </c>
      <c r="C138" s="12">
        <v>436</v>
      </c>
      <c r="F138" s="59" t="s">
        <v>91</v>
      </c>
      <c r="G138" s="59" t="s">
        <v>92</v>
      </c>
      <c r="H138" s="59" t="s">
        <v>93</v>
      </c>
      <c r="I138" s="59" t="s">
        <v>94</v>
      </c>
      <c r="J138" s="71">
        <v>38.799999999999997</v>
      </c>
      <c r="Q138" s="71">
        <v>65.3</v>
      </c>
      <c r="AV138" s="67"/>
      <c r="AW138" s="67"/>
      <c r="BO138" s="76">
        <v>-1.3812154696132596E-2</v>
      </c>
      <c r="BP138" s="77">
        <v>22653.969011313329</v>
      </c>
      <c r="BT138" s="75">
        <v>2E-3</v>
      </c>
      <c r="CJ138" s="77">
        <v>357</v>
      </c>
      <c r="CK138" s="84">
        <f>ABS(J138-PO_valitsin!$D$8)</f>
        <v>6.7000000000000028</v>
      </c>
      <c r="CR138" s="86">
        <f>ABS(Q138-PO_valitsin!$F$8)</f>
        <v>22.700000000000003</v>
      </c>
      <c r="EN138" s="85">
        <f>ABS(BO138-PO_valitsin!$E$8)</f>
        <v>3.3601638407315677E-2</v>
      </c>
      <c r="EO138" s="85">
        <f>ABS(BP138-PO_valitsin!$H$8)</f>
        <v>4053.4019121856036</v>
      </c>
      <c r="ES138" s="85">
        <f>ABS(BT138-PO_valitsin!$I$8)</f>
        <v>0</v>
      </c>
      <c r="FI138" s="85">
        <f>ABS(CJ138-PO_valitsin!$G$8)</f>
        <v>1411</v>
      </c>
      <c r="FJ138" s="87">
        <f>IF($B138=PO_valitsin!$C$8,100000,'mallin data'!CK138/'mallin data'!J$297*PO_valitsin!D$5)</f>
        <v>0.30207489498795881</v>
      </c>
      <c r="FK138" s="87"/>
      <c r="FL138" s="87"/>
      <c r="FM138" s="87"/>
      <c r="FN138" s="87"/>
      <c r="FO138" s="87"/>
      <c r="FP138" s="87"/>
      <c r="FQ138" s="87">
        <f>IF($B138=PO_valitsin!$C$8,100000,'mallin data'!CR138/'mallin data'!Q$297*PO_valitsin!F$5)</f>
        <v>0.10745436051940474</v>
      </c>
      <c r="FR138" s="87"/>
      <c r="FS138" s="87"/>
      <c r="FT138" s="87"/>
      <c r="FU138" s="87"/>
      <c r="FV138" s="87"/>
      <c r="FW138" s="87"/>
      <c r="FX138" s="87"/>
      <c r="FY138" s="87"/>
      <c r="FZ138" s="87"/>
      <c r="GA138" s="87"/>
      <c r="GB138" s="87"/>
      <c r="GC138" s="87"/>
      <c r="GD138" s="87"/>
      <c r="GE138" s="87"/>
      <c r="GF138" s="87"/>
      <c r="GG138" s="87"/>
      <c r="GH138" s="87"/>
      <c r="GI138" s="87"/>
      <c r="GJ138" s="87"/>
      <c r="GK138" s="87"/>
      <c r="GL138" s="87"/>
      <c r="GM138" s="87"/>
      <c r="GN138" s="87"/>
      <c r="GO138" s="87"/>
      <c r="GP138" s="87"/>
      <c r="GQ138" s="87"/>
      <c r="GR138" s="87"/>
      <c r="GS138" s="87"/>
      <c r="GT138" s="87"/>
      <c r="GU138" s="87"/>
      <c r="GV138" s="87"/>
      <c r="GW138" s="87"/>
      <c r="GX138" s="87"/>
      <c r="GY138" s="87"/>
      <c r="GZ138" s="87"/>
      <c r="HA138" s="87"/>
      <c r="HB138" s="87"/>
      <c r="HC138" s="87"/>
      <c r="HD138" s="87"/>
      <c r="HE138" s="87"/>
      <c r="HF138" s="87"/>
      <c r="HG138" s="87"/>
      <c r="HH138" s="87"/>
      <c r="HI138" s="87"/>
      <c r="HJ138" s="87"/>
      <c r="HK138" s="87"/>
      <c r="HL138" s="87"/>
      <c r="HM138" s="87">
        <f>IF($B138=PO_valitsin!$C$8,100000,'mallin data'!EN138/'mallin data'!BO$297*PO_valitsin!E$5)</f>
        <v>0.32926733545509845</v>
      </c>
      <c r="HN138" s="87">
        <f>IF($B138=PO_valitsin!$C$8,100000,'mallin data'!EO138/'mallin data'!BP$297*PO_valitsin!H$5)</f>
        <v>0.12863151122133207</v>
      </c>
      <c r="HO138" s="87"/>
      <c r="HP138" s="87"/>
      <c r="HQ138" s="87"/>
      <c r="HR138" s="87">
        <f>IF($B138=PO_valitsin!$C$8,100000,'mallin data'!ES138/'mallin data'!BT$297*PO_valitsin!I$5)</f>
        <v>0</v>
      </c>
      <c r="HS138" s="87"/>
      <c r="HT138" s="87"/>
      <c r="HU138" s="87"/>
      <c r="HV138" s="87"/>
      <c r="HW138" s="87"/>
      <c r="HX138" s="87"/>
      <c r="HY138" s="87"/>
      <c r="HZ138" s="87"/>
      <c r="IA138" s="87"/>
      <c r="IB138" s="87"/>
      <c r="IC138" s="87"/>
      <c r="ID138" s="87"/>
      <c r="IE138" s="87"/>
      <c r="IF138" s="87"/>
      <c r="IG138" s="87"/>
      <c r="IH138" s="87">
        <f>IF($B138=PO_valitsin!$C$8,100000,'mallin data'!FI138/'mallin data'!CJ$297*PO_valitsin!G$5)</f>
        <v>0.1370733798774835</v>
      </c>
      <c r="II138" s="88">
        <f t="shared" si="8"/>
        <v>1.0045014956612777</v>
      </c>
      <c r="IJ138" s="80">
        <f t="shared" si="9"/>
        <v>169</v>
      </c>
      <c r="IK138" s="89">
        <f t="shared" si="11"/>
        <v>1.3599999999999958E-8</v>
      </c>
      <c r="IL138" s="36" t="str">
        <f t="shared" si="10"/>
        <v>Lumijoki</v>
      </c>
    </row>
    <row r="139" spans="2:246" x14ac:dyDescent="0.2">
      <c r="B139" s="12" t="s">
        <v>275</v>
      </c>
      <c r="C139" s="12">
        <v>440</v>
      </c>
      <c r="F139" s="59" t="s">
        <v>212</v>
      </c>
      <c r="G139" s="59" t="s">
        <v>213</v>
      </c>
      <c r="H139" s="59" t="s">
        <v>93</v>
      </c>
      <c r="I139" s="59" t="s">
        <v>94</v>
      </c>
      <c r="J139" s="71">
        <v>34</v>
      </c>
      <c r="Q139" s="71">
        <v>90.2</v>
      </c>
      <c r="AV139" s="67"/>
      <c r="AW139" s="67"/>
      <c r="BO139" s="76">
        <v>4.1279669762641896E-3</v>
      </c>
      <c r="BP139" s="77">
        <v>22908.100975526271</v>
      </c>
      <c r="BT139" s="75">
        <v>0.91500000000000004</v>
      </c>
      <c r="CJ139" s="77">
        <v>973</v>
      </c>
      <c r="CK139" s="84">
        <f>ABS(J139-PO_valitsin!$D$8)</f>
        <v>11.5</v>
      </c>
      <c r="CR139" s="86">
        <f>ABS(Q139-PO_valitsin!$F$8)</f>
        <v>2.2000000000000028</v>
      </c>
      <c r="EN139" s="85">
        <f>ABS(BO139-PO_valitsin!$E$8)</f>
        <v>5.1541760079712465E-2</v>
      </c>
      <c r="EO139" s="85">
        <f>ABS(BP139-PO_valitsin!$H$8)</f>
        <v>3799.2699479726616</v>
      </c>
      <c r="ES139" s="85">
        <f>ABS(BT139-PO_valitsin!$I$8)</f>
        <v>0.91300000000000003</v>
      </c>
      <c r="FI139" s="85">
        <f>ABS(CJ139-PO_valitsin!$G$8)</f>
        <v>795</v>
      </c>
      <c r="FJ139" s="87">
        <f>IF($B139=PO_valitsin!$C$8,100000,'mallin data'!CK139/'mallin data'!J$297*PO_valitsin!D$5)</f>
        <v>0.51848676005395888</v>
      </c>
      <c r="FK139" s="87"/>
      <c r="FL139" s="87"/>
      <c r="FM139" s="87"/>
      <c r="FN139" s="87"/>
      <c r="FO139" s="87"/>
      <c r="FP139" s="87"/>
      <c r="FQ139" s="87">
        <f>IF($B139=PO_valitsin!$C$8,100000,'mallin data'!CR139/'mallin data'!Q$297*PO_valitsin!F$5)</f>
        <v>1.0414078993070074E-2</v>
      </c>
      <c r="FR139" s="87"/>
      <c r="FS139" s="87"/>
      <c r="FT139" s="87"/>
      <c r="FU139" s="87"/>
      <c r="FV139" s="87"/>
      <c r="FW139" s="87"/>
      <c r="FX139" s="87"/>
      <c r="FY139" s="87"/>
      <c r="FZ139" s="87"/>
      <c r="GA139" s="87"/>
      <c r="GB139" s="87"/>
      <c r="GC139" s="87"/>
      <c r="GD139" s="87"/>
      <c r="GE139" s="87"/>
      <c r="GF139" s="87"/>
      <c r="GG139" s="87"/>
      <c r="GH139" s="87"/>
      <c r="GI139" s="87"/>
      <c r="GJ139" s="87"/>
      <c r="GK139" s="87"/>
      <c r="GL139" s="87"/>
      <c r="GM139" s="87"/>
      <c r="GN139" s="87"/>
      <c r="GO139" s="87"/>
      <c r="GP139" s="87"/>
      <c r="GQ139" s="87"/>
      <c r="GR139" s="87"/>
      <c r="GS139" s="87"/>
      <c r="GT139" s="87"/>
      <c r="GU139" s="87"/>
      <c r="GV139" s="87"/>
      <c r="GW139" s="87"/>
      <c r="GX139" s="87"/>
      <c r="GY139" s="87"/>
      <c r="GZ139" s="87"/>
      <c r="HA139" s="87"/>
      <c r="HB139" s="87"/>
      <c r="HC139" s="87"/>
      <c r="HD139" s="87"/>
      <c r="HE139" s="87"/>
      <c r="HF139" s="87"/>
      <c r="HG139" s="87"/>
      <c r="HH139" s="87"/>
      <c r="HI139" s="87"/>
      <c r="HJ139" s="87"/>
      <c r="HK139" s="87"/>
      <c r="HL139" s="87"/>
      <c r="HM139" s="87">
        <f>IF($B139=PO_valitsin!$C$8,100000,'mallin data'!EN139/'mallin data'!BO$297*PO_valitsin!E$5)</f>
        <v>0.50506519355966861</v>
      </c>
      <c r="HN139" s="87">
        <f>IF($B139=PO_valitsin!$C$8,100000,'mallin data'!EO139/'mallin data'!BP$297*PO_valitsin!H$5)</f>
        <v>0.12056683386770395</v>
      </c>
      <c r="HO139" s="87"/>
      <c r="HP139" s="87"/>
      <c r="HQ139" s="87"/>
      <c r="HR139" s="87">
        <f>IF($B139=PO_valitsin!$C$8,100000,'mallin data'!ES139/'mallin data'!BT$297*PO_valitsin!I$5)</f>
        <v>13.350102220914126</v>
      </c>
      <c r="HS139" s="87"/>
      <c r="HT139" s="87"/>
      <c r="HU139" s="87"/>
      <c r="HV139" s="87"/>
      <c r="HW139" s="87"/>
      <c r="HX139" s="87"/>
      <c r="HY139" s="87"/>
      <c r="HZ139" s="87"/>
      <c r="IA139" s="87"/>
      <c r="IB139" s="87"/>
      <c r="IC139" s="87"/>
      <c r="ID139" s="87"/>
      <c r="IE139" s="87"/>
      <c r="IF139" s="87"/>
      <c r="IG139" s="87"/>
      <c r="IH139" s="87">
        <f>IF($B139=PO_valitsin!$C$8,100000,'mallin data'!FI139/'mallin data'!CJ$297*PO_valitsin!G$5)</f>
        <v>7.7231280653862047E-2</v>
      </c>
      <c r="II139" s="88">
        <f t="shared" si="8"/>
        <v>14.581866381742389</v>
      </c>
      <c r="IJ139" s="80">
        <f t="shared" si="9"/>
        <v>292</v>
      </c>
      <c r="IK139" s="89">
        <f t="shared" si="11"/>
        <v>1.3699999999999957E-8</v>
      </c>
      <c r="IL139" s="36" t="str">
        <f t="shared" si="10"/>
        <v>Luoto</v>
      </c>
    </row>
    <row r="140" spans="2:246" x14ac:dyDescent="0.2">
      <c r="B140" s="12" t="s">
        <v>276</v>
      </c>
      <c r="C140" s="12">
        <v>441</v>
      </c>
      <c r="F140" s="59" t="s">
        <v>178</v>
      </c>
      <c r="G140" s="59" t="s">
        <v>179</v>
      </c>
      <c r="H140" s="59" t="s">
        <v>93</v>
      </c>
      <c r="I140" s="59" t="s">
        <v>94</v>
      </c>
      <c r="J140" s="71">
        <v>52</v>
      </c>
      <c r="Q140" s="71">
        <v>62.6</v>
      </c>
      <c r="AV140" s="67"/>
      <c r="AW140" s="67"/>
      <c r="BO140" s="76">
        <v>-2.6881720430107527E-2</v>
      </c>
      <c r="BP140" s="77">
        <v>25360.232484076434</v>
      </c>
      <c r="BT140" s="75">
        <v>3.0000000000000001E-3</v>
      </c>
      <c r="CJ140" s="77">
        <v>362</v>
      </c>
      <c r="CK140" s="84">
        <f>ABS(J140-PO_valitsin!$D$8)</f>
        <v>6.5</v>
      </c>
      <c r="CR140" s="86">
        <f>ABS(Q140-PO_valitsin!$F$8)</f>
        <v>25.4</v>
      </c>
      <c r="EN140" s="85">
        <f>ABS(BO140-PO_valitsin!$E$8)</f>
        <v>2.0532072673340746E-2</v>
      </c>
      <c r="EO140" s="85">
        <f>ABS(BP140-PO_valitsin!$H$8)</f>
        <v>1347.1384394224988</v>
      </c>
      <c r="ES140" s="85">
        <f>ABS(BT140-PO_valitsin!$I$8)</f>
        <v>1E-3</v>
      </c>
      <c r="FI140" s="85">
        <f>ABS(CJ140-PO_valitsin!$G$8)</f>
        <v>1406</v>
      </c>
      <c r="FJ140" s="87">
        <f>IF($B140=PO_valitsin!$C$8,100000,'mallin data'!CK140/'mallin data'!J$297*PO_valitsin!D$5)</f>
        <v>0.29305773394354201</v>
      </c>
      <c r="FK140" s="87"/>
      <c r="FL140" s="87"/>
      <c r="FM140" s="87"/>
      <c r="FN140" s="87"/>
      <c r="FO140" s="87"/>
      <c r="FP140" s="87"/>
      <c r="FQ140" s="87">
        <f>IF($B140=PO_valitsin!$C$8,100000,'mallin data'!CR140/'mallin data'!Q$297*PO_valitsin!F$5)</f>
        <v>0.12023527564726343</v>
      </c>
      <c r="FR140" s="87"/>
      <c r="FS140" s="87"/>
      <c r="FT140" s="87"/>
      <c r="FU140" s="87"/>
      <c r="FV140" s="87"/>
      <c r="FW140" s="87"/>
      <c r="FX140" s="87"/>
      <c r="FY140" s="87"/>
      <c r="FZ140" s="87"/>
      <c r="GA140" s="87"/>
      <c r="GB140" s="87"/>
      <c r="GC140" s="87"/>
      <c r="GD140" s="87"/>
      <c r="GE140" s="87"/>
      <c r="GF140" s="87"/>
      <c r="GG140" s="87"/>
      <c r="GH140" s="87"/>
      <c r="GI140" s="87"/>
      <c r="GJ140" s="87"/>
      <c r="GK140" s="87"/>
      <c r="GL140" s="87"/>
      <c r="GM140" s="87"/>
      <c r="GN140" s="87"/>
      <c r="GO140" s="87"/>
      <c r="GP140" s="87"/>
      <c r="GQ140" s="87"/>
      <c r="GR140" s="87"/>
      <c r="GS140" s="87"/>
      <c r="GT140" s="87"/>
      <c r="GU140" s="87"/>
      <c r="GV140" s="87"/>
      <c r="GW140" s="87"/>
      <c r="GX140" s="87"/>
      <c r="GY140" s="87"/>
      <c r="GZ140" s="87"/>
      <c r="HA140" s="87"/>
      <c r="HB140" s="87"/>
      <c r="HC140" s="87"/>
      <c r="HD140" s="87"/>
      <c r="HE140" s="87"/>
      <c r="HF140" s="87"/>
      <c r="HG140" s="87"/>
      <c r="HH140" s="87"/>
      <c r="HI140" s="87"/>
      <c r="HJ140" s="87"/>
      <c r="HK140" s="87"/>
      <c r="HL140" s="87"/>
      <c r="HM140" s="87">
        <f>IF($B140=PO_valitsin!$C$8,100000,'mallin data'!EN140/'mallin data'!BO$297*PO_valitsin!E$5)</f>
        <v>0.20119676244862683</v>
      </c>
      <c r="HN140" s="87">
        <f>IF($B140=PO_valitsin!$C$8,100000,'mallin data'!EO140/'mallin data'!BP$297*PO_valitsin!H$5)</f>
        <v>4.2750375373910937E-2</v>
      </c>
      <c r="HO140" s="87"/>
      <c r="HP140" s="87"/>
      <c r="HQ140" s="87"/>
      <c r="HR140" s="87">
        <f>IF($B140=PO_valitsin!$C$8,100000,'mallin data'!ES140/'mallin data'!BT$297*PO_valitsin!I$5)</f>
        <v>1.4622236824659501E-2</v>
      </c>
      <c r="HS140" s="87"/>
      <c r="HT140" s="87"/>
      <c r="HU140" s="87"/>
      <c r="HV140" s="87"/>
      <c r="HW140" s="87"/>
      <c r="HX140" s="87"/>
      <c r="HY140" s="87"/>
      <c r="HZ140" s="87"/>
      <c r="IA140" s="87"/>
      <c r="IB140" s="87"/>
      <c r="IC140" s="87"/>
      <c r="ID140" s="87"/>
      <c r="IE140" s="87"/>
      <c r="IF140" s="87"/>
      <c r="IG140" s="87"/>
      <c r="IH140" s="87">
        <f>IF($B140=PO_valitsin!$C$8,100000,'mallin data'!FI140/'mallin data'!CJ$297*PO_valitsin!G$5)</f>
        <v>0.13658764855261643</v>
      </c>
      <c r="II140" s="88">
        <f t="shared" si="8"/>
        <v>0.80845004659061903</v>
      </c>
      <c r="IJ140" s="80">
        <f t="shared" si="9"/>
        <v>100</v>
      </c>
      <c r="IK140" s="89">
        <f t="shared" si="11"/>
        <v>1.3799999999999956E-8</v>
      </c>
      <c r="IL140" s="36" t="str">
        <f t="shared" si="10"/>
        <v>Luumäki</v>
      </c>
    </row>
    <row r="141" spans="2:246" x14ac:dyDescent="0.2">
      <c r="B141" s="12" t="s">
        <v>277</v>
      </c>
      <c r="C141" s="12">
        <v>475</v>
      </c>
      <c r="F141" s="59" t="s">
        <v>212</v>
      </c>
      <c r="G141" s="59" t="s">
        <v>213</v>
      </c>
      <c r="H141" s="59" t="s">
        <v>93</v>
      </c>
      <c r="I141" s="59" t="s">
        <v>94</v>
      </c>
      <c r="J141" s="71">
        <v>46.8</v>
      </c>
      <c r="Q141" s="71">
        <v>72</v>
      </c>
      <c r="AV141" s="67"/>
      <c r="AW141" s="67"/>
      <c r="BO141" s="76">
        <v>1.4975041597337771E-2</v>
      </c>
      <c r="BP141" s="77">
        <v>26406.910923753665</v>
      </c>
      <c r="BT141" s="75">
        <v>0.84799999999999998</v>
      </c>
      <c r="CJ141" s="77">
        <v>610</v>
      </c>
      <c r="CK141" s="84">
        <f>ABS(J141-PO_valitsin!$D$8)</f>
        <v>1.2999999999999972</v>
      </c>
      <c r="CR141" s="86">
        <f>ABS(Q141-PO_valitsin!$F$8)</f>
        <v>16</v>
      </c>
      <c r="EN141" s="85">
        <f>ABS(BO141-PO_valitsin!$E$8)</f>
        <v>6.2388834700786044E-2</v>
      </c>
      <c r="EO141" s="85">
        <f>ABS(BP141-PO_valitsin!$H$8)</f>
        <v>300.45999974526785</v>
      </c>
      <c r="ES141" s="85">
        <f>ABS(BT141-PO_valitsin!$I$8)</f>
        <v>0.84599999999999997</v>
      </c>
      <c r="FI141" s="85">
        <f>ABS(CJ141-PO_valitsin!$G$8)</f>
        <v>1158</v>
      </c>
      <c r="FJ141" s="87">
        <f>IF($B141=PO_valitsin!$C$8,100000,'mallin data'!CK141/'mallin data'!J$297*PO_valitsin!D$5)</f>
        <v>5.8611546788708273E-2</v>
      </c>
      <c r="FK141" s="87"/>
      <c r="FL141" s="87"/>
      <c r="FM141" s="87"/>
      <c r="FN141" s="87"/>
      <c r="FO141" s="87"/>
      <c r="FP141" s="87"/>
      <c r="FQ141" s="87">
        <f>IF($B141=PO_valitsin!$C$8,100000,'mallin data'!CR141/'mallin data'!Q$297*PO_valitsin!F$5)</f>
        <v>7.5738756313236802E-2</v>
      </c>
      <c r="FR141" s="87"/>
      <c r="FS141" s="87"/>
      <c r="FT141" s="87"/>
      <c r="FU141" s="87"/>
      <c r="FV141" s="87"/>
      <c r="FW141" s="87"/>
      <c r="FX141" s="87"/>
      <c r="FY141" s="87"/>
      <c r="FZ141" s="87"/>
      <c r="GA141" s="87"/>
      <c r="GB141" s="87"/>
      <c r="GC141" s="87"/>
      <c r="GD141" s="87"/>
      <c r="GE141" s="87"/>
      <c r="GF141" s="87"/>
      <c r="GG141" s="87"/>
      <c r="GH141" s="87"/>
      <c r="GI141" s="87"/>
      <c r="GJ141" s="87"/>
      <c r="GK141" s="87"/>
      <c r="GL141" s="87"/>
      <c r="GM141" s="87"/>
      <c r="GN141" s="87"/>
      <c r="GO141" s="87"/>
      <c r="GP141" s="87"/>
      <c r="GQ141" s="87"/>
      <c r="GR141" s="87"/>
      <c r="GS141" s="87"/>
      <c r="GT141" s="87"/>
      <c r="GU141" s="87"/>
      <c r="GV141" s="87"/>
      <c r="GW141" s="87"/>
      <c r="GX141" s="87"/>
      <c r="GY141" s="87"/>
      <c r="GZ141" s="87"/>
      <c r="HA141" s="87"/>
      <c r="HB141" s="87"/>
      <c r="HC141" s="87"/>
      <c r="HD141" s="87"/>
      <c r="HE141" s="87"/>
      <c r="HF141" s="87"/>
      <c r="HG141" s="87"/>
      <c r="HH141" s="87"/>
      <c r="HI141" s="87"/>
      <c r="HJ141" s="87"/>
      <c r="HK141" s="87"/>
      <c r="HL141" s="87"/>
      <c r="HM141" s="87">
        <f>IF($B141=PO_valitsin!$C$8,100000,'mallin data'!EN141/'mallin data'!BO$297*PO_valitsin!E$5)</f>
        <v>0.61135725332976365</v>
      </c>
      <c r="HN141" s="87">
        <f>IF($B141=PO_valitsin!$C$8,100000,'mallin data'!EO141/'mallin data'!BP$297*PO_valitsin!H$5)</f>
        <v>9.5348610046802444E-3</v>
      </c>
      <c r="HO141" s="87"/>
      <c r="HP141" s="87"/>
      <c r="HQ141" s="87"/>
      <c r="HR141" s="87">
        <f>IF($B141=PO_valitsin!$C$8,100000,'mallin data'!ES141/'mallin data'!BT$297*PO_valitsin!I$5)</f>
        <v>12.370412353661937</v>
      </c>
      <c r="HS141" s="87"/>
      <c r="HT141" s="87"/>
      <c r="HU141" s="87"/>
      <c r="HV141" s="87"/>
      <c r="HW141" s="87"/>
      <c r="HX141" s="87"/>
      <c r="HY141" s="87"/>
      <c r="HZ141" s="87"/>
      <c r="IA141" s="87"/>
      <c r="IB141" s="87"/>
      <c r="IC141" s="87"/>
      <c r="ID141" s="87"/>
      <c r="IE141" s="87"/>
      <c r="IF141" s="87"/>
      <c r="IG141" s="87"/>
      <c r="IH141" s="87">
        <f>IF($B141=PO_valitsin!$C$8,100000,'mallin data'!FI141/'mallin data'!CJ$297*PO_valitsin!G$5)</f>
        <v>0.11249537483921039</v>
      </c>
      <c r="II141" s="88">
        <f t="shared" si="8"/>
        <v>13.238150159837536</v>
      </c>
      <c r="IJ141" s="80">
        <f t="shared" si="9"/>
        <v>290</v>
      </c>
      <c r="IK141" s="89">
        <f t="shared" si="11"/>
        <v>1.3899999999999956E-8</v>
      </c>
      <c r="IL141" s="36" t="str">
        <f t="shared" si="10"/>
        <v>Maalahti</v>
      </c>
    </row>
    <row r="142" spans="2:246" x14ac:dyDescent="0.2">
      <c r="B142" s="12" t="s">
        <v>278</v>
      </c>
      <c r="C142" s="12">
        <v>480</v>
      </c>
      <c r="F142" s="59" t="s">
        <v>106</v>
      </c>
      <c r="G142" s="59" t="s">
        <v>107</v>
      </c>
      <c r="H142" s="59" t="s">
        <v>93</v>
      </c>
      <c r="I142" s="59" t="s">
        <v>94</v>
      </c>
      <c r="J142" s="71">
        <v>47.4</v>
      </c>
      <c r="Q142" s="71">
        <v>46</v>
      </c>
      <c r="AV142" s="67"/>
      <c r="AW142" s="67"/>
      <c r="BO142" s="76">
        <v>-2.5974025974025976E-2</v>
      </c>
      <c r="BP142" s="77">
        <v>25374.754922279793</v>
      </c>
      <c r="BT142" s="75">
        <v>0.01</v>
      </c>
      <c r="CJ142" s="77">
        <v>150</v>
      </c>
      <c r="CK142" s="84">
        <f>ABS(J142-PO_valitsin!$D$8)</f>
        <v>1.8999999999999986</v>
      </c>
      <c r="CR142" s="86">
        <f>ABS(Q142-PO_valitsin!$F$8)</f>
        <v>42</v>
      </c>
      <c r="EN142" s="85">
        <f>ABS(BO142-PO_valitsin!$E$8)</f>
        <v>2.1439767129422298E-2</v>
      </c>
      <c r="EO142" s="85">
        <f>ABS(BP142-PO_valitsin!$H$8)</f>
        <v>1332.6160012191394</v>
      </c>
      <c r="ES142" s="85">
        <f>ABS(BT142-PO_valitsin!$I$8)</f>
        <v>8.0000000000000002E-3</v>
      </c>
      <c r="FI142" s="85">
        <f>ABS(CJ142-PO_valitsin!$G$8)</f>
        <v>1618</v>
      </c>
      <c r="FJ142" s="87">
        <f>IF($B142=PO_valitsin!$C$8,100000,'mallin data'!CK142/'mallin data'!J$297*PO_valitsin!D$5)</f>
        <v>8.5663029921958359E-2</v>
      </c>
      <c r="FK142" s="87"/>
      <c r="FL142" s="87"/>
      <c r="FM142" s="87"/>
      <c r="FN142" s="87"/>
      <c r="FO142" s="87"/>
      <c r="FP142" s="87"/>
      <c r="FQ142" s="87">
        <f>IF($B142=PO_valitsin!$C$8,100000,'mallin data'!CR142/'mallin data'!Q$297*PO_valitsin!F$5)</f>
        <v>0.19881423532224662</v>
      </c>
      <c r="FR142" s="87"/>
      <c r="FS142" s="87"/>
      <c r="FT142" s="87"/>
      <c r="FU142" s="87"/>
      <c r="FV142" s="87"/>
      <c r="FW142" s="87"/>
      <c r="FX142" s="87"/>
      <c r="FY142" s="87"/>
      <c r="FZ142" s="87"/>
      <c r="GA142" s="87"/>
      <c r="GB142" s="87"/>
      <c r="GC142" s="87"/>
      <c r="GD142" s="87"/>
      <c r="GE142" s="87"/>
      <c r="GF142" s="87"/>
      <c r="GG142" s="87"/>
      <c r="GH142" s="87"/>
      <c r="GI142" s="87"/>
      <c r="GJ142" s="87"/>
      <c r="GK142" s="87"/>
      <c r="GL142" s="87"/>
      <c r="GM142" s="87"/>
      <c r="GN142" s="87"/>
      <c r="GO142" s="87"/>
      <c r="GP142" s="87"/>
      <c r="GQ142" s="87"/>
      <c r="GR142" s="87"/>
      <c r="GS142" s="87"/>
      <c r="GT142" s="87"/>
      <c r="GU142" s="87"/>
      <c r="GV142" s="87"/>
      <c r="GW142" s="87"/>
      <c r="GX142" s="87"/>
      <c r="GY142" s="87"/>
      <c r="GZ142" s="87"/>
      <c r="HA142" s="87"/>
      <c r="HB142" s="87"/>
      <c r="HC142" s="87"/>
      <c r="HD142" s="87"/>
      <c r="HE142" s="87"/>
      <c r="HF142" s="87"/>
      <c r="HG142" s="87"/>
      <c r="HH142" s="87"/>
      <c r="HI142" s="87"/>
      <c r="HJ142" s="87"/>
      <c r="HK142" s="87"/>
      <c r="HL142" s="87"/>
      <c r="HM142" s="87">
        <f>IF($B142=PO_valitsin!$C$8,100000,'mallin data'!EN142/'mallin data'!BO$297*PO_valitsin!E$5)</f>
        <v>0.21009139226811405</v>
      </c>
      <c r="HN142" s="87">
        <f>IF($B142=PO_valitsin!$C$8,100000,'mallin data'!EO142/'mallin data'!BP$297*PO_valitsin!H$5)</f>
        <v>4.2289517256905398E-2</v>
      </c>
      <c r="HO142" s="87"/>
      <c r="HP142" s="87"/>
      <c r="HQ142" s="87"/>
      <c r="HR142" s="87">
        <f>IF($B142=PO_valitsin!$C$8,100000,'mallin data'!ES142/'mallin data'!BT$297*PO_valitsin!I$5)</f>
        <v>0.11697789459727601</v>
      </c>
      <c r="HS142" s="87"/>
      <c r="HT142" s="87"/>
      <c r="HU142" s="87"/>
      <c r="HV142" s="87"/>
      <c r="HW142" s="87"/>
      <c r="HX142" s="87"/>
      <c r="HY142" s="87"/>
      <c r="HZ142" s="87"/>
      <c r="IA142" s="87"/>
      <c r="IB142" s="87"/>
      <c r="IC142" s="87"/>
      <c r="ID142" s="87"/>
      <c r="IE142" s="87"/>
      <c r="IF142" s="87"/>
      <c r="IG142" s="87"/>
      <c r="IH142" s="87">
        <f>IF($B142=PO_valitsin!$C$8,100000,'mallin data'!FI142/'mallin data'!CJ$297*PO_valitsin!G$5)</f>
        <v>0.15718265672697965</v>
      </c>
      <c r="II142" s="88">
        <f t="shared" si="8"/>
        <v>0.81101874009348018</v>
      </c>
      <c r="IJ142" s="80">
        <f t="shared" si="9"/>
        <v>101</v>
      </c>
      <c r="IK142" s="89">
        <f t="shared" si="11"/>
        <v>1.3999999999999955E-8</v>
      </c>
      <c r="IL142" s="36" t="str">
        <f t="shared" si="10"/>
        <v>Marttila</v>
      </c>
    </row>
    <row r="143" spans="2:246" x14ac:dyDescent="0.2">
      <c r="B143" s="12" t="s">
        <v>279</v>
      </c>
      <c r="C143" s="12">
        <v>481</v>
      </c>
      <c r="F143" s="59" t="s">
        <v>106</v>
      </c>
      <c r="G143" s="59" t="s">
        <v>107</v>
      </c>
      <c r="H143" s="59" t="s">
        <v>84</v>
      </c>
      <c r="I143" s="59" t="s">
        <v>85</v>
      </c>
      <c r="J143" s="71">
        <v>42.5</v>
      </c>
      <c r="Q143" s="71">
        <v>82</v>
      </c>
      <c r="AV143" s="67"/>
      <c r="AW143" s="67"/>
      <c r="BO143" s="76">
        <v>-1.8473895582329317E-2</v>
      </c>
      <c r="BP143" s="77">
        <v>30281.090342031395</v>
      </c>
      <c r="BT143" s="75">
        <v>1.2E-2</v>
      </c>
      <c r="CJ143" s="77">
        <v>1222</v>
      </c>
      <c r="CK143" s="84">
        <f>ABS(J143-PO_valitsin!$D$8)</f>
        <v>3</v>
      </c>
      <c r="CR143" s="86">
        <f>ABS(Q143-PO_valitsin!$F$8)</f>
        <v>6</v>
      </c>
      <c r="EN143" s="85">
        <f>ABS(BO143-PO_valitsin!$E$8)</f>
        <v>2.8939897521118956E-2</v>
      </c>
      <c r="EO143" s="85">
        <f>ABS(BP143-PO_valitsin!$H$8)</f>
        <v>3573.7194185324624</v>
      </c>
      <c r="ES143" s="85">
        <f>ABS(BT143-PO_valitsin!$I$8)</f>
        <v>0.01</v>
      </c>
      <c r="FI143" s="85">
        <f>ABS(CJ143-PO_valitsin!$G$8)</f>
        <v>546</v>
      </c>
      <c r="FJ143" s="87">
        <f>IF($B143=PO_valitsin!$C$8,100000,'mallin data'!CK143/'mallin data'!J$297*PO_valitsin!D$5)</f>
        <v>0.13525741566625016</v>
      </c>
      <c r="FK143" s="87"/>
      <c r="FL143" s="87"/>
      <c r="FM143" s="87"/>
      <c r="FN143" s="87"/>
      <c r="FO143" s="87"/>
      <c r="FP143" s="87"/>
      <c r="FQ143" s="87">
        <f>IF($B143=PO_valitsin!$C$8,100000,'mallin data'!CR143/'mallin data'!Q$297*PO_valitsin!F$5)</f>
        <v>2.8402033617463802E-2</v>
      </c>
      <c r="FR143" s="87"/>
      <c r="FS143" s="87"/>
      <c r="FT143" s="87"/>
      <c r="FU143" s="87"/>
      <c r="FV143" s="87"/>
      <c r="FW143" s="87"/>
      <c r="FX143" s="87"/>
      <c r="FY143" s="87"/>
      <c r="FZ143" s="87"/>
      <c r="GA143" s="87"/>
      <c r="GB143" s="87"/>
      <c r="GC143" s="87"/>
      <c r="GD143" s="87"/>
      <c r="GE143" s="87"/>
      <c r="GF143" s="87"/>
      <c r="GG143" s="87"/>
      <c r="GH143" s="87"/>
      <c r="GI143" s="87"/>
      <c r="GJ143" s="87"/>
      <c r="GK143" s="87"/>
      <c r="GL143" s="87"/>
      <c r="GM143" s="87"/>
      <c r="GN143" s="87"/>
      <c r="GO143" s="87"/>
      <c r="GP143" s="87"/>
      <c r="GQ143" s="87"/>
      <c r="GR143" s="87"/>
      <c r="GS143" s="87"/>
      <c r="GT143" s="87"/>
      <c r="GU143" s="87"/>
      <c r="GV143" s="87"/>
      <c r="GW143" s="87"/>
      <c r="GX143" s="87"/>
      <c r="GY143" s="87"/>
      <c r="GZ143" s="87"/>
      <c r="HA143" s="87"/>
      <c r="HB143" s="87"/>
      <c r="HC143" s="87"/>
      <c r="HD143" s="87"/>
      <c r="HE143" s="87"/>
      <c r="HF143" s="87"/>
      <c r="HG143" s="87"/>
      <c r="HH143" s="87"/>
      <c r="HI143" s="87"/>
      <c r="HJ143" s="87"/>
      <c r="HK143" s="87"/>
      <c r="HL143" s="87"/>
      <c r="HM143" s="87">
        <f>IF($B143=PO_valitsin!$C$8,100000,'mallin data'!EN143/'mallin data'!BO$297*PO_valitsin!E$5)</f>
        <v>0.28358625938453713</v>
      </c>
      <c r="HN143" s="87">
        <f>IF($B143=PO_valitsin!$C$8,100000,'mallin data'!EO143/'mallin data'!BP$297*PO_valitsin!H$5)</f>
        <v>0.11340916579352558</v>
      </c>
      <c r="HO143" s="87"/>
      <c r="HP143" s="87"/>
      <c r="HQ143" s="87"/>
      <c r="HR143" s="87">
        <f>IF($B143=PO_valitsin!$C$8,100000,'mallin data'!ES143/'mallin data'!BT$297*PO_valitsin!I$5)</f>
        <v>0.14622236824659501</v>
      </c>
      <c r="HS143" s="87"/>
      <c r="HT143" s="87"/>
      <c r="HU143" s="87"/>
      <c r="HV143" s="87"/>
      <c r="HW143" s="87"/>
      <c r="HX143" s="87"/>
      <c r="HY143" s="87"/>
      <c r="HZ143" s="87"/>
      <c r="IA143" s="87"/>
      <c r="IB143" s="87"/>
      <c r="IC143" s="87"/>
      <c r="ID143" s="87"/>
      <c r="IE143" s="87"/>
      <c r="IF143" s="87"/>
      <c r="IG143" s="87"/>
      <c r="IH143" s="87">
        <f>IF($B143=PO_valitsin!$C$8,100000,'mallin data'!FI143/'mallin data'!CJ$297*PO_valitsin!G$5)</f>
        <v>5.3041860675482624E-2</v>
      </c>
      <c r="II143" s="88">
        <f t="shared" si="8"/>
        <v>0.75991911748385421</v>
      </c>
      <c r="IJ143" s="80">
        <f t="shared" si="9"/>
        <v>80</v>
      </c>
      <c r="IK143" s="89">
        <f t="shared" si="11"/>
        <v>1.4099999999999954E-8</v>
      </c>
      <c r="IL143" s="36" t="str">
        <f t="shared" si="10"/>
        <v>Masku</v>
      </c>
    </row>
    <row r="144" spans="2:246" x14ac:dyDescent="0.2">
      <c r="B144" s="12" t="s">
        <v>280</v>
      </c>
      <c r="C144" s="12">
        <v>483</v>
      </c>
      <c r="F144" s="59" t="s">
        <v>91</v>
      </c>
      <c r="G144" s="59" t="s">
        <v>92</v>
      </c>
      <c r="H144" s="59" t="s">
        <v>93</v>
      </c>
      <c r="I144" s="59" t="s">
        <v>94</v>
      </c>
      <c r="J144" s="71">
        <v>41.6</v>
      </c>
      <c r="Q144" s="71">
        <v>37.299999999999997</v>
      </c>
      <c r="AV144" s="67"/>
      <c r="AW144" s="67"/>
      <c r="BO144" s="76">
        <v>2.4242424242424242E-2</v>
      </c>
      <c r="BP144" s="77">
        <v>19363.612322274883</v>
      </c>
      <c r="BT144" s="75">
        <v>3.0000000000000001E-3</v>
      </c>
      <c r="CJ144" s="77">
        <v>169</v>
      </c>
      <c r="CK144" s="84">
        <f>ABS(J144-PO_valitsin!$D$8)</f>
        <v>3.8999999999999986</v>
      </c>
      <c r="CR144" s="86">
        <f>ABS(Q144-PO_valitsin!$F$8)</f>
        <v>50.7</v>
      </c>
      <c r="EN144" s="85">
        <f>ABS(BO144-PO_valitsin!$E$8)</f>
        <v>7.1656217345872519E-2</v>
      </c>
      <c r="EO144" s="85">
        <f>ABS(BP144-PO_valitsin!$H$8)</f>
        <v>7343.7586012240499</v>
      </c>
      <c r="ES144" s="85">
        <f>ABS(BT144-PO_valitsin!$I$8)</f>
        <v>1E-3</v>
      </c>
      <c r="FI144" s="85">
        <f>ABS(CJ144-PO_valitsin!$G$8)</f>
        <v>1599</v>
      </c>
      <c r="FJ144" s="87">
        <f>IF($B144=PO_valitsin!$C$8,100000,'mallin data'!CK144/'mallin data'!J$297*PO_valitsin!D$5)</f>
        <v>0.17583464036612514</v>
      </c>
      <c r="FK144" s="87"/>
      <c r="FL144" s="87"/>
      <c r="FM144" s="87"/>
      <c r="FN144" s="87"/>
      <c r="FO144" s="87"/>
      <c r="FP144" s="87"/>
      <c r="FQ144" s="87">
        <f>IF($B144=PO_valitsin!$C$8,100000,'mallin data'!CR144/'mallin data'!Q$297*PO_valitsin!F$5)</f>
        <v>0.23999718406756915</v>
      </c>
      <c r="FR144" s="87"/>
      <c r="FS144" s="87"/>
      <c r="FT144" s="87"/>
      <c r="FU144" s="87"/>
      <c r="FV144" s="87"/>
      <c r="FW144" s="87"/>
      <c r="FX144" s="87"/>
      <c r="FY144" s="87"/>
      <c r="FZ144" s="87"/>
      <c r="GA144" s="87"/>
      <c r="GB144" s="87"/>
      <c r="GC144" s="87"/>
      <c r="GD144" s="87"/>
      <c r="GE144" s="87"/>
      <c r="GF144" s="87"/>
      <c r="GG144" s="87"/>
      <c r="GH144" s="87"/>
      <c r="GI144" s="87"/>
      <c r="GJ144" s="87"/>
      <c r="GK144" s="87"/>
      <c r="GL144" s="87"/>
      <c r="GM144" s="87"/>
      <c r="GN144" s="87"/>
      <c r="GO144" s="87"/>
      <c r="GP144" s="87"/>
      <c r="GQ144" s="87"/>
      <c r="GR144" s="87"/>
      <c r="GS144" s="87"/>
      <c r="GT144" s="87"/>
      <c r="GU144" s="87"/>
      <c r="GV144" s="87"/>
      <c r="GW144" s="87"/>
      <c r="GX144" s="87"/>
      <c r="GY144" s="87"/>
      <c r="GZ144" s="87"/>
      <c r="HA144" s="87"/>
      <c r="HB144" s="87"/>
      <c r="HC144" s="87"/>
      <c r="HD144" s="87"/>
      <c r="HE144" s="87"/>
      <c r="HF144" s="87"/>
      <c r="HG144" s="87"/>
      <c r="HH144" s="87"/>
      <c r="HI144" s="87"/>
      <c r="HJ144" s="87"/>
      <c r="HK144" s="87"/>
      <c r="HL144" s="87"/>
      <c r="HM144" s="87">
        <f>IF($B144=PO_valitsin!$C$8,100000,'mallin data'!EN144/'mallin data'!BO$297*PO_valitsin!E$5)</f>
        <v>0.70216968197390051</v>
      </c>
      <c r="HN144" s="87">
        <f>IF($B144=PO_valitsin!$C$8,100000,'mallin data'!EO144/'mallin data'!BP$297*PO_valitsin!H$5)</f>
        <v>0.23304838439047212</v>
      </c>
      <c r="HO144" s="87"/>
      <c r="HP144" s="87"/>
      <c r="HQ144" s="87"/>
      <c r="HR144" s="87">
        <f>IF($B144=PO_valitsin!$C$8,100000,'mallin data'!ES144/'mallin data'!BT$297*PO_valitsin!I$5)</f>
        <v>1.4622236824659501E-2</v>
      </c>
      <c r="HS144" s="87"/>
      <c r="HT144" s="87"/>
      <c r="HU144" s="87"/>
      <c r="HV144" s="87"/>
      <c r="HW144" s="87"/>
      <c r="HX144" s="87"/>
      <c r="HY144" s="87"/>
      <c r="HZ144" s="87"/>
      <c r="IA144" s="87"/>
      <c r="IB144" s="87"/>
      <c r="IC144" s="87"/>
      <c r="ID144" s="87"/>
      <c r="IE144" s="87"/>
      <c r="IF144" s="87"/>
      <c r="IG144" s="87"/>
      <c r="IH144" s="87">
        <f>IF($B144=PO_valitsin!$C$8,100000,'mallin data'!FI144/'mallin data'!CJ$297*PO_valitsin!G$5)</f>
        <v>0.15533687769248483</v>
      </c>
      <c r="II144" s="88">
        <f t="shared" si="8"/>
        <v>1.5210090195152113</v>
      </c>
      <c r="IJ144" s="80">
        <f t="shared" si="9"/>
        <v>232</v>
      </c>
      <c r="IK144" s="89">
        <f t="shared" si="11"/>
        <v>1.4199999999999953E-8</v>
      </c>
      <c r="IL144" s="36" t="str">
        <f t="shared" si="10"/>
        <v>Merijärvi</v>
      </c>
    </row>
    <row r="145" spans="2:246" x14ac:dyDescent="0.2">
      <c r="B145" s="12" t="s">
        <v>281</v>
      </c>
      <c r="C145" s="12">
        <v>484</v>
      </c>
      <c r="F145" s="59" t="s">
        <v>121</v>
      </c>
      <c r="G145" s="59" t="s">
        <v>122</v>
      </c>
      <c r="H145" s="59" t="s">
        <v>93</v>
      </c>
      <c r="I145" s="59" t="s">
        <v>94</v>
      </c>
      <c r="J145" s="71">
        <v>50.5</v>
      </c>
      <c r="Q145" s="71">
        <v>56.6</v>
      </c>
      <c r="AV145" s="67"/>
      <c r="AW145" s="67"/>
      <c r="BO145" s="76">
        <v>1.0101010101010102E-2</v>
      </c>
      <c r="BP145" s="77">
        <v>23931.767026298043</v>
      </c>
      <c r="BT145" s="75">
        <v>5.0000000000000001E-3</v>
      </c>
      <c r="CJ145" s="77">
        <v>300</v>
      </c>
      <c r="CK145" s="84">
        <f>ABS(J145-PO_valitsin!$D$8)</f>
        <v>5</v>
      </c>
      <c r="CR145" s="86">
        <f>ABS(Q145-PO_valitsin!$F$8)</f>
        <v>31.4</v>
      </c>
      <c r="EN145" s="85">
        <f>ABS(BO145-PO_valitsin!$E$8)</f>
        <v>5.7514803204458377E-2</v>
      </c>
      <c r="EO145" s="85">
        <f>ABS(BP145-PO_valitsin!$H$8)</f>
        <v>2775.6038972008901</v>
      </c>
      <c r="ES145" s="85">
        <f>ABS(BT145-PO_valitsin!$I$8)</f>
        <v>3.0000000000000001E-3</v>
      </c>
      <c r="FI145" s="85">
        <f>ABS(CJ145-PO_valitsin!$G$8)</f>
        <v>1468</v>
      </c>
      <c r="FJ145" s="87">
        <f>IF($B145=PO_valitsin!$C$8,100000,'mallin data'!CK145/'mallin data'!J$297*PO_valitsin!D$5)</f>
        <v>0.22542902611041693</v>
      </c>
      <c r="FK145" s="87"/>
      <c r="FL145" s="87"/>
      <c r="FM145" s="87"/>
      <c r="FN145" s="87"/>
      <c r="FO145" s="87"/>
      <c r="FP145" s="87"/>
      <c r="FQ145" s="87">
        <f>IF($B145=PO_valitsin!$C$8,100000,'mallin data'!CR145/'mallin data'!Q$297*PO_valitsin!F$5)</f>
        <v>0.14863730926472724</v>
      </c>
      <c r="FR145" s="87"/>
      <c r="FS145" s="87"/>
      <c r="FT145" s="87"/>
      <c r="FU145" s="87"/>
      <c r="FV145" s="87"/>
      <c r="FW145" s="87"/>
      <c r="FX145" s="87"/>
      <c r="FY145" s="87"/>
      <c r="FZ145" s="87"/>
      <c r="GA145" s="87"/>
      <c r="GB145" s="87"/>
      <c r="GC145" s="87"/>
      <c r="GD145" s="87"/>
      <c r="GE145" s="87"/>
      <c r="GF145" s="87"/>
      <c r="GG145" s="87"/>
      <c r="GH145" s="87"/>
      <c r="GI145" s="87"/>
      <c r="GJ145" s="87"/>
      <c r="GK145" s="87"/>
      <c r="GL145" s="87"/>
      <c r="GM145" s="87"/>
      <c r="GN145" s="87"/>
      <c r="GO145" s="87"/>
      <c r="GP145" s="87"/>
      <c r="GQ145" s="87"/>
      <c r="GR145" s="87"/>
      <c r="GS145" s="87"/>
      <c r="GT145" s="87"/>
      <c r="GU145" s="87"/>
      <c r="GV145" s="87"/>
      <c r="GW145" s="87"/>
      <c r="GX145" s="87"/>
      <c r="GY145" s="87"/>
      <c r="GZ145" s="87"/>
      <c r="HA145" s="87"/>
      <c r="HB145" s="87"/>
      <c r="HC145" s="87"/>
      <c r="HD145" s="87"/>
      <c r="HE145" s="87"/>
      <c r="HF145" s="87"/>
      <c r="HG145" s="87"/>
      <c r="HH145" s="87"/>
      <c r="HI145" s="87"/>
      <c r="HJ145" s="87"/>
      <c r="HK145" s="87"/>
      <c r="HL145" s="87"/>
      <c r="HM145" s="87">
        <f>IF($B145=PO_valitsin!$C$8,100000,'mallin data'!EN145/'mallin data'!BO$297*PO_valitsin!E$5)</f>
        <v>0.56359591073491466</v>
      </c>
      <c r="HN145" s="87">
        <f>IF($B145=PO_valitsin!$C$8,100000,'mallin data'!EO145/'mallin data'!BP$297*PO_valitsin!H$5)</f>
        <v>8.8081599501752303E-2</v>
      </c>
      <c r="HO145" s="87"/>
      <c r="HP145" s="87"/>
      <c r="HQ145" s="87"/>
      <c r="HR145" s="87">
        <f>IF($B145=PO_valitsin!$C$8,100000,'mallin data'!ES145/'mallin data'!BT$297*PO_valitsin!I$5)</f>
        <v>4.3866710473978505E-2</v>
      </c>
      <c r="HS145" s="87"/>
      <c r="HT145" s="87"/>
      <c r="HU145" s="87"/>
      <c r="HV145" s="87"/>
      <c r="HW145" s="87"/>
      <c r="HX145" s="87"/>
      <c r="HY145" s="87"/>
      <c r="HZ145" s="87"/>
      <c r="IA145" s="87"/>
      <c r="IB145" s="87"/>
      <c r="IC145" s="87"/>
      <c r="ID145" s="87"/>
      <c r="IE145" s="87"/>
      <c r="IF145" s="87"/>
      <c r="IG145" s="87"/>
      <c r="IH145" s="87">
        <f>IF($B145=PO_valitsin!$C$8,100000,'mallin data'!FI145/'mallin data'!CJ$297*PO_valitsin!G$5)</f>
        <v>0.14261071698096792</v>
      </c>
      <c r="II145" s="88">
        <f t="shared" si="8"/>
        <v>1.2122212873667575</v>
      </c>
      <c r="IJ145" s="80">
        <f t="shared" si="9"/>
        <v>207</v>
      </c>
      <c r="IK145" s="89">
        <f t="shared" si="11"/>
        <v>1.4299999999999953E-8</v>
      </c>
      <c r="IL145" s="36" t="str">
        <f t="shared" si="10"/>
        <v>Merikarvia</v>
      </c>
    </row>
    <row r="146" spans="2:246" x14ac:dyDescent="0.2">
      <c r="B146" s="12" t="s">
        <v>282</v>
      </c>
      <c r="C146" s="12">
        <v>489</v>
      </c>
      <c r="F146" s="59" t="s">
        <v>137</v>
      </c>
      <c r="G146" s="59" t="s">
        <v>138</v>
      </c>
      <c r="H146" s="59" t="s">
        <v>93</v>
      </c>
      <c r="I146" s="59" t="s">
        <v>94</v>
      </c>
      <c r="J146" s="71">
        <v>54.3</v>
      </c>
      <c r="Q146" s="71">
        <v>29.9</v>
      </c>
      <c r="AV146" s="67"/>
      <c r="AW146" s="67"/>
      <c r="BO146" s="76"/>
      <c r="BP146" s="77">
        <v>23524.982876712329</v>
      </c>
      <c r="BT146" s="75">
        <v>3.0000000000000001E-3</v>
      </c>
      <c r="CJ146" s="77"/>
      <c r="CK146" s="84">
        <f>ABS(J146-PO_valitsin!$D$8)</f>
        <v>8.7999999999999972</v>
      </c>
      <c r="CR146" s="86">
        <f>ABS(Q146-PO_valitsin!$F$8)</f>
        <v>58.1</v>
      </c>
      <c r="EN146" s="85">
        <f>ABS(BO146-PO_valitsin!$E$8)</f>
        <v>4.7413793103448273E-2</v>
      </c>
      <c r="EO146" s="85">
        <f>ABS(BP146-PO_valitsin!$H$8)</f>
        <v>3182.3880467866038</v>
      </c>
      <c r="ES146" s="85">
        <f>ABS(BT146-PO_valitsin!$I$8)</f>
        <v>1E-3</v>
      </c>
      <c r="FI146" s="85">
        <f>ABS(CJ146-PO_valitsin!$G$8)</f>
        <v>1768</v>
      </c>
      <c r="FJ146" s="87">
        <f>IF($B146=PO_valitsin!$C$8,100000,'mallin data'!CK146/'mallin data'!J$297*PO_valitsin!D$5)</f>
        <v>0.39675508595433367</v>
      </c>
      <c r="FK146" s="87"/>
      <c r="FL146" s="87"/>
      <c r="FM146" s="87"/>
      <c r="FN146" s="87"/>
      <c r="FO146" s="87"/>
      <c r="FP146" s="87"/>
      <c r="FQ146" s="87">
        <f>IF($B146=PO_valitsin!$C$8,100000,'mallin data'!CR146/'mallin data'!Q$297*PO_valitsin!F$5)</f>
        <v>0.27502635886244114</v>
      </c>
      <c r="FR146" s="87"/>
      <c r="FS146" s="87"/>
      <c r="FT146" s="87"/>
      <c r="FU146" s="87"/>
      <c r="FV146" s="87"/>
      <c r="FW146" s="87"/>
      <c r="FX146" s="87"/>
      <c r="FY146" s="87"/>
      <c r="FZ146" s="87"/>
      <c r="GA146" s="87"/>
      <c r="GB146" s="87"/>
      <c r="GC146" s="87"/>
      <c r="GD146" s="87"/>
      <c r="GE146" s="87"/>
      <c r="GF146" s="87"/>
      <c r="GG146" s="87"/>
      <c r="GH146" s="87"/>
      <c r="GI146" s="87"/>
      <c r="GJ146" s="87"/>
      <c r="GK146" s="87"/>
      <c r="GL146" s="87"/>
      <c r="GM146" s="87"/>
      <c r="GN146" s="87"/>
      <c r="GO146" s="87"/>
      <c r="GP146" s="87"/>
      <c r="GQ146" s="87"/>
      <c r="GR146" s="87"/>
      <c r="GS146" s="87"/>
      <c r="GT146" s="87"/>
      <c r="GU146" s="87"/>
      <c r="GV146" s="87"/>
      <c r="GW146" s="87"/>
      <c r="GX146" s="87"/>
      <c r="GY146" s="87"/>
      <c r="GZ146" s="87"/>
      <c r="HA146" s="87"/>
      <c r="HB146" s="87"/>
      <c r="HC146" s="87"/>
      <c r="HD146" s="87"/>
      <c r="HE146" s="87"/>
      <c r="HF146" s="87"/>
      <c r="HG146" s="87"/>
      <c r="HH146" s="87"/>
      <c r="HI146" s="87"/>
      <c r="HJ146" s="87"/>
      <c r="HK146" s="87"/>
      <c r="HL146" s="87"/>
      <c r="HM146" s="87">
        <f>IF($B146=PO_valitsin!$C$8,100000,'mallin data'!EN146/'mallin data'!BO$297*PO_valitsin!E$5)</f>
        <v>0.4646146455642105</v>
      </c>
      <c r="HN146" s="87">
        <f>IF($B146=PO_valitsin!$C$8,100000,'mallin data'!EO146/'mallin data'!BP$297*PO_valitsin!H$5)</f>
        <v>0.10099057350326722</v>
      </c>
      <c r="HO146" s="87"/>
      <c r="HP146" s="87"/>
      <c r="HQ146" s="87"/>
      <c r="HR146" s="87">
        <f>IF($B146=PO_valitsin!$C$8,100000,'mallin data'!ES146/'mallin data'!BT$297*PO_valitsin!I$5)</f>
        <v>1.4622236824659501E-2</v>
      </c>
      <c r="HS146" s="87"/>
      <c r="HT146" s="87"/>
      <c r="HU146" s="87"/>
      <c r="HV146" s="87"/>
      <c r="HW146" s="87"/>
      <c r="HX146" s="87"/>
      <c r="HY146" s="87"/>
      <c r="HZ146" s="87"/>
      <c r="IA146" s="87"/>
      <c r="IB146" s="87"/>
      <c r="IC146" s="87"/>
      <c r="ID146" s="87"/>
      <c r="IE146" s="87"/>
      <c r="IF146" s="87"/>
      <c r="IG146" s="87"/>
      <c r="IH146" s="87">
        <f>IF($B146=PO_valitsin!$C$8,100000,'mallin data'!FI146/'mallin data'!CJ$297*PO_valitsin!G$5)</f>
        <v>0.17175459647299135</v>
      </c>
      <c r="II146" s="88">
        <f t="shared" si="8"/>
        <v>1.4237635115819036</v>
      </c>
      <c r="IJ146" s="80">
        <f t="shared" si="9"/>
        <v>225</v>
      </c>
      <c r="IK146" s="89">
        <f t="shared" si="11"/>
        <v>1.4399999999999952E-8</v>
      </c>
      <c r="IL146" s="36" t="str">
        <f t="shared" si="10"/>
        <v>Miehikkälä</v>
      </c>
    </row>
    <row r="147" spans="2:246" x14ac:dyDescent="0.2">
      <c r="B147" s="12" t="s">
        <v>158</v>
      </c>
      <c r="C147" s="12">
        <v>491</v>
      </c>
      <c r="F147" s="59" t="s">
        <v>110</v>
      </c>
      <c r="G147" s="59" t="s">
        <v>111</v>
      </c>
      <c r="H147" s="59" t="s">
        <v>117</v>
      </c>
      <c r="I147" s="59" t="s">
        <v>118</v>
      </c>
      <c r="J147" s="71">
        <v>46.7</v>
      </c>
      <c r="Q147" s="71">
        <v>81.3</v>
      </c>
      <c r="AV147" s="67"/>
      <c r="AW147" s="67"/>
      <c r="BO147" s="76">
        <v>-8.4104289318755253E-4</v>
      </c>
      <c r="BP147" s="77">
        <v>26310.851615015697</v>
      </c>
      <c r="BT147" s="75">
        <v>2E-3</v>
      </c>
      <c r="CJ147" s="77">
        <v>4752</v>
      </c>
      <c r="CK147" s="84">
        <f>ABS(J147-PO_valitsin!$D$8)</f>
        <v>1.2000000000000028</v>
      </c>
      <c r="CR147" s="86">
        <f>ABS(Q147-PO_valitsin!$F$8)</f>
        <v>6.7000000000000028</v>
      </c>
      <c r="EN147" s="85">
        <f>ABS(BO147-PO_valitsin!$E$8)</f>
        <v>4.6572750210260722E-2</v>
      </c>
      <c r="EO147" s="85">
        <f>ABS(BP147-PO_valitsin!$H$8)</f>
        <v>396.51930848323536</v>
      </c>
      <c r="ES147" s="85">
        <f>ABS(BT147-PO_valitsin!$I$8)</f>
        <v>0</v>
      </c>
      <c r="FI147" s="85">
        <f>ABS(CJ147-PO_valitsin!$G$8)</f>
        <v>2984</v>
      </c>
      <c r="FJ147" s="87">
        <f>IF($B147=PO_valitsin!$C$8,100000,'mallin data'!CK147/'mallin data'!J$297*PO_valitsin!D$5)</f>
        <v>5.4102966266500192E-2</v>
      </c>
      <c r="FK147" s="87"/>
      <c r="FL147" s="87"/>
      <c r="FM147" s="87"/>
      <c r="FN147" s="87"/>
      <c r="FO147" s="87"/>
      <c r="FP147" s="87"/>
      <c r="FQ147" s="87">
        <f>IF($B147=PO_valitsin!$C$8,100000,'mallin data'!CR147/'mallin data'!Q$297*PO_valitsin!F$5)</f>
        <v>3.1715604206167924E-2</v>
      </c>
      <c r="FR147" s="87"/>
      <c r="FS147" s="87"/>
      <c r="FT147" s="87"/>
      <c r="FU147" s="87"/>
      <c r="FV147" s="87"/>
      <c r="FW147" s="87"/>
      <c r="FX147" s="87"/>
      <c r="FY147" s="87"/>
      <c r="FZ147" s="87"/>
      <c r="GA147" s="87"/>
      <c r="GB147" s="87"/>
      <c r="GC147" s="87"/>
      <c r="GD147" s="87"/>
      <c r="GE147" s="87"/>
      <c r="GF147" s="87"/>
      <c r="GG147" s="87"/>
      <c r="GH147" s="87"/>
      <c r="GI147" s="87"/>
      <c r="GJ147" s="87"/>
      <c r="GK147" s="87"/>
      <c r="GL147" s="87"/>
      <c r="GM147" s="87"/>
      <c r="GN147" s="87"/>
      <c r="GO147" s="87"/>
      <c r="GP147" s="87"/>
      <c r="GQ147" s="87"/>
      <c r="GR147" s="87"/>
      <c r="GS147" s="87"/>
      <c r="GT147" s="87"/>
      <c r="GU147" s="87"/>
      <c r="GV147" s="87"/>
      <c r="GW147" s="87"/>
      <c r="GX147" s="87"/>
      <c r="GY147" s="87"/>
      <c r="GZ147" s="87"/>
      <c r="HA147" s="87"/>
      <c r="HB147" s="87"/>
      <c r="HC147" s="87"/>
      <c r="HD147" s="87"/>
      <c r="HE147" s="87"/>
      <c r="HF147" s="87"/>
      <c r="HG147" s="87"/>
      <c r="HH147" s="87"/>
      <c r="HI147" s="87"/>
      <c r="HJ147" s="87"/>
      <c r="HK147" s="87"/>
      <c r="HL147" s="87"/>
      <c r="HM147" s="87">
        <f>IF($B147=PO_valitsin!$C$8,100000,'mallin data'!EN147/'mallin data'!BO$297*PO_valitsin!E$5)</f>
        <v>0.45637314409078766</v>
      </c>
      <c r="HN147" s="87">
        <f>IF($B147=PO_valitsin!$C$8,100000,'mallin data'!EO147/'mallin data'!BP$297*PO_valitsin!H$5)</f>
        <v>1.2583227368917427E-2</v>
      </c>
      <c r="HO147" s="87"/>
      <c r="HP147" s="87"/>
      <c r="HQ147" s="87"/>
      <c r="HR147" s="87">
        <f>IF($B147=PO_valitsin!$C$8,100000,'mallin data'!ES147/'mallin data'!BT$297*PO_valitsin!I$5)</f>
        <v>0</v>
      </c>
      <c r="HS147" s="87"/>
      <c r="HT147" s="87"/>
      <c r="HU147" s="87"/>
      <c r="HV147" s="87"/>
      <c r="HW147" s="87"/>
      <c r="HX147" s="87"/>
      <c r="HY147" s="87"/>
      <c r="HZ147" s="87"/>
      <c r="IA147" s="87"/>
      <c r="IB147" s="87"/>
      <c r="IC147" s="87"/>
      <c r="ID147" s="87"/>
      <c r="IE147" s="87"/>
      <c r="IF147" s="87"/>
      <c r="IG147" s="87"/>
      <c r="IH147" s="87">
        <f>IF($B147=PO_valitsin!$C$8,100000,'mallin data'!FI147/'mallin data'!CJ$297*PO_valitsin!G$5)</f>
        <v>0.2898844546806596</v>
      </c>
      <c r="II147" s="88">
        <f t="shared" si="8"/>
        <v>0.84465941111303289</v>
      </c>
      <c r="IJ147" s="80">
        <f t="shared" si="9"/>
        <v>113</v>
      </c>
      <c r="IK147" s="89">
        <f t="shared" si="11"/>
        <v>1.4499999999999951E-8</v>
      </c>
      <c r="IL147" s="36" t="str">
        <f t="shared" si="10"/>
        <v>Mikkeli</v>
      </c>
    </row>
    <row r="148" spans="2:246" x14ac:dyDescent="0.2">
      <c r="B148" s="12" t="s">
        <v>283</v>
      </c>
      <c r="C148" s="12">
        <v>494</v>
      </c>
      <c r="F148" s="59" t="s">
        <v>91</v>
      </c>
      <c r="G148" s="59" t="s">
        <v>92</v>
      </c>
      <c r="H148" s="59" t="s">
        <v>84</v>
      </c>
      <c r="I148" s="59" t="s">
        <v>85</v>
      </c>
      <c r="J148" s="71">
        <v>40.5</v>
      </c>
      <c r="Q148" s="71">
        <v>75</v>
      </c>
      <c r="AV148" s="67"/>
      <c r="AW148" s="67"/>
      <c r="BO148" s="76">
        <v>-4.0948275862068964E-2</v>
      </c>
      <c r="BP148" s="77">
        <v>23770.826894754729</v>
      </c>
      <c r="BT148" s="75">
        <v>1E-3</v>
      </c>
      <c r="CJ148" s="77">
        <v>1335</v>
      </c>
      <c r="CK148" s="84">
        <f>ABS(J148-PO_valitsin!$D$8)</f>
        <v>5</v>
      </c>
      <c r="CR148" s="86">
        <f>ABS(Q148-PO_valitsin!$F$8)</f>
        <v>13</v>
      </c>
      <c r="EN148" s="85">
        <f>ABS(BO148-PO_valitsin!$E$8)</f>
        <v>6.4655172413793094E-3</v>
      </c>
      <c r="EO148" s="85">
        <f>ABS(BP148-PO_valitsin!$H$8)</f>
        <v>2936.5440287442034</v>
      </c>
      <c r="ES148" s="85">
        <f>ABS(BT148-PO_valitsin!$I$8)</f>
        <v>1E-3</v>
      </c>
      <c r="FI148" s="85">
        <f>ABS(CJ148-PO_valitsin!$G$8)</f>
        <v>433</v>
      </c>
      <c r="FJ148" s="87">
        <f>IF($B148=PO_valitsin!$C$8,100000,'mallin data'!CK148/'mallin data'!J$297*PO_valitsin!D$5)</f>
        <v>0.22542902611041693</v>
      </c>
      <c r="FK148" s="87"/>
      <c r="FL148" s="87"/>
      <c r="FM148" s="87"/>
      <c r="FN148" s="87"/>
      <c r="FO148" s="87"/>
      <c r="FP148" s="87"/>
      <c r="FQ148" s="87">
        <f>IF($B148=PO_valitsin!$C$8,100000,'mallin data'!CR148/'mallin data'!Q$297*PO_valitsin!F$5)</f>
        <v>6.1537739504504904E-2</v>
      </c>
      <c r="FR148" s="87"/>
      <c r="FS148" s="87"/>
      <c r="FT148" s="87"/>
      <c r="FU148" s="87"/>
      <c r="FV148" s="87"/>
      <c r="FW148" s="87"/>
      <c r="FX148" s="87"/>
      <c r="FY148" s="87"/>
      <c r="FZ148" s="87"/>
      <c r="GA148" s="87"/>
      <c r="GB148" s="87"/>
      <c r="GC148" s="87"/>
      <c r="GD148" s="87"/>
      <c r="GE148" s="87"/>
      <c r="GF148" s="87"/>
      <c r="GG148" s="87"/>
      <c r="GH148" s="87"/>
      <c r="GI148" s="87"/>
      <c r="GJ148" s="87"/>
      <c r="GK148" s="87"/>
      <c r="GL148" s="87"/>
      <c r="GM148" s="87"/>
      <c r="GN148" s="87"/>
      <c r="GO148" s="87"/>
      <c r="GP148" s="87"/>
      <c r="GQ148" s="87"/>
      <c r="GR148" s="87"/>
      <c r="GS148" s="87"/>
      <c r="GT148" s="87"/>
      <c r="GU148" s="87"/>
      <c r="GV148" s="87"/>
      <c r="GW148" s="87"/>
      <c r="GX148" s="87"/>
      <c r="GY148" s="87"/>
      <c r="GZ148" s="87"/>
      <c r="HA148" s="87"/>
      <c r="HB148" s="87"/>
      <c r="HC148" s="87"/>
      <c r="HD148" s="87"/>
      <c r="HE148" s="87"/>
      <c r="HF148" s="87"/>
      <c r="HG148" s="87"/>
      <c r="HH148" s="87"/>
      <c r="HI148" s="87"/>
      <c r="HJ148" s="87"/>
      <c r="HK148" s="87"/>
      <c r="HL148" s="87"/>
      <c r="HM148" s="87">
        <f>IF($B148=PO_valitsin!$C$8,100000,'mallin data'!EN148/'mallin data'!BO$297*PO_valitsin!E$5)</f>
        <v>6.3356542576937791E-2</v>
      </c>
      <c r="HN148" s="87">
        <f>IF($B148=PO_valitsin!$C$8,100000,'mallin data'!EO148/'mallin data'!BP$297*PO_valitsin!H$5)</f>
        <v>9.3188907581501501E-2</v>
      </c>
      <c r="HO148" s="87"/>
      <c r="HP148" s="87"/>
      <c r="HQ148" s="87"/>
      <c r="HR148" s="87">
        <f>IF($B148=PO_valitsin!$C$8,100000,'mallin data'!ES148/'mallin data'!BT$297*PO_valitsin!I$5)</f>
        <v>1.4622236824659501E-2</v>
      </c>
      <c r="HS148" s="87"/>
      <c r="HT148" s="87"/>
      <c r="HU148" s="87"/>
      <c r="HV148" s="87"/>
      <c r="HW148" s="87"/>
      <c r="HX148" s="87"/>
      <c r="HY148" s="87"/>
      <c r="HZ148" s="87"/>
      <c r="IA148" s="87"/>
      <c r="IB148" s="87"/>
      <c r="IC148" s="87"/>
      <c r="ID148" s="87"/>
      <c r="IE148" s="87"/>
      <c r="IF148" s="87"/>
      <c r="IG148" s="87"/>
      <c r="IH148" s="87">
        <f>IF($B148=PO_valitsin!$C$8,100000,'mallin data'!FI148/'mallin data'!CJ$297*PO_valitsin!G$5)</f>
        <v>4.2064332733487128E-2</v>
      </c>
      <c r="II148" s="88">
        <f t="shared" si="8"/>
        <v>0.50019879993150773</v>
      </c>
      <c r="IJ148" s="80">
        <f t="shared" si="9"/>
        <v>21</v>
      </c>
      <c r="IK148" s="89">
        <f t="shared" si="11"/>
        <v>1.459999999999995E-8</v>
      </c>
      <c r="IL148" s="36" t="str">
        <f t="shared" si="10"/>
        <v>Muhos</v>
      </c>
    </row>
    <row r="149" spans="2:246" x14ac:dyDescent="0.2">
      <c r="B149" s="12" t="s">
        <v>284</v>
      </c>
      <c r="C149" s="12">
        <v>495</v>
      </c>
      <c r="F149" s="59" t="s">
        <v>141</v>
      </c>
      <c r="G149" s="59" t="s">
        <v>142</v>
      </c>
      <c r="H149" s="59" t="s">
        <v>93</v>
      </c>
      <c r="I149" s="59" t="s">
        <v>94</v>
      </c>
      <c r="J149" s="71">
        <v>52.6</v>
      </c>
      <c r="Q149" s="71">
        <v>80</v>
      </c>
      <c r="AV149" s="67"/>
      <c r="AW149" s="67"/>
      <c r="BO149" s="76">
        <v>-1.5625E-2</v>
      </c>
      <c r="BP149" s="77">
        <v>22873.609090909093</v>
      </c>
      <c r="BT149" s="75">
        <v>3.0000000000000001E-3</v>
      </c>
      <c r="CJ149" s="68">
        <v>126</v>
      </c>
      <c r="CK149" s="84">
        <f>ABS(J149-PO_valitsin!$D$8)</f>
        <v>7.1000000000000014</v>
      </c>
      <c r="CR149" s="86">
        <f>ABS(Q149-PO_valitsin!$F$8)</f>
        <v>8</v>
      </c>
      <c r="EN149" s="85">
        <f>ABS(BO149-PO_valitsin!$E$8)</f>
        <v>3.1788793103448273E-2</v>
      </c>
      <c r="EO149" s="85">
        <f>ABS(BP149-PO_valitsin!$H$8)</f>
        <v>3833.7618325898402</v>
      </c>
      <c r="ES149" s="85">
        <f>ABS(BT149-PO_valitsin!$I$8)</f>
        <v>1E-3</v>
      </c>
      <c r="FI149" s="85">
        <f>ABS(CJ149-PO_valitsin!$G$8)</f>
        <v>1642</v>
      </c>
      <c r="FJ149" s="87">
        <f>IF($B149=PO_valitsin!$C$8,100000,'mallin data'!CK149/'mallin data'!J$297*PO_valitsin!D$5)</f>
        <v>0.32010921707679207</v>
      </c>
      <c r="FK149" s="87"/>
      <c r="FL149" s="87"/>
      <c r="FM149" s="87"/>
      <c r="FN149" s="87"/>
      <c r="FO149" s="87"/>
      <c r="FP149" s="87"/>
      <c r="FQ149" s="87">
        <f>IF($B149=PO_valitsin!$C$8,100000,'mallin data'!CR149/'mallin data'!Q$297*PO_valitsin!F$5)</f>
        <v>3.7869378156618401E-2</v>
      </c>
      <c r="FR149" s="87"/>
      <c r="FS149" s="87"/>
      <c r="FT149" s="87"/>
      <c r="FU149" s="87"/>
      <c r="FV149" s="87"/>
      <c r="FW149" s="87"/>
      <c r="FX149" s="87"/>
      <c r="FY149" s="87"/>
      <c r="FZ149" s="87"/>
      <c r="GA149" s="87"/>
      <c r="GB149" s="87"/>
      <c r="GC149" s="87"/>
      <c r="GD149" s="87"/>
      <c r="GE149" s="87"/>
      <c r="GF149" s="87"/>
      <c r="GG149" s="87"/>
      <c r="GH149" s="87"/>
      <c r="GI149" s="87"/>
      <c r="GJ149" s="87"/>
      <c r="GK149" s="87"/>
      <c r="GL149" s="87"/>
      <c r="GM149" s="87"/>
      <c r="GN149" s="87"/>
      <c r="GO149" s="87"/>
      <c r="GP149" s="87"/>
      <c r="GQ149" s="87"/>
      <c r="GR149" s="87"/>
      <c r="GS149" s="87"/>
      <c r="GT149" s="87"/>
      <c r="GU149" s="87"/>
      <c r="GV149" s="87"/>
      <c r="GW149" s="87"/>
      <c r="GX149" s="87"/>
      <c r="GY149" s="87"/>
      <c r="GZ149" s="87"/>
      <c r="HA149" s="87"/>
      <c r="HB149" s="87"/>
      <c r="HC149" s="87"/>
      <c r="HD149" s="87"/>
      <c r="HE149" s="87"/>
      <c r="HF149" s="87"/>
      <c r="HG149" s="87"/>
      <c r="HH149" s="87"/>
      <c r="HI149" s="87"/>
      <c r="HJ149" s="87"/>
      <c r="HK149" s="87"/>
      <c r="HL149" s="87"/>
      <c r="HM149" s="87">
        <f>IF($B149=PO_valitsin!$C$8,100000,'mallin data'!EN149/'mallin data'!BO$297*PO_valitsin!E$5)</f>
        <v>0.31150300100327749</v>
      </c>
      <c r="HN149" s="87">
        <f>IF($B149=PO_valitsin!$C$8,100000,'mallin data'!EO149/'mallin data'!BP$297*PO_valitsin!H$5)</f>
        <v>0.12166140660914403</v>
      </c>
      <c r="HO149" s="87"/>
      <c r="HP149" s="87"/>
      <c r="HQ149" s="87"/>
      <c r="HR149" s="87">
        <f>IF($B149=PO_valitsin!$C$8,100000,'mallin data'!ES149/'mallin data'!BT$297*PO_valitsin!I$5)</f>
        <v>1.4622236824659501E-2</v>
      </c>
      <c r="HS149" s="87"/>
      <c r="HT149" s="87"/>
      <c r="HU149" s="87"/>
      <c r="HV149" s="87"/>
      <c r="HW149" s="87"/>
      <c r="HX149" s="87"/>
      <c r="HY149" s="87"/>
      <c r="HZ149" s="87"/>
      <c r="IA149" s="87"/>
      <c r="IB149" s="87"/>
      <c r="IC149" s="87"/>
      <c r="ID149" s="87"/>
      <c r="IE149" s="87"/>
      <c r="IF149" s="87"/>
      <c r="IG149" s="87"/>
      <c r="IH149" s="87">
        <f>IF($B149=PO_valitsin!$C$8,100000,'mallin data'!FI149/'mallin data'!CJ$297*PO_valitsin!G$5)</f>
        <v>0.1595141670863415</v>
      </c>
      <c r="II149" s="88">
        <f t="shared" si="8"/>
        <v>0.96527942145683299</v>
      </c>
      <c r="IJ149" s="80">
        <f t="shared" si="9"/>
        <v>157</v>
      </c>
      <c r="IK149" s="89">
        <f t="shared" si="11"/>
        <v>1.469999999999995E-8</v>
      </c>
      <c r="IL149" s="36" t="str">
        <f t="shared" si="10"/>
        <v>Multia</v>
      </c>
    </row>
    <row r="150" spans="2:246" x14ac:dyDescent="0.2">
      <c r="B150" s="12" t="s">
        <v>285</v>
      </c>
      <c r="C150" s="12">
        <v>498</v>
      </c>
      <c r="F150" s="59" t="s">
        <v>113</v>
      </c>
      <c r="G150" s="59" t="s">
        <v>114</v>
      </c>
      <c r="H150" s="59" t="s">
        <v>93</v>
      </c>
      <c r="I150" s="59" t="s">
        <v>94</v>
      </c>
      <c r="J150" s="71">
        <v>46.7</v>
      </c>
      <c r="Q150" s="71">
        <v>49.8</v>
      </c>
      <c r="AV150" s="67"/>
      <c r="AW150" s="67"/>
      <c r="BO150" s="76">
        <v>5.1502145922746781E-2</v>
      </c>
      <c r="BP150" s="77">
        <v>25664.056344086021</v>
      </c>
      <c r="BT150" s="75">
        <v>5.0000000000000001E-3</v>
      </c>
      <c r="CJ150" s="68">
        <v>245</v>
      </c>
      <c r="CK150" s="84">
        <f>ABS(J150-PO_valitsin!$D$8)</f>
        <v>1.2000000000000028</v>
      </c>
      <c r="CR150" s="86">
        <f>ABS(Q150-PO_valitsin!$F$8)</f>
        <v>38.200000000000003</v>
      </c>
      <c r="EN150" s="85">
        <f>ABS(BO150-PO_valitsin!$E$8)</f>
        <v>9.8915939026195054E-2</v>
      </c>
      <c r="EO150" s="85">
        <f>ABS(BP150-PO_valitsin!$H$8)</f>
        <v>1043.3145794129123</v>
      </c>
      <c r="ES150" s="85">
        <f>ABS(BT150-PO_valitsin!$I$8)</f>
        <v>3.0000000000000001E-3</v>
      </c>
      <c r="FI150" s="85">
        <f>ABS(CJ150-PO_valitsin!$G$8)</f>
        <v>1523</v>
      </c>
      <c r="FJ150" s="87">
        <f>IF($B150=PO_valitsin!$C$8,100000,'mallin data'!CK150/'mallin data'!J$297*PO_valitsin!D$5)</f>
        <v>5.4102966266500192E-2</v>
      </c>
      <c r="FK150" s="87"/>
      <c r="FL150" s="87"/>
      <c r="FM150" s="87"/>
      <c r="FN150" s="87"/>
      <c r="FO150" s="87"/>
      <c r="FP150" s="87"/>
      <c r="FQ150" s="87">
        <f>IF($B150=PO_valitsin!$C$8,100000,'mallin data'!CR150/'mallin data'!Q$297*PO_valitsin!F$5)</f>
        <v>0.18082628069785289</v>
      </c>
      <c r="FR150" s="87"/>
      <c r="FS150" s="87"/>
      <c r="FT150" s="87"/>
      <c r="FU150" s="87"/>
      <c r="FV150" s="87"/>
      <c r="FW150" s="87"/>
      <c r="FX150" s="87"/>
      <c r="FY150" s="87"/>
      <c r="FZ150" s="87"/>
      <c r="GA150" s="87"/>
      <c r="GB150" s="87"/>
      <c r="GC150" s="87"/>
      <c r="GD150" s="87"/>
      <c r="GE150" s="87"/>
      <c r="GF150" s="87"/>
      <c r="GG150" s="87"/>
      <c r="GH150" s="87"/>
      <c r="GI150" s="87"/>
      <c r="GJ150" s="87"/>
      <c r="GK150" s="87"/>
      <c r="GL150" s="87"/>
      <c r="GM150" s="87"/>
      <c r="GN150" s="87"/>
      <c r="GO150" s="87"/>
      <c r="GP150" s="87"/>
      <c r="GQ150" s="87"/>
      <c r="GR150" s="87"/>
      <c r="GS150" s="87"/>
      <c r="GT150" s="87"/>
      <c r="GU150" s="87"/>
      <c r="GV150" s="87"/>
      <c r="GW150" s="87"/>
      <c r="GX150" s="87"/>
      <c r="GY150" s="87"/>
      <c r="GZ150" s="87"/>
      <c r="HA150" s="87"/>
      <c r="HB150" s="87"/>
      <c r="HC150" s="87"/>
      <c r="HD150" s="87"/>
      <c r="HE150" s="87"/>
      <c r="HF150" s="87"/>
      <c r="HG150" s="87"/>
      <c r="HH150" s="87"/>
      <c r="HI150" s="87"/>
      <c r="HJ150" s="87"/>
      <c r="HK150" s="87"/>
      <c r="HL150" s="87"/>
      <c r="HM150" s="87">
        <f>IF($B150=PO_valitsin!$C$8,100000,'mallin data'!EN150/'mallin data'!BO$297*PO_valitsin!E$5)</f>
        <v>0.96929165424574082</v>
      </c>
      <c r="HN150" s="87">
        <f>IF($B150=PO_valitsin!$C$8,100000,'mallin data'!EO150/'mallin data'!BP$297*PO_valitsin!H$5)</f>
        <v>3.3108764918100296E-2</v>
      </c>
      <c r="HO150" s="87"/>
      <c r="HP150" s="87"/>
      <c r="HQ150" s="87"/>
      <c r="HR150" s="87">
        <f>IF($B150=PO_valitsin!$C$8,100000,'mallin data'!ES150/'mallin data'!BT$297*PO_valitsin!I$5)</f>
        <v>4.3866710473978505E-2</v>
      </c>
      <c r="HS150" s="87"/>
      <c r="HT150" s="87"/>
      <c r="HU150" s="87"/>
      <c r="HV150" s="87"/>
      <c r="HW150" s="87"/>
      <c r="HX150" s="87"/>
      <c r="HY150" s="87"/>
      <c r="HZ150" s="87"/>
      <c r="IA150" s="87"/>
      <c r="IB150" s="87"/>
      <c r="IC150" s="87"/>
      <c r="ID150" s="87"/>
      <c r="IE150" s="87"/>
      <c r="IF150" s="87"/>
      <c r="IG150" s="87"/>
      <c r="IH150" s="87">
        <f>IF($B150=PO_valitsin!$C$8,100000,'mallin data'!FI150/'mallin data'!CJ$297*PO_valitsin!G$5)</f>
        <v>0.14795376155450557</v>
      </c>
      <c r="II150" s="88">
        <f t="shared" si="8"/>
        <v>1.4291501529566784</v>
      </c>
      <c r="IJ150" s="80">
        <f t="shared" si="9"/>
        <v>226</v>
      </c>
      <c r="IK150" s="89">
        <f t="shared" si="11"/>
        <v>1.4799999999999949E-8</v>
      </c>
      <c r="IL150" s="36" t="str">
        <f t="shared" si="10"/>
        <v>Muonio</v>
      </c>
    </row>
    <row r="151" spans="2:246" x14ac:dyDescent="0.2">
      <c r="B151" s="12" t="s">
        <v>286</v>
      </c>
      <c r="C151" s="12">
        <v>499</v>
      </c>
      <c r="F151" s="59" t="s">
        <v>212</v>
      </c>
      <c r="G151" s="59" t="s">
        <v>213</v>
      </c>
      <c r="H151" s="59" t="s">
        <v>84</v>
      </c>
      <c r="I151" s="59" t="s">
        <v>85</v>
      </c>
      <c r="J151" s="71">
        <v>43.1</v>
      </c>
      <c r="Q151" s="71">
        <v>52.3</v>
      </c>
      <c r="AV151" s="67"/>
      <c r="AW151" s="67"/>
      <c r="BO151" s="76">
        <v>6.392329204954055E-3</v>
      </c>
      <c r="BP151" s="77">
        <v>28236.234276172647</v>
      </c>
      <c r="BT151" s="75">
        <v>0.68200000000000005</v>
      </c>
      <c r="CJ151" s="68">
        <v>2519</v>
      </c>
      <c r="CK151" s="84">
        <f>ABS(J151-PO_valitsin!$D$8)</f>
        <v>2.3999999999999986</v>
      </c>
      <c r="CR151" s="86">
        <f>ABS(Q151-PO_valitsin!$F$8)</f>
        <v>35.700000000000003</v>
      </c>
      <c r="EN151" s="85">
        <f>ABS(BO151-PO_valitsin!$E$8)</f>
        <v>5.3806122308402329E-2</v>
      </c>
      <c r="EO151" s="85">
        <f>ABS(BP151-PO_valitsin!$H$8)</f>
        <v>1528.863352673714</v>
      </c>
      <c r="ES151" s="85">
        <f>ABS(BT151-PO_valitsin!$I$8)</f>
        <v>0.68</v>
      </c>
      <c r="FI151" s="85">
        <f>ABS(CJ151-PO_valitsin!$G$8)</f>
        <v>751</v>
      </c>
      <c r="FJ151" s="87">
        <f>IF($B151=PO_valitsin!$C$8,100000,'mallin data'!CK151/'mallin data'!J$297*PO_valitsin!D$5)</f>
        <v>0.10820593253300007</v>
      </c>
      <c r="FK151" s="87"/>
      <c r="FL151" s="87"/>
      <c r="FM151" s="87"/>
      <c r="FN151" s="87"/>
      <c r="FO151" s="87"/>
      <c r="FP151" s="87"/>
      <c r="FQ151" s="87">
        <f>IF($B151=PO_valitsin!$C$8,100000,'mallin data'!CR151/'mallin data'!Q$297*PO_valitsin!F$5)</f>
        <v>0.16899210002390966</v>
      </c>
      <c r="FR151" s="87"/>
      <c r="FS151" s="87"/>
      <c r="FT151" s="87"/>
      <c r="FU151" s="87"/>
      <c r="FV151" s="87"/>
      <c r="FW151" s="87"/>
      <c r="FX151" s="87"/>
      <c r="FY151" s="87"/>
      <c r="FZ151" s="87"/>
      <c r="GA151" s="87"/>
      <c r="GB151" s="87"/>
      <c r="GC151" s="87"/>
      <c r="GD151" s="87"/>
      <c r="GE151" s="87"/>
      <c r="GF151" s="87"/>
      <c r="GG151" s="87"/>
      <c r="GH151" s="87"/>
      <c r="GI151" s="87"/>
      <c r="GJ151" s="87"/>
      <c r="GK151" s="87"/>
      <c r="GL151" s="87"/>
      <c r="GM151" s="87"/>
      <c r="GN151" s="87"/>
      <c r="GO151" s="87"/>
      <c r="GP151" s="87"/>
      <c r="GQ151" s="87"/>
      <c r="GR151" s="87"/>
      <c r="GS151" s="87"/>
      <c r="GT151" s="87"/>
      <c r="GU151" s="87"/>
      <c r="GV151" s="87"/>
      <c r="GW151" s="87"/>
      <c r="GX151" s="87"/>
      <c r="GY151" s="87"/>
      <c r="GZ151" s="87"/>
      <c r="HA151" s="87"/>
      <c r="HB151" s="87"/>
      <c r="HC151" s="87"/>
      <c r="HD151" s="87"/>
      <c r="HE151" s="87"/>
      <c r="HF151" s="87"/>
      <c r="HG151" s="87"/>
      <c r="HH151" s="87"/>
      <c r="HI151" s="87"/>
      <c r="HJ151" s="87"/>
      <c r="HK151" s="87"/>
      <c r="HL151" s="87"/>
      <c r="HM151" s="87">
        <f>IF($B151=PO_valitsin!$C$8,100000,'mallin data'!EN151/'mallin data'!BO$297*PO_valitsin!E$5)</f>
        <v>0.527254007941516</v>
      </c>
      <c r="HN151" s="87">
        <f>IF($B151=PO_valitsin!$C$8,100000,'mallin data'!EO151/'mallin data'!BP$297*PO_valitsin!H$5)</f>
        <v>4.8517272100286911E-2</v>
      </c>
      <c r="HO151" s="87"/>
      <c r="HP151" s="87"/>
      <c r="HQ151" s="87"/>
      <c r="HR151" s="87">
        <f>IF($B151=PO_valitsin!$C$8,100000,'mallin data'!ES151/'mallin data'!BT$297*PO_valitsin!I$5)</f>
        <v>9.943121040768462</v>
      </c>
      <c r="HS151" s="87"/>
      <c r="HT151" s="87"/>
      <c r="HU151" s="87"/>
      <c r="HV151" s="87"/>
      <c r="HW151" s="87"/>
      <c r="HX151" s="87"/>
      <c r="HY151" s="87"/>
      <c r="HZ151" s="87"/>
      <c r="IA151" s="87"/>
      <c r="IB151" s="87"/>
      <c r="IC151" s="87"/>
      <c r="ID151" s="87"/>
      <c r="IE151" s="87"/>
      <c r="IF151" s="87"/>
      <c r="IG151" s="87"/>
      <c r="IH151" s="87">
        <f>IF($B151=PO_valitsin!$C$8,100000,'mallin data'!FI151/'mallin data'!CJ$297*PO_valitsin!G$5)</f>
        <v>7.2956844995031953E-2</v>
      </c>
      <c r="II151" s="88">
        <f t="shared" si="8"/>
        <v>10.869047213262206</v>
      </c>
      <c r="IJ151" s="80">
        <f t="shared" si="9"/>
        <v>284</v>
      </c>
      <c r="IK151" s="89">
        <f t="shared" si="11"/>
        <v>1.4899999999999948E-8</v>
      </c>
      <c r="IL151" s="36" t="str">
        <f t="shared" si="10"/>
        <v>Mustasaari</v>
      </c>
    </row>
    <row r="152" spans="2:246" x14ac:dyDescent="0.2">
      <c r="B152" s="12" t="s">
        <v>287</v>
      </c>
      <c r="C152" s="12">
        <v>500</v>
      </c>
      <c r="F152" s="59" t="s">
        <v>141</v>
      </c>
      <c r="G152" s="59" t="s">
        <v>142</v>
      </c>
      <c r="H152" s="59" t="s">
        <v>84</v>
      </c>
      <c r="I152" s="59" t="s">
        <v>85</v>
      </c>
      <c r="J152" s="71">
        <v>41.6</v>
      </c>
      <c r="Q152" s="71">
        <v>81.3</v>
      </c>
      <c r="AV152" s="67"/>
      <c r="AW152" s="67"/>
      <c r="BO152" s="76">
        <v>-1.1140235910878113E-2</v>
      </c>
      <c r="BP152" s="77">
        <v>28238.931475689507</v>
      </c>
      <c r="BT152" s="75">
        <v>2E-3</v>
      </c>
      <c r="CJ152" s="68">
        <v>1509</v>
      </c>
      <c r="CK152" s="84">
        <f>ABS(J152-PO_valitsin!$D$8)</f>
        <v>3.8999999999999986</v>
      </c>
      <c r="CR152" s="86">
        <f>ABS(Q152-PO_valitsin!$F$8)</f>
        <v>6.7000000000000028</v>
      </c>
      <c r="EN152" s="85">
        <f>ABS(BO152-PO_valitsin!$E$8)</f>
        <v>3.6273557192570159E-2</v>
      </c>
      <c r="EO152" s="85">
        <f>ABS(BP152-PO_valitsin!$H$8)</f>
        <v>1531.5605521905745</v>
      </c>
      <c r="ES152" s="85">
        <f>ABS(BT152-PO_valitsin!$I$8)</f>
        <v>0</v>
      </c>
      <c r="FI152" s="85">
        <f>ABS(CJ152-PO_valitsin!$G$8)</f>
        <v>259</v>
      </c>
      <c r="FJ152" s="87">
        <f>IF($B152=PO_valitsin!$C$8,100000,'mallin data'!CK152/'mallin data'!J$297*PO_valitsin!D$5)</f>
        <v>0.17583464036612514</v>
      </c>
      <c r="FK152" s="87"/>
      <c r="FL152" s="87"/>
      <c r="FM152" s="87"/>
      <c r="FN152" s="87"/>
      <c r="FO152" s="87"/>
      <c r="FP152" s="87"/>
      <c r="FQ152" s="87">
        <f>IF($B152=PO_valitsin!$C$8,100000,'mallin data'!CR152/'mallin data'!Q$297*PO_valitsin!F$5)</f>
        <v>3.1715604206167924E-2</v>
      </c>
      <c r="FR152" s="87"/>
      <c r="FS152" s="87"/>
      <c r="FT152" s="87"/>
      <c r="FU152" s="87"/>
      <c r="FV152" s="87"/>
      <c r="FW152" s="87"/>
      <c r="FX152" s="87"/>
      <c r="FY152" s="87"/>
      <c r="FZ152" s="87"/>
      <c r="GA152" s="87"/>
      <c r="GB152" s="87"/>
      <c r="GC152" s="87"/>
      <c r="GD152" s="87"/>
      <c r="GE152" s="87"/>
      <c r="GF152" s="87"/>
      <c r="GG152" s="87"/>
      <c r="GH152" s="87"/>
      <c r="GI152" s="87"/>
      <c r="GJ152" s="87"/>
      <c r="GK152" s="87"/>
      <c r="GL152" s="87"/>
      <c r="GM152" s="87"/>
      <c r="GN152" s="87"/>
      <c r="GO152" s="87"/>
      <c r="GP152" s="87"/>
      <c r="GQ152" s="87"/>
      <c r="GR152" s="87"/>
      <c r="GS152" s="87"/>
      <c r="GT152" s="87"/>
      <c r="GU152" s="87"/>
      <c r="GV152" s="87"/>
      <c r="GW152" s="87"/>
      <c r="GX152" s="87"/>
      <c r="GY152" s="87"/>
      <c r="GZ152" s="87"/>
      <c r="HA152" s="87"/>
      <c r="HB152" s="87"/>
      <c r="HC152" s="87"/>
      <c r="HD152" s="87"/>
      <c r="HE152" s="87"/>
      <c r="HF152" s="87"/>
      <c r="HG152" s="87"/>
      <c r="HH152" s="87"/>
      <c r="HI152" s="87"/>
      <c r="HJ152" s="87"/>
      <c r="HK152" s="87"/>
      <c r="HL152" s="87"/>
      <c r="HM152" s="87">
        <f>IF($B152=PO_valitsin!$C$8,100000,'mallin data'!EN152/'mallin data'!BO$297*PO_valitsin!E$5)</f>
        <v>0.35544985573308657</v>
      </c>
      <c r="HN152" s="87">
        <f>IF($B152=PO_valitsin!$C$8,100000,'mallin data'!EO152/'mallin data'!BP$297*PO_valitsin!H$5)</f>
        <v>4.8602865598645961E-2</v>
      </c>
      <c r="HO152" s="87"/>
      <c r="HP152" s="87"/>
      <c r="HQ152" s="87"/>
      <c r="HR152" s="87">
        <f>IF($B152=PO_valitsin!$C$8,100000,'mallin data'!ES152/'mallin data'!BT$297*PO_valitsin!I$5)</f>
        <v>0</v>
      </c>
      <c r="HS152" s="87"/>
      <c r="HT152" s="87"/>
      <c r="HU152" s="87"/>
      <c r="HV152" s="87"/>
      <c r="HW152" s="87"/>
      <c r="HX152" s="87"/>
      <c r="HY152" s="87"/>
      <c r="HZ152" s="87"/>
      <c r="IA152" s="87"/>
      <c r="IB152" s="87"/>
      <c r="IC152" s="87"/>
      <c r="ID152" s="87"/>
      <c r="IE152" s="87"/>
      <c r="IF152" s="87"/>
      <c r="IG152" s="87"/>
      <c r="IH152" s="87">
        <f>IF($B152=PO_valitsin!$C$8,100000,'mallin data'!FI152/'mallin data'!CJ$297*PO_valitsin!G$5)</f>
        <v>2.516088262811355E-2</v>
      </c>
      <c r="II152" s="88">
        <f t="shared" si="8"/>
        <v>0.63676386353213921</v>
      </c>
      <c r="IJ152" s="80">
        <f t="shared" si="9"/>
        <v>49</v>
      </c>
      <c r="IK152" s="89">
        <f t="shared" si="11"/>
        <v>1.4999999999999949E-8</v>
      </c>
      <c r="IL152" s="36" t="str">
        <f t="shared" si="10"/>
        <v>Muurame</v>
      </c>
    </row>
    <row r="153" spans="2:246" x14ac:dyDescent="0.2">
      <c r="B153" s="12" t="s">
        <v>288</v>
      </c>
      <c r="C153" s="12">
        <v>503</v>
      </c>
      <c r="F153" s="59" t="s">
        <v>106</v>
      </c>
      <c r="G153" s="59" t="s">
        <v>107</v>
      </c>
      <c r="H153" s="59" t="s">
        <v>84</v>
      </c>
      <c r="I153" s="59" t="s">
        <v>85</v>
      </c>
      <c r="J153" s="71">
        <v>47.3</v>
      </c>
      <c r="Q153" s="71">
        <v>89.6</v>
      </c>
      <c r="AV153" s="67"/>
      <c r="AW153" s="67"/>
      <c r="BO153" s="76">
        <v>9.3833780160857902E-3</v>
      </c>
      <c r="BP153" s="77">
        <v>26643.382967398535</v>
      </c>
      <c r="BT153" s="75">
        <v>9.0000000000000011E-3</v>
      </c>
      <c r="CJ153" s="68">
        <v>753</v>
      </c>
      <c r="CK153" s="84">
        <f>ABS(J153-PO_valitsin!$D$8)</f>
        <v>1.7999999999999972</v>
      </c>
      <c r="CR153" s="86">
        <f>ABS(Q153-PO_valitsin!$F$8)</f>
        <v>1.5999999999999943</v>
      </c>
      <c r="EN153" s="85">
        <f>ABS(BO153-PO_valitsin!$E$8)</f>
        <v>5.6797171119534064E-2</v>
      </c>
      <c r="EO153" s="85">
        <f>ABS(BP153-PO_valitsin!$H$8)</f>
        <v>63.987956100398151</v>
      </c>
      <c r="ES153" s="85">
        <f>ABS(BT153-PO_valitsin!$I$8)</f>
        <v>7.000000000000001E-3</v>
      </c>
      <c r="FI153" s="85">
        <f>ABS(CJ153-PO_valitsin!$G$8)</f>
        <v>1015</v>
      </c>
      <c r="FJ153" s="87">
        <f>IF($B153=PO_valitsin!$C$8,100000,'mallin data'!CK153/'mallin data'!J$297*PO_valitsin!D$5)</f>
        <v>8.1154449399749959E-2</v>
      </c>
      <c r="FK153" s="87"/>
      <c r="FL153" s="87"/>
      <c r="FM153" s="87"/>
      <c r="FN153" s="87"/>
      <c r="FO153" s="87"/>
      <c r="FP153" s="87"/>
      <c r="FQ153" s="87">
        <f>IF($B153=PO_valitsin!$C$8,100000,'mallin data'!CR153/'mallin data'!Q$297*PO_valitsin!F$5)</f>
        <v>7.5738756313236538E-3</v>
      </c>
      <c r="FR153" s="87"/>
      <c r="FS153" s="87"/>
      <c r="FT153" s="87"/>
      <c r="FU153" s="87"/>
      <c r="FV153" s="87"/>
      <c r="FW153" s="87"/>
      <c r="FX153" s="87"/>
      <c r="FY153" s="87"/>
      <c r="FZ153" s="87"/>
      <c r="GA153" s="87"/>
      <c r="GB153" s="87"/>
      <c r="GC153" s="87"/>
      <c r="GD153" s="87"/>
      <c r="GE153" s="87"/>
      <c r="GF153" s="87"/>
      <c r="GG153" s="87"/>
      <c r="GH153" s="87"/>
      <c r="GI153" s="87"/>
      <c r="GJ153" s="87"/>
      <c r="GK153" s="87"/>
      <c r="GL153" s="87"/>
      <c r="GM153" s="87"/>
      <c r="GN153" s="87"/>
      <c r="GO153" s="87"/>
      <c r="GP153" s="87"/>
      <c r="GQ153" s="87"/>
      <c r="GR153" s="87"/>
      <c r="GS153" s="87"/>
      <c r="GT153" s="87"/>
      <c r="GU153" s="87"/>
      <c r="GV153" s="87"/>
      <c r="GW153" s="87"/>
      <c r="GX153" s="87"/>
      <c r="GY153" s="87"/>
      <c r="GZ153" s="87"/>
      <c r="HA153" s="87"/>
      <c r="HB153" s="87"/>
      <c r="HC153" s="87"/>
      <c r="HD153" s="87"/>
      <c r="HE153" s="87"/>
      <c r="HF153" s="87"/>
      <c r="HG153" s="87"/>
      <c r="HH153" s="87"/>
      <c r="HI153" s="87"/>
      <c r="HJ153" s="87"/>
      <c r="HK153" s="87"/>
      <c r="HL153" s="87"/>
      <c r="HM153" s="87">
        <f>IF($B153=PO_valitsin!$C$8,100000,'mallin data'!EN153/'mallin data'!BO$297*PO_valitsin!E$5)</f>
        <v>0.55656372969731771</v>
      </c>
      <c r="HN153" s="87">
        <f>IF($B153=PO_valitsin!$C$8,100000,'mallin data'!EO153/'mallin data'!BP$297*PO_valitsin!H$5)</f>
        <v>2.0306072951745279E-3</v>
      </c>
      <c r="HO153" s="87"/>
      <c r="HP153" s="87"/>
      <c r="HQ153" s="87"/>
      <c r="HR153" s="87">
        <f>IF($B153=PO_valitsin!$C$8,100000,'mallin data'!ES153/'mallin data'!BT$297*PO_valitsin!I$5)</f>
        <v>0.10235565777261652</v>
      </c>
      <c r="HS153" s="87"/>
      <c r="HT153" s="87"/>
      <c r="HU153" s="87"/>
      <c r="HV153" s="87"/>
      <c r="HW153" s="87"/>
      <c r="HX153" s="87"/>
      <c r="HY153" s="87"/>
      <c r="HZ153" s="87"/>
      <c r="IA153" s="87"/>
      <c r="IB153" s="87"/>
      <c r="IC153" s="87"/>
      <c r="ID153" s="87"/>
      <c r="IE153" s="87"/>
      <c r="IF153" s="87"/>
      <c r="IG153" s="87"/>
      <c r="IH153" s="87">
        <f>IF($B153=PO_valitsin!$C$8,100000,'mallin data'!FI153/'mallin data'!CJ$297*PO_valitsin!G$5)</f>
        <v>9.8603458948012562E-2</v>
      </c>
      <c r="II153" s="88">
        <f t="shared" si="8"/>
        <v>0.84828179384419511</v>
      </c>
      <c r="IJ153" s="80">
        <f t="shared" si="9"/>
        <v>116</v>
      </c>
      <c r="IK153" s="89">
        <f t="shared" si="11"/>
        <v>1.509999999999995E-8</v>
      </c>
      <c r="IL153" s="36" t="str">
        <f t="shared" si="10"/>
        <v>Mynämäki</v>
      </c>
    </row>
    <row r="154" spans="2:246" x14ac:dyDescent="0.2">
      <c r="B154" s="12" t="s">
        <v>289</v>
      </c>
      <c r="C154" s="12">
        <v>504</v>
      </c>
      <c r="F154" s="59" t="s">
        <v>102</v>
      </c>
      <c r="G154" s="59" t="s">
        <v>103</v>
      </c>
      <c r="H154" s="59" t="s">
        <v>93</v>
      </c>
      <c r="I154" s="59" t="s">
        <v>94</v>
      </c>
      <c r="J154" s="71">
        <v>49</v>
      </c>
      <c r="Q154" s="71">
        <v>66.2</v>
      </c>
      <c r="AV154" s="67"/>
      <c r="AW154" s="67"/>
      <c r="BO154" s="76">
        <v>-5.1724137931034482E-2</v>
      </c>
      <c r="BP154" s="77">
        <v>25860.050145772595</v>
      </c>
      <c r="BT154" s="75">
        <v>9.3000000000000013E-2</v>
      </c>
      <c r="CJ154" s="68">
        <v>110</v>
      </c>
      <c r="CK154" s="84">
        <f>ABS(J154-PO_valitsin!$D$8)</f>
        <v>3.5</v>
      </c>
      <c r="CR154" s="86">
        <f>ABS(Q154-PO_valitsin!$F$8)</f>
        <v>21.799999999999997</v>
      </c>
      <c r="EN154" s="85">
        <f>ABS(BO154-PO_valitsin!$E$8)</f>
        <v>4.3103448275862086E-3</v>
      </c>
      <c r="EO154" s="85">
        <f>ABS(BP154-PO_valitsin!$H$8)</f>
        <v>847.32077772633784</v>
      </c>
      <c r="ES154" s="85">
        <f>ABS(BT154-PO_valitsin!$I$8)</f>
        <v>9.1000000000000011E-2</v>
      </c>
      <c r="FI154" s="85">
        <f>ABS(CJ154-PO_valitsin!$G$8)</f>
        <v>1658</v>
      </c>
      <c r="FJ154" s="87">
        <f>IF($B154=PO_valitsin!$C$8,100000,'mallin data'!CK154/'mallin data'!J$297*PO_valitsin!D$5)</f>
        <v>0.15780031827729182</v>
      </c>
      <c r="FK154" s="87"/>
      <c r="FL154" s="87"/>
      <c r="FM154" s="87"/>
      <c r="FN154" s="87"/>
      <c r="FO154" s="87"/>
      <c r="FP154" s="87"/>
      <c r="FQ154" s="87">
        <f>IF($B154=PO_valitsin!$C$8,100000,'mallin data'!CR154/'mallin data'!Q$297*PO_valitsin!F$5)</f>
        <v>0.10319405547678515</v>
      </c>
      <c r="FR154" s="87"/>
      <c r="FS154" s="87"/>
      <c r="FT154" s="87"/>
      <c r="FU154" s="87"/>
      <c r="FV154" s="87"/>
      <c r="FW154" s="87"/>
      <c r="FX154" s="87"/>
      <c r="FY154" s="87"/>
      <c r="FZ154" s="87"/>
      <c r="GA154" s="87"/>
      <c r="GB154" s="87"/>
      <c r="GC154" s="87"/>
      <c r="GD154" s="87"/>
      <c r="GE154" s="87"/>
      <c r="GF154" s="87"/>
      <c r="GG154" s="87"/>
      <c r="GH154" s="87"/>
      <c r="GI154" s="87"/>
      <c r="GJ154" s="87"/>
      <c r="GK154" s="87"/>
      <c r="GL154" s="87"/>
      <c r="GM154" s="87"/>
      <c r="GN154" s="87"/>
      <c r="GO154" s="87"/>
      <c r="GP154" s="87"/>
      <c r="GQ154" s="87"/>
      <c r="GR154" s="87"/>
      <c r="GS154" s="87"/>
      <c r="GT154" s="87"/>
      <c r="GU154" s="87"/>
      <c r="GV154" s="87"/>
      <c r="GW154" s="87"/>
      <c r="GX154" s="87"/>
      <c r="GY154" s="87"/>
      <c r="GZ154" s="87"/>
      <c r="HA154" s="87"/>
      <c r="HB154" s="87"/>
      <c r="HC154" s="87"/>
      <c r="HD154" s="87"/>
      <c r="HE154" s="87"/>
      <c r="HF154" s="87"/>
      <c r="HG154" s="87"/>
      <c r="HH154" s="87"/>
      <c r="HI154" s="87"/>
      <c r="HJ154" s="87"/>
      <c r="HK154" s="87"/>
      <c r="HL154" s="87"/>
      <c r="HM154" s="87">
        <f>IF($B154=PO_valitsin!$C$8,100000,'mallin data'!EN154/'mallin data'!BO$297*PO_valitsin!E$5)</f>
        <v>4.2237695051291886E-2</v>
      </c>
      <c r="HN154" s="87">
        <f>IF($B154=PO_valitsin!$C$8,100000,'mallin data'!EO154/'mallin data'!BP$297*PO_valitsin!H$5)</f>
        <v>2.6889056276534991E-2</v>
      </c>
      <c r="HO154" s="87"/>
      <c r="HP154" s="87"/>
      <c r="HQ154" s="87"/>
      <c r="HR154" s="87">
        <f>IF($B154=PO_valitsin!$C$8,100000,'mallin data'!ES154/'mallin data'!BT$297*PO_valitsin!I$5)</f>
        <v>1.3306235510440145</v>
      </c>
      <c r="HS154" s="87"/>
      <c r="HT154" s="87"/>
      <c r="HU154" s="87"/>
      <c r="HV154" s="87"/>
      <c r="HW154" s="87"/>
      <c r="HX154" s="87"/>
      <c r="HY154" s="87"/>
      <c r="HZ154" s="87"/>
      <c r="IA154" s="87"/>
      <c r="IB154" s="87"/>
      <c r="IC154" s="87"/>
      <c r="ID154" s="87"/>
      <c r="IE154" s="87"/>
      <c r="IF154" s="87"/>
      <c r="IG154" s="87"/>
      <c r="IH154" s="87">
        <f>IF($B154=PO_valitsin!$C$8,100000,'mallin data'!FI154/'mallin data'!CJ$297*PO_valitsin!G$5)</f>
        <v>0.16106850732591607</v>
      </c>
      <c r="II154" s="88">
        <f t="shared" si="8"/>
        <v>1.8218131986518344</v>
      </c>
      <c r="IJ154" s="80">
        <f t="shared" si="9"/>
        <v>253</v>
      </c>
      <c r="IK154" s="89">
        <f t="shared" si="11"/>
        <v>1.5199999999999951E-8</v>
      </c>
      <c r="IL154" s="36" t="str">
        <f t="shared" si="10"/>
        <v>Myrskylä</v>
      </c>
    </row>
    <row r="155" spans="2:246" x14ac:dyDescent="0.2">
      <c r="B155" s="12" t="s">
        <v>290</v>
      </c>
      <c r="C155" s="12">
        <v>505</v>
      </c>
      <c r="F155" s="59" t="s">
        <v>102</v>
      </c>
      <c r="G155" s="59" t="s">
        <v>103</v>
      </c>
      <c r="H155" s="59" t="s">
        <v>84</v>
      </c>
      <c r="I155" s="59" t="s">
        <v>85</v>
      </c>
      <c r="J155" s="71">
        <v>42.8</v>
      </c>
      <c r="Q155" s="71">
        <v>47.8</v>
      </c>
      <c r="AV155" s="67"/>
      <c r="AW155" s="67"/>
      <c r="BO155" s="76">
        <v>-1.1755485893416929E-3</v>
      </c>
      <c r="BP155" s="77">
        <v>28601.785656343942</v>
      </c>
      <c r="BT155" s="75">
        <v>8.0000000000000002E-3</v>
      </c>
      <c r="CJ155" s="68">
        <v>2549</v>
      </c>
      <c r="CK155" s="84">
        <f>ABS(J155-PO_valitsin!$D$8)</f>
        <v>2.7000000000000028</v>
      </c>
      <c r="CR155" s="86">
        <f>ABS(Q155-PO_valitsin!$F$8)</f>
        <v>40.200000000000003</v>
      </c>
      <c r="EN155" s="85">
        <f>ABS(BO155-PO_valitsin!$E$8)</f>
        <v>4.6238244514106581E-2</v>
      </c>
      <c r="EO155" s="85">
        <f>ABS(BP155-PO_valitsin!$H$8)</f>
        <v>1894.414732845009</v>
      </c>
      <c r="ES155" s="85">
        <f>ABS(BT155-PO_valitsin!$I$8)</f>
        <v>6.0000000000000001E-3</v>
      </c>
      <c r="FI155" s="85">
        <f>ABS(CJ155-PO_valitsin!$G$8)</f>
        <v>781</v>
      </c>
      <c r="FJ155" s="87">
        <f>IF($B155=PO_valitsin!$C$8,100000,'mallin data'!CK155/'mallin data'!J$297*PO_valitsin!D$5)</f>
        <v>0.12173167409962528</v>
      </c>
      <c r="FK155" s="87"/>
      <c r="FL155" s="87"/>
      <c r="FM155" s="87"/>
      <c r="FN155" s="87"/>
      <c r="FO155" s="87"/>
      <c r="FP155" s="87"/>
      <c r="FQ155" s="87">
        <f>IF($B155=PO_valitsin!$C$8,100000,'mallin data'!CR155/'mallin data'!Q$297*PO_valitsin!F$5)</f>
        <v>0.19029362523700749</v>
      </c>
      <c r="FR155" s="87"/>
      <c r="FS155" s="87"/>
      <c r="FT155" s="87"/>
      <c r="FU155" s="87"/>
      <c r="FV155" s="87"/>
      <c r="FW155" s="87"/>
      <c r="FX155" s="87"/>
      <c r="FY155" s="87"/>
      <c r="FZ155" s="87"/>
      <c r="GA155" s="87"/>
      <c r="GB155" s="87"/>
      <c r="GC155" s="87"/>
      <c r="GD155" s="87"/>
      <c r="GE155" s="87"/>
      <c r="GF155" s="87"/>
      <c r="GG155" s="87"/>
      <c r="GH155" s="87"/>
      <c r="GI155" s="87"/>
      <c r="GJ155" s="87"/>
      <c r="GK155" s="87"/>
      <c r="GL155" s="87"/>
      <c r="GM155" s="87"/>
      <c r="GN155" s="87"/>
      <c r="GO155" s="87"/>
      <c r="GP155" s="87"/>
      <c r="GQ155" s="87"/>
      <c r="GR155" s="87"/>
      <c r="GS155" s="87"/>
      <c r="GT155" s="87"/>
      <c r="GU155" s="87"/>
      <c r="GV155" s="87"/>
      <c r="GW155" s="87"/>
      <c r="GX155" s="87"/>
      <c r="GY155" s="87"/>
      <c r="GZ155" s="87"/>
      <c r="HA155" s="87"/>
      <c r="HB155" s="87"/>
      <c r="HC155" s="87"/>
      <c r="HD155" s="87"/>
      <c r="HE155" s="87"/>
      <c r="HF155" s="87"/>
      <c r="HG155" s="87"/>
      <c r="HH155" s="87"/>
      <c r="HI155" s="87"/>
      <c r="HJ155" s="87"/>
      <c r="HK155" s="87"/>
      <c r="HL155" s="87"/>
      <c r="HM155" s="87">
        <f>IF($B155=PO_valitsin!$C$8,100000,'mallin data'!EN155/'mallin data'!BO$297*PO_valitsin!E$5)</f>
        <v>0.45309527418658546</v>
      </c>
      <c r="HN155" s="87">
        <f>IF($B155=PO_valitsin!$C$8,100000,'mallin data'!EO155/'mallin data'!BP$297*PO_valitsin!H$5)</f>
        <v>6.0117756700424498E-2</v>
      </c>
      <c r="HO155" s="87"/>
      <c r="HP155" s="87"/>
      <c r="HQ155" s="87"/>
      <c r="HR155" s="87">
        <f>IF($B155=PO_valitsin!$C$8,100000,'mallin data'!ES155/'mallin data'!BT$297*PO_valitsin!I$5)</f>
        <v>8.7733420947957011E-2</v>
      </c>
      <c r="HS155" s="87"/>
      <c r="HT155" s="87"/>
      <c r="HU155" s="87"/>
      <c r="HV155" s="87"/>
      <c r="HW155" s="87"/>
      <c r="HX155" s="87"/>
      <c r="HY155" s="87"/>
      <c r="HZ155" s="87"/>
      <c r="IA155" s="87"/>
      <c r="IB155" s="87"/>
      <c r="IC155" s="87"/>
      <c r="ID155" s="87"/>
      <c r="IE155" s="87"/>
      <c r="IF155" s="87"/>
      <c r="IG155" s="87"/>
      <c r="IH155" s="87">
        <f>IF($B155=PO_valitsin!$C$8,100000,'mallin data'!FI155/'mallin data'!CJ$297*PO_valitsin!G$5)</f>
        <v>7.5871232944234299E-2</v>
      </c>
      <c r="II155" s="88">
        <f t="shared" si="8"/>
        <v>0.98884299941583409</v>
      </c>
      <c r="IJ155" s="80">
        <f t="shared" si="9"/>
        <v>165</v>
      </c>
      <c r="IK155" s="89">
        <f t="shared" si="11"/>
        <v>1.5299999999999952E-8</v>
      </c>
      <c r="IL155" s="36" t="str">
        <f t="shared" si="10"/>
        <v>Mäntsälä</v>
      </c>
    </row>
    <row r="156" spans="2:246" x14ac:dyDescent="0.2">
      <c r="B156" s="12" t="s">
        <v>291</v>
      </c>
      <c r="C156" s="12">
        <v>508</v>
      </c>
      <c r="F156" s="59" t="s">
        <v>82</v>
      </c>
      <c r="G156" s="59" t="s">
        <v>83</v>
      </c>
      <c r="H156" s="59" t="s">
        <v>84</v>
      </c>
      <c r="I156" s="59" t="s">
        <v>85</v>
      </c>
      <c r="J156" s="71">
        <v>52.1</v>
      </c>
      <c r="Q156" s="71">
        <v>74.099999999999994</v>
      </c>
      <c r="AV156" s="67"/>
      <c r="AW156" s="67"/>
      <c r="BO156" s="76">
        <v>-2.402022756005057E-2</v>
      </c>
      <c r="BP156" s="77">
        <v>25822.602523999569</v>
      </c>
      <c r="BT156" s="75">
        <v>2E-3</v>
      </c>
      <c r="CJ156" s="68">
        <v>772</v>
      </c>
      <c r="CK156" s="84">
        <f>ABS(J156-PO_valitsin!$D$8)</f>
        <v>6.6000000000000014</v>
      </c>
      <c r="CR156" s="86">
        <f>ABS(Q156-PO_valitsin!$F$8)</f>
        <v>13.900000000000006</v>
      </c>
      <c r="EN156" s="85">
        <f>ABS(BO156-PO_valitsin!$E$8)</f>
        <v>2.3393565543397703E-2</v>
      </c>
      <c r="EO156" s="85">
        <f>ABS(BP156-PO_valitsin!$H$8)</f>
        <v>884.76839949936402</v>
      </c>
      <c r="ES156" s="85">
        <f>ABS(BT156-PO_valitsin!$I$8)</f>
        <v>0</v>
      </c>
      <c r="FI156" s="85">
        <f>ABS(CJ156-PO_valitsin!$G$8)</f>
        <v>996</v>
      </c>
      <c r="FJ156" s="87">
        <f>IF($B156=PO_valitsin!$C$8,100000,'mallin data'!CK156/'mallin data'!J$297*PO_valitsin!D$5)</f>
        <v>0.29756631446575044</v>
      </c>
      <c r="FK156" s="87"/>
      <c r="FL156" s="87"/>
      <c r="FM156" s="87"/>
      <c r="FN156" s="87"/>
      <c r="FO156" s="87"/>
      <c r="FP156" s="87"/>
      <c r="FQ156" s="87">
        <f>IF($B156=PO_valitsin!$C$8,100000,'mallin data'!CR156/'mallin data'!Q$297*PO_valitsin!F$5)</f>
        <v>6.5798044547124498E-2</v>
      </c>
      <c r="FR156" s="87"/>
      <c r="FS156" s="87"/>
      <c r="FT156" s="87"/>
      <c r="FU156" s="87"/>
      <c r="FV156" s="87"/>
      <c r="FW156" s="87"/>
      <c r="FX156" s="87"/>
      <c r="FY156" s="87"/>
      <c r="FZ156" s="87"/>
      <c r="GA156" s="87"/>
      <c r="GB156" s="87"/>
      <c r="GC156" s="87"/>
      <c r="GD156" s="87"/>
      <c r="GE156" s="87"/>
      <c r="GF156" s="87"/>
      <c r="GG156" s="87"/>
      <c r="GH156" s="87"/>
      <c r="GI156" s="87"/>
      <c r="GJ156" s="87"/>
      <c r="GK156" s="87"/>
      <c r="GL156" s="87"/>
      <c r="GM156" s="87"/>
      <c r="GN156" s="87"/>
      <c r="GO156" s="87"/>
      <c r="GP156" s="87"/>
      <c r="GQ156" s="87"/>
      <c r="GR156" s="87"/>
      <c r="GS156" s="87"/>
      <c r="GT156" s="87"/>
      <c r="GU156" s="87"/>
      <c r="GV156" s="87"/>
      <c r="GW156" s="87"/>
      <c r="GX156" s="87"/>
      <c r="GY156" s="87"/>
      <c r="GZ156" s="87"/>
      <c r="HA156" s="87"/>
      <c r="HB156" s="87"/>
      <c r="HC156" s="87"/>
      <c r="HD156" s="87"/>
      <c r="HE156" s="87"/>
      <c r="HF156" s="87"/>
      <c r="HG156" s="87"/>
      <c r="HH156" s="87"/>
      <c r="HI156" s="87"/>
      <c r="HJ156" s="87"/>
      <c r="HK156" s="87"/>
      <c r="HL156" s="87"/>
      <c r="HM156" s="87">
        <f>IF($B156=PO_valitsin!$C$8,100000,'mallin data'!EN156/'mallin data'!BO$297*PO_valitsin!E$5)</f>
        <v>0.22923694671959033</v>
      </c>
      <c r="HN156" s="87">
        <f>IF($B156=PO_valitsin!$C$8,100000,'mallin data'!EO156/'mallin data'!BP$297*PO_valitsin!H$5)</f>
        <v>2.8077427004300277E-2</v>
      </c>
      <c r="HO156" s="87"/>
      <c r="HP156" s="87"/>
      <c r="HQ156" s="87"/>
      <c r="HR156" s="87">
        <f>IF($B156=PO_valitsin!$C$8,100000,'mallin data'!ES156/'mallin data'!BT$297*PO_valitsin!I$5)</f>
        <v>0</v>
      </c>
      <c r="HS156" s="87"/>
      <c r="HT156" s="87"/>
      <c r="HU156" s="87"/>
      <c r="HV156" s="87"/>
      <c r="HW156" s="87"/>
      <c r="HX156" s="87"/>
      <c r="HY156" s="87"/>
      <c r="HZ156" s="87"/>
      <c r="IA156" s="87"/>
      <c r="IB156" s="87"/>
      <c r="IC156" s="87"/>
      <c r="ID156" s="87"/>
      <c r="IE156" s="87"/>
      <c r="IF156" s="87"/>
      <c r="IG156" s="87"/>
      <c r="IH156" s="87">
        <f>IF($B156=PO_valitsin!$C$8,100000,'mallin data'!FI156/'mallin data'!CJ$297*PO_valitsin!G$5)</f>
        <v>9.6757679913517747E-2</v>
      </c>
      <c r="II156" s="88">
        <f t="shared" si="8"/>
        <v>0.71743642805028329</v>
      </c>
      <c r="IJ156" s="80">
        <f t="shared" si="9"/>
        <v>69</v>
      </c>
      <c r="IK156" s="89">
        <f t="shared" si="11"/>
        <v>1.5399999999999953E-8</v>
      </c>
      <c r="IL156" s="36" t="str">
        <f t="shared" si="10"/>
        <v>Mänttä-Vilppula</v>
      </c>
    </row>
    <row r="157" spans="2:246" x14ac:dyDescent="0.2">
      <c r="B157" s="12" t="s">
        <v>292</v>
      </c>
      <c r="C157" s="12">
        <v>507</v>
      </c>
      <c r="F157" s="59" t="s">
        <v>110</v>
      </c>
      <c r="G157" s="59" t="s">
        <v>111</v>
      </c>
      <c r="H157" s="59" t="s">
        <v>93</v>
      </c>
      <c r="I157" s="59" t="s">
        <v>94</v>
      </c>
      <c r="J157" s="71">
        <v>53</v>
      </c>
      <c r="Q157" s="71">
        <v>83</v>
      </c>
      <c r="AV157" s="67"/>
      <c r="AW157" s="67"/>
      <c r="BO157" s="76">
        <v>-2.4122807017543858E-2</v>
      </c>
      <c r="BP157" s="77">
        <v>24916.342267294458</v>
      </c>
      <c r="BT157" s="75">
        <v>2E-3</v>
      </c>
      <c r="CJ157" s="68">
        <v>445</v>
      </c>
      <c r="CK157" s="84">
        <f>ABS(J157-PO_valitsin!$D$8)</f>
        <v>7.5</v>
      </c>
      <c r="CR157" s="86">
        <f>ABS(Q157-PO_valitsin!$F$8)</f>
        <v>5</v>
      </c>
      <c r="EN157" s="85">
        <f>ABS(BO157-PO_valitsin!$E$8)</f>
        <v>2.3290986085904415E-2</v>
      </c>
      <c r="EO157" s="85">
        <f>ABS(BP157-PO_valitsin!$H$8)</f>
        <v>1791.0286562044748</v>
      </c>
      <c r="ES157" s="85">
        <f>ABS(BT157-PO_valitsin!$I$8)</f>
        <v>0</v>
      </c>
      <c r="FI157" s="85">
        <f>ABS(CJ157-PO_valitsin!$G$8)</f>
        <v>1323</v>
      </c>
      <c r="FJ157" s="87">
        <f>IF($B157=PO_valitsin!$C$8,100000,'mallin data'!CK157/'mallin data'!J$297*PO_valitsin!D$5)</f>
        <v>0.3381435391656254</v>
      </c>
      <c r="FK157" s="87"/>
      <c r="FL157" s="87"/>
      <c r="FM157" s="87"/>
      <c r="FN157" s="87"/>
      <c r="FO157" s="87"/>
      <c r="FP157" s="87"/>
      <c r="FQ157" s="87">
        <f>IF($B157=PO_valitsin!$C$8,100000,'mallin data'!CR157/'mallin data'!Q$297*PO_valitsin!F$5)</f>
        <v>2.3668361347886503E-2</v>
      </c>
      <c r="FR157" s="87"/>
      <c r="FS157" s="87"/>
      <c r="FT157" s="87"/>
      <c r="FU157" s="87"/>
      <c r="FV157" s="87"/>
      <c r="FW157" s="87"/>
      <c r="FX157" s="87"/>
      <c r="FY157" s="87"/>
      <c r="FZ157" s="87"/>
      <c r="GA157" s="87"/>
      <c r="GB157" s="87"/>
      <c r="GC157" s="87"/>
      <c r="GD157" s="87"/>
      <c r="GE157" s="87"/>
      <c r="GF157" s="87"/>
      <c r="GG157" s="87"/>
      <c r="GH157" s="87"/>
      <c r="GI157" s="87"/>
      <c r="GJ157" s="87"/>
      <c r="GK157" s="87"/>
      <c r="GL157" s="87"/>
      <c r="GM157" s="87"/>
      <c r="GN157" s="87"/>
      <c r="GO157" s="87"/>
      <c r="GP157" s="87"/>
      <c r="GQ157" s="87"/>
      <c r="GR157" s="87"/>
      <c r="GS157" s="87"/>
      <c r="GT157" s="87"/>
      <c r="GU157" s="87"/>
      <c r="GV157" s="87"/>
      <c r="GW157" s="87"/>
      <c r="GX157" s="87"/>
      <c r="GY157" s="87"/>
      <c r="GZ157" s="87"/>
      <c r="HA157" s="87"/>
      <c r="HB157" s="87"/>
      <c r="HC157" s="87"/>
      <c r="HD157" s="87"/>
      <c r="HE157" s="87"/>
      <c r="HF157" s="87"/>
      <c r="HG157" s="87"/>
      <c r="HH157" s="87"/>
      <c r="HI157" s="87"/>
      <c r="HJ157" s="87"/>
      <c r="HK157" s="87"/>
      <c r="HL157" s="87"/>
      <c r="HM157" s="87">
        <f>IF($B157=PO_valitsin!$C$8,100000,'mallin data'!EN157/'mallin data'!BO$297*PO_valitsin!E$5)</f>
        <v>0.22823175571575255</v>
      </c>
      <c r="HN157" s="87">
        <f>IF($B157=PO_valitsin!$C$8,100000,'mallin data'!EO157/'mallin data'!BP$297*PO_valitsin!H$5)</f>
        <v>5.6836881138211705E-2</v>
      </c>
      <c r="HO157" s="87"/>
      <c r="HP157" s="87"/>
      <c r="HQ157" s="87"/>
      <c r="HR157" s="87">
        <f>IF($B157=PO_valitsin!$C$8,100000,'mallin data'!ES157/'mallin data'!BT$297*PO_valitsin!I$5)</f>
        <v>0</v>
      </c>
      <c r="HS157" s="87"/>
      <c r="HT157" s="87"/>
      <c r="HU157" s="87"/>
      <c r="HV157" s="87"/>
      <c r="HW157" s="87"/>
      <c r="HX157" s="87"/>
      <c r="HY157" s="87"/>
      <c r="HZ157" s="87"/>
      <c r="IA157" s="87"/>
      <c r="IB157" s="87"/>
      <c r="IC157" s="87"/>
      <c r="ID157" s="87"/>
      <c r="IE157" s="87"/>
      <c r="IF157" s="87"/>
      <c r="IG157" s="87"/>
      <c r="IH157" s="87">
        <f>IF($B157=PO_valitsin!$C$8,100000,'mallin data'!FI157/'mallin data'!CJ$297*PO_valitsin!G$5)</f>
        <v>0.12852450855982328</v>
      </c>
      <c r="II157" s="88">
        <f t="shared" si="8"/>
        <v>0.77540506142729937</v>
      </c>
      <c r="IJ157" s="80">
        <f t="shared" si="9"/>
        <v>88</v>
      </c>
      <c r="IK157" s="89">
        <f t="shared" si="11"/>
        <v>1.5499999999999954E-8</v>
      </c>
      <c r="IL157" s="36" t="str">
        <f t="shared" si="10"/>
        <v>Mäntyharju</v>
      </c>
    </row>
    <row r="158" spans="2:246" x14ac:dyDescent="0.2">
      <c r="B158" s="12" t="s">
        <v>293</v>
      </c>
      <c r="C158" s="12">
        <v>529</v>
      </c>
      <c r="F158" s="59" t="s">
        <v>106</v>
      </c>
      <c r="G158" s="59" t="s">
        <v>107</v>
      </c>
      <c r="H158" s="59" t="s">
        <v>84</v>
      </c>
      <c r="I158" s="59" t="s">
        <v>85</v>
      </c>
      <c r="J158" s="71">
        <v>47.1</v>
      </c>
      <c r="Q158" s="71">
        <v>63.1</v>
      </c>
      <c r="AV158" s="67"/>
      <c r="AW158" s="67"/>
      <c r="BO158" s="76">
        <v>-2.0253164556962027E-3</v>
      </c>
      <c r="BP158" s="77">
        <v>31583.4399719986</v>
      </c>
      <c r="BT158" s="75">
        <v>1.3999999999999999E-2</v>
      </c>
      <c r="CJ158" s="68">
        <v>1971</v>
      </c>
      <c r="CK158" s="84">
        <f>ABS(J158-PO_valitsin!$D$8)</f>
        <v>1.6000000000000014</v>
      </c>
      <c r="CR158" s="86">
        <f>ABS(Q158-PO_valitsin!$F$8)</f>
        <v>24.9</v>
      </c>
      <c r="EN158" s="85">
        <f>ABS(BO158-PO_valitsin!$E$8)</f>
        <v>4.5388476647752071E-2</v>
      </c>
      <c r="EO158" s="85">
        <f>ABS(BP158-PO_valitsin!$H$8)</f>
        <v>4876.0690484996667</v>
      </c>
      <c r="ES158" s="85">
        <f>ABS(BT158-PO_valitsin!$I$8)</f>
        <v>1.1999999999999999E-2</v>
      </c>
      <c r="FI158" s="85">
        <f>ABS(CJ158-PO_valitsin!$G$8)</f>
        <v>203</v>
      </c>
      <c r="FJ158" s="87">
        <f>IF($B158=PO_valitsin!$C$8,100000,'mallin data'!CK158/'mallin data'!J$297*PO_valitsin!D$5)</f>
        <v>7.2137288355333479E-2</v>
      </c>
      <c r="FK158" s="87"/>
      <c r="FL158" s="87"/>
      <c r="FM158" s="87"/>
      <c r="FN158" s="87"/>
      <c r="FO158" s="87"/>
      <c r="FP158" s="87"/>
      <c r="FQ158" s="87">
        <f>IF($B158=PO_valitsin!$C$8,100000,'mallin data'!CR158/'mallin data'!Q$297*PO_valitsin!F$5)</f>
        <v>0.11786843951247476</v>
      </c>
      <c r="FR158" s="87"/>
      <c r="FS158" s="87"/>
      <c r="FT158" s="87"/>
      <c r="FU158" s="87"/>
      <c r="FV158" s="87"/>
      <c r="FW158" s="87"/>
      <c r="FX158" s="87"/>
      <c r="FY158" s="87"/>
      <c r="FZ158" s="87"/>
      <c r="GA158" s="87"/>
      <c r="GB158" s="87"/>
      <c r="GC158" s="87"/>
      <c r="GD158" s="87"/>
      <c r="GE158" s="87"/>
      <c r="GF158" s="87"/>
      <c r="GG158" s="87"/>
      <c r="GH158" s="87"/>
      <c r="GI158" s="87"/>
      <c r="GJ158" s="87"/>
      <c r="GK158" s="87"/>
      <c r="GL158" s="87"/>
      <c r="GM158" s="87"/>
      <c r="GN158" s="87"/>
      <c r="GO158" s="87"/>
      <c r="GP158" s="87"/>
      <c r="GQ158" s="87"/>
      <c r="GR158" s="87"/>
      <c r="GS158" s="87"/>
      <c r="GT158" s="87"/>
      <c r="GU158" s="87"/>
      <c r="GV158" s="87"/>
      <c r="GW158" s="87"/>
      <c r="GX158" s="87"/>
      <c r="GY158" s="87"/>
      <c r="GZ158" s="87"/>
      <c r="HA158" s="87"/>
      <c r="HB158" s="87"/>
      <c r="HC158" s="87"/>
      <c r="HD158" s="87"/>
      <c r="HE158" s="87"/>
      <c r="HF158" s="87"/>
      <c r="HG158" s="87"/>
      <c r="HH158" s="87"/>
      <c r="HI158" s="87"/>
      <c r="HJ158" s="87"/>
      <c r="HK158" s="87"/>
      <c r="HL158" s="87"/>
      <c r="HM158" s="87">
        <f>IF($B158=PO_valitsin!$C$8,100000,'mallin data'!EN158/'mallin data'!BO$297*PO_valitsin!E$5)</f>
        <v>0.44476827543378072</v>
      </c>
      <c r="HN158" s="87">
        <f>IF($B158=PO_valitsin!$C$8,100000,'mallin data'!EO158/'mallin data'!BP$297*PO_valitsin!H$5)</f>
        <v>0.15473820364136517</v>
      </c>
      <c r="HO158" s="87"/>
      <c r="HP158" s="87"/>
      <c r="HQ158" s="87"/>
      <c r="HR158" s="87">
        <f>IF($B158=PO_valitsin!$C$8,100000,'mallin data'!ES158/'mallin data'!BT$297*PO_valitsin!I$5)</f>
        <v>0.17546684189591399</v>
      </c>
      <c r="HS158" s="87"/>
      <c r="HT158" s="87"/>
      <c r="HU158" s="87"/>
      <c r="HV158" s="87"/>
      <c r="HW158" s="87"/>
      <c r="HX158" s="87"/>
      <c r="HY158" s="87"/>
      <c r="HZ158" s="87"/>
      <c r="IA158" s="87"/>
      <c r="IB158" s="87"/>
      <c r="IC158" s="87"/>
      <c r="ID158" s="87"/>
      <c r="IE158" s="87"/>
      <c r="IF158" s="87"/>
      <c r="IG158" s="87"/>
      <c r="IH158" s="87">
        <f>IF($B158=PO_valitsin!$C$8,100000,'mallin data'!FI158/'mallin data'!CJ$297*PO_valitsin!G$5)</f>
        <v>1.9720691789602514E-2</v>
      </c>
      <c r="II158" s="88">
        <f t="shared" si="8"/>
        <v>0.98469975622847061</v>
      </c>
      <c r="IJ158" s="80">
        <f t="shared" si="9"/>
        <v>164</v>
      </c>
      <c r="IK158" s="89">
        <f t="shared" si="11"/>
        <v>1.5599999999999954E-8</v>
      </c>
      <c r="IL158" s="36" t="str">
        <f t="shared" si="10"/>
        <v>Naantali</v>
      </c>
    </row>
    <row r="159" spans="2:246" x14ac:dyDescent="0.2">
      <c r="B159" s="12" t="s">
        <v>294</v>
      </c>
      <c r="C159" s="12">
        <v>531</v>
      </c>
      <c r="F159" s="59" t="s">
        <v>121</v>
      </c>
      <c r="G159" s="59" t="s">
        <v>122</v>
      </c>
      <c r="H159" s="59" t="s">
        <v>93</v>
      </c>
      <c r="I159" s="59" t="s">
        <v>94</v>
      </c>
      <c r="J159" s="71">
        <v>48.2</v>
      </c>
      <c r="Q159" s="71">
        <v>86.6</v>
      </c>
      <c r="AV159" s="67"/>
      <c r="AW159" s="67"/>
      <c r="BO159" s="76">
        <v>-4.8417132216014895E-2</v>
      </c>
      <c r="BP159" s="77">
        <v>26714.418848167541</v>
      </c>
      <c r="BT159" s="75">
        <v>6.0000000000000001E-3</v>
      </c>
      <c r="CJ159" s="68">
        <v>511</v>
      </c>
      <c r="CK159" s="84">
        <f>ABS(J159-PO_valitsin!$D$8)</f>
        <v>2.7000000000000028</v>
      </c>
      <c r="CR159" s="86">
        <f>ABS(Q159-PO_valitsin!$F$8)</f>
        <v>1.4000000000000057</v>
      </c>
      <c r="EN159" s="85">
        <f>ABS(BO159-PO_valitsin!$E$8)</f>
        <v>1.0033391125666216E-3</v>
      </c>
      <c r="EO159" s="85">
        <f>ABS(BP159-PO_valitsin!$H$8)</f>
        <v>7.0479246686081751</v>
      </c>
      <c r="ES159" s="85">
        <f>ABS(BT159-PO_valitsin!$I$8)</f>
        <v>4.0000000000000001E-3</v>
      </c>
      <c r="FI159" s="85">
        <f>ABS(CJ159-PO_valitsin!$G$8)</f>
        <v>1257</v>
      </c>
      <c r="FJ159" s="87">
        <f>IF($B159=PO_valitsin!$C$8,100000,'mallin data'!CK159/'mallin data'!J$297*PO_valitsin!D$5)</f>
        <v>0.12173167409962528</v>
      </c>
      <c r="FK159" s="87"/>
      <c r="FL159" s="87"/>
      <c r="FM159" s="87"/>
      <c r="FN159" s="87"/>
      <c r="FO159" s="87"/>
      <c r="FP159" s="87"/>
      <c r="FQ159" s="87">
        <f>IF($B159=PO_valitsin!$C$8,100000,'mallin data'!CR159/'mallin data'!Q$297*PO_valitsin!F$5)</f>
        <v>6.6271411774082474E-3</v>
      </c>
      <c r="FR159" s="87"/>
      <c r="FS159" s="87"/>
      <c r="FT159" s="87"/>
      <c r="FU159" s="87"/>
      <c r="FV159" s="87"/>
      <c r="FW159" s="87"/>
      <c r="FX159" s="87"/>
      <c r="FY159" s="87"/>
      <c r="FZ159" s="87"/>
      <c r="GA159" s="87"/>
      <c r="GB159" s="87"/>
      <c r="GC159" s="87"/>
      <c r="GD159" s="87"/>
      <c r="GE159" s="87"/>
      <c r="GF159" s="87"/>
      <c r="GG159" s="87"/>
      <c r="GH159" s="87"/>
      <c r="GI159" s="87"/>
      <c r="GJ159" s="87"/>
      <c r="GK159" s="87"/>
      <c r="GL159" s="87"/>
      <c r="GM159" s="87"/>
      <c r="GN159" s="87"/>
      <c r="GO159" s="87"/>
      <c r="GP159" s="87"/>
      <c r="GQ159" s="87"/>
      <c r="GR159" s="87"/>
      <c r="GS159" s="87"/>
      <c r="GT159" s="87"/>
      <c r="GU159" s="87"/>
      <c r="GV159" s="87"/>
      <c r="GW159" s="87"/>
      <c r="GX159" s="87"/>
      <c r="GY159" s="87"/>
      <c r="GZ159" s="87"/>
      <c r="HA159" s="87"/>
      <c r="HB159" s="87"/>
      <c r="HC159" s="87"/>
      <c r="HD159" s="87"/>
      <c r="HE159" s="87"/>
      <c r="HF159" s="87"/>
      <c r="HG159" s="87"/>
      <c r="HH159" s="87"/>
      <c r="HI159" s="87"/>
      <c r="HJ159" s="87"/>
      <c r="HK159" s="87"/>
      <c r="HL159" s="87"/>
      <c r="HM159" s="87">
        <f>IF($B159=PO_valitsin!$C$8,100000,'mallin data'!EN159/'mallin data'!BO$297*PO_valitsin!E$5)</f>
        <v>9.8318657009524805E-3</v>
      </c>
      <c r="HN159" s="87">
        <f>IF($B159=PO_valitsin!$C$8,100000,'mallin data'!EO159/'mallin data'!BP$297*PO_valitsin!H$5)</f>
        <v>2.2366032797580215E-4</v>
      </c>
      <c r="HO159" s="87"/>
      <c r="HP159" s="87"/>
      <c r="HQ159" s="87"/>
      <c r="HR159" s="87">
        <f>IF($B159=PO_valitsin!$C$8,100000,'mallin data'!ES159/'mallin data'!BT$297*PO_valitsin!I$5)</f>
        <v>5.8488947298638003E-2</v>
      </c>
      <c r="HS159" s="87"/>
      <c r="HT159" s="87"/>
      <c r="HU159" s="87"/>
      <c r="HV159" s="87"/>
      <c r="HW159" s="87"/>
      <c r="HX159" s="87"/>
      <c r="HY159" s="87"/>
      <c r="HZ159" s="87"/>
      <c r="IA159" s="87"/>
      <c r="IB159" s="87"/>
      <c r="IC159" s="87"/>
      <c r="ID159" s="87"/>
      <c r="IE159" s="87"/>
      <c r="IF159" s="87"/>
      <c r="IG159" s="87"/>
      <c r="IH159" s="87">
        <f>IF($B159=PO_valitsin!$C$8,100000,'mallin data'!FI159/'mallin data'!CJ$297*PO_valitsin!G$5)</f>
        <v>0.12211285507157812</v>
      </c>
      <c r="II159" s="88">
        <f t="shared" si="8"/>
        <v>0.31901615937617794</v>
      </c>
      <c r="IJ159" s="80">
        <f t="shared" si="9"/>
        <v>3</v>
      </c>
      <c r="IK159" s="89">
        <f t="shared" si="11"/>
        <v>1.5699999999999955E-8</v>
      </c>
      <c r="IL159" s="36" t="str">
        <f t="shared" si="10"/>
        <v>Nakkila</v>
      </c>
    </row>
    <row r="160" spans="2:246" x14ac:dyDescent="0.2">
      <c r="B160" s="12" t="s">
        <v>295</v>
      </c>
      <c r="C160" s="12">
        <v>535</v>
      </c>
      <c r="F160" s="59" t="s">
        <v>91</v>
      </c>
      <c r="G160" s="59" t="s">
        <v>92</v>
      </c>
      <c r="H160" s="59" t="s">
        <v>84</v>
      </c>
      <c r="I160" s="59" t="s">
        <v>85</v>
      </c>
      <c r="J160" s="71">
        <v>41.5</v>
      </c>
      <c r="Q160" s="71">
        <v>75.2</v>
      </c>
      <c r="AV160" s="67"/>
      <c r="AW160" s="67"/>
      <c r="BO160" s="76">
        <v>-1.2148337595907928E-2</v>
      </c>
      <c r="BP160" s="77">
        <v>22292.394203175816</v>
      </c>
      <c r="BT160" s="75">
        <v>1E-3</v>
      </c>
      <c r="CJ160" s="68">
        <v>1545</v>
      </c>
      <c r="CK160" s="84">
        <f>ABS(J160-PO_valitsin!$D$8)</f>
        <v>4</v>
      </c>
      <c r="CR160" s="86">
        <f>ABS(Q160-PO_valitsin!$F$8)</f>
        <v>12.799999999999997</v>
      </c>
      <c r="EN160" s="85">
        <f>ABS(BO160-PO_valitsin!$E$8)</f>
        <v>3.5265455507540344E-2</v>
      </c>
      <c r="EO160" s="85">
        <f>ABS(BP160-PO_valitsin!$H$8)</f>
        <v>4414.9767203231168</v>
      </c>
      <c r="ES160" s="85">
        <f>ABS(BT160-PO_valitsin!$I$8)</f>
        <v>1E-3</v>
      </c>
      <c r="FI160" s="85">
        <f>ABS(CJ160-PO_valitsin!$G$8)</f>
        <v>223</v>
      </c>
      <c r="FJ160" s="87">
        <f>IF($B160=PO_valitsin!$C$8,100000,'mallin data'!CK160/'mallin data'!J$297*PO_valitsin!D$5)</f>
        <v>0.18034322088833354</v>
      </c>
      <c r="FK160" s="87"/>
      <c r="FL160" s="87"/>
      <c r="FM160" s="87"/>
      <c r="FN160" s="87"/>
      <c r="FO160" s="87"/>
      <c r="FP160" s="87"/>
      <c r="FQ160" s="87">
        <f>IF($B160=PO_valitsin!$C$8,100000,'mallin data'!CR160/'mallin data'!Q$297*PO_valitsin!F$5)</f>
        <v>6.0591005050589432E-2</v>
      </c>
      <c r="FR160" s="87"/>
      <c r="FS160" s="87"/>
      <c r="FT160" s="87"/>
      <c r="FU160" s="87"/>
      <c r="FV160" s="87"/>
      <c r="FW160" s="87"/>
      <c r="FX160" s="87"/>
      <c r="FY160" s="87"/>
      <c r="FZ160" s="87"/>
      <c r="GA160" s="87"/>
      <c r="GB160" s="87"/>
      <c r="GC160" s="87"/>
      <c r="GD160" s="87"/>
      <c r="GE160" s="87"/>
      <c r="GF160" s="87"/>
      <c r="GG160" s="87"/>
      <c r="GH160" s="87"/>
      <c r="GI160" s="87"/>
      <c r="GJ160" s="87"/>
      <c r="GK160" s="87"/>
      <c r="GL160" s="87"/>
      <c r="GM160" s="87"/>
      <c r="GN160" s="87"/>
      <c r="GO160" s="87"/>
      <c r="GP160" s="87"/>
      <c r="GQ160" s="87"/>
      <c r="GR160" s="87"/>
      <c r="GS160" s="87"/>
      <c r="GT160" s="87"/>
      <c r="GU160" s="87"/>
      <c r="GV160" s="87"/>
      <c r="GW160" s="87"/>
      <c r="GX160" s="87"/>
      <c r="GY160" s="87"/>
      <c r="GZ160" s="87"/>
      <c r="HA160" s="87"/>
      <c r="HB160" s="87"/>
      <c r="HC160" s="87"/>
      <c r="HD160" s="87"/>
      <c r="HE160" s="87"/>
      <c r="HF160" s="87"/>
      <c r="HG160" s="87"/>
      <c r="HH160" s="87"/>
      <c r="HI160" s="87"/>
      <c r="HJ160" s="87"/>
      <c r="HK160" s="87"/>
      <c r="HL160" s="87"/>
      <c r="HM160" s="87">
        <f>IF($B160=PO_valitsin!$C$8,100000,'mallin data'!EN160/'mallin data'!BO$297*PO_valitsin!E$5)</f>
        <v>0.34557132089279452</v>
      </c>
      <c r="HN160" s="87">
        <f>IF($B160=PO_valitsin!$C$8,100000,'mallin data'!EO160/'mallin data'!BP$297*PO_valitsin!H$5)</f>
        <v>0.14010580244581447</v>
      </c>
      <c r="HO160" s="87"/>
      <c r="HP160" s="87"/>
      <c r="HQ160" s="87"/>
      <c r="HR160" s="87">
        <f>IF($B160=PO_valitsin!$C$8,100000,'mallin data'!ES160/'mallin data'!BT$297*PO_valitsin!I$5)</f>
        <v>1.4622236824659501E-2</v>
      </c>
      <c r="HS160" s="87"/>
      <c r="HT160" s="87"/>
      <c r="HU160" s="87"/>
      <c r="HV160" s="87"/>
      <c r="HW160" s="87"/>
      <c r="HX160" s="87"/>
      <c r="HY160" s="87"/>
      <c r="HZ160" s="87"/>
      <c r="IA160" s="87"/>
      <c r="IB160" s="87"/>
      <c r="IC160" s="87"/>
      <c r="ID160" s="87"/>
      <c r="IE160" s="87"/>
      <c r="IF160" s="87"/>
      <c r="IG160" s="87"/>
      <c r="IH160" s="87">
        <f>IF($B160=PO_valitsin!$C$8,100000,'mallin data'!FI160/'mallin data'!CJ$297*PO_valitsin!G$5)</f>
        <v>2.1663617089070743E-2</v>
      </c>
      <c r="II160" s="88">
        <f t="shared" si="8"/>
        <v>0.76289721899126217</v>
      </c>
      <c r="IJ160" s="80">
        <f t="shared" si="9"/>
        <v>81</v>
      </c>
      <c r="IK160" s="89">
        <f t="shared" si="11"/>
        <v>1.5799999999999956E-8</v>
      </c>
      <c r="IL160" s="36" t="str">
        <f t="shared" si="10"/>
        <v>Nivala</v>
      </c>
    </row>
    <row r="161" spans="2:246" x14ac:dyDescent="0.2">
      <c r="B161" s="12" t="s">
        <v>296</v>
      </c>
      <c r="C161" s="12">
        <v>536</v>
      </c>
      <c r="F161" s="59" t="s">
        <v>82</v>
      </c>
      <c r="G161" s="59" t="s">
        <v>83</v>
      </c>
      <c r="H161" s="59" t="s">
        <v>117</v>
      </c>
      <c r="I161" s="59" t="s">
        <v>118</v>
      </c>
      <c r="J161" s="71">
        <v>42.6</v>
      </c>
      <c r="Q161" s="71">
        <v>65.5</v>
      </c>
      <c r="AV161" s="67"/>
      <c r="AW161" s="67"/>
      <c r="BO161" s="76">
        <v>-1.931580172213172E-2</v>
      </c>
      <c r="BP161" s="77">
        <v>28203.771565629646</v>
      </c>
      <c r="BT161" s="75">
        <v>3.0000000000000001E-3</v>
      </c>
      <c r="CJ161" s="68">
        <v>4214</v>
      </c>
      <c r="CK161" s="84">
        <f>ABS(J161-PO_valitsin!$D$8)</f>
        <v>2.8999999999999986</v>
      </c>
      <c r="CR161" s="86">
        <f>ABS(Q161-PO_valitsin!$F$8)</f>
        <v>22.5</v>
      </c>
      <c r="EN161" s="85">
        <f>ABS(BO161-PO_valitsin!$E$8)</f>
        <v>2.8097991381316554E-2</v>
      </c>
      <c r="EO161" s="85">
        <f>ABS(BP161-PO_valitsin!$H$8)</f>
        <v>1496.4006421307131</v>
      </c>
      <c r="ES161" s="85">
        <f>ABS(BT161-PO_valitsin!$I$8)</f>
        <v>1E-3</v>
      </c>
      <c r="FI161" s="85">
        <f>ABS(CJ161-PO_valitsin!$G$8)</f>
        <v>2446</v>
      </c>
      <c r="FJ161" s="87">
        <f>IF($B161=PO_valitsin!$C$8,100000,'mallin data'!CK161/'mallin data'!J$297*PO_valitsin!D$5)</f>
        <v>0.13074883514404176</v>
      </c>
      <c r="FK161" s="87"/>
      <c r="FL161" s="87"/>
      <c r="FM161" s="87"/>
      <c r="FN161" s="87"/>
      <c r="FO161" s="87"/>
      <c r="FP161" s="87"/>
      <c r="FQ161" s="87">
        <f>IF($B161=PO_valitsin!$C$8,100000,'mallin data'!CR161/'mallin data'!Q$297*PO_valitsin!F$5)</f>
        <v>0.10650762606548926</v>
      </c>
      <c r="FR161" s="87"/>
      <c r="FS161" s="87"/>
      <c r="FT161" s="87"/>
      <c r="FU161" s="87"/>
      <c r="FV161" s="87"/>
      <c r="FW161" s="87"/>
      <c r="FX161" s="87"/>
      <c r="FY161" s="87"/>
      <c r="FZ161" s="87"/>
      <c r="GA161" s="87"/>
      <c r="GB161" s="87"/>
      <c r="GC161" s="87"/>
      <c r="GD161" s="87"/>
      <c r="GE161" s="87"/>
      <c r="GF161" s="87"/>
      <c r="GG161" s="87"/>
      <c r="GH161" s="87"/>
      <c r="GI161" s="87"/>
      <c r="GJ161" s="87"/>
      <c r="GK161" s="87"/>
      <c r="GL161" s="87"/>
      <c r="GM161" s="87"/>
      <c r="GN161" s="87"/>
      <c r="GO161" s="87"/>
      <c r="GP161" s="87"/>
      <c r="GQ161" s="87"/>
      <c r="GR161" s="87"/>
      <c r="GS161" s="87"/>
      <c r="GT161" s="87"/>
      <c r="GU161" s="87"/>
      <c r="GV161" s="87"/>
      <c r="GW161" s="87"/>
      <c r="GX161" s="87"/>
      <c r="GY161" s="87"/>
      <c r="GZ161" s="87"/>
      <c r="HA161" s="87"/>
      <c r="HB161" s="87"/>
      <c r="HC161" s="87"/>
      <c r="HD161" s="87"/>
      <c r="HE161" s="87"/>
      <c r="HF161" s="87"/>
      <c r="HG161" s="87"/>
      <c r="HH161" s="87"/>
      <c r="HI161" s="87"/>
      <c r="HJ161" s="87"/>
      <c r="HK161" s="87"/>
      <c r="HL161" s="87"/>
      <c r="HM161" s="87">
        <f>IF($B161=PO_valitsin!$C$8,100000,'mallin data'!EN161/'mallin data'!BO$297*PO_valitsin!E$5)</f>
        <v>0.27533629883214716</v>
      </c>
      <c r="HN161" s="87">
        <f>IF($B161=PO_valitsin!$C$8,100000,'mallin data'!EO161/'mallin data'!BP$297*PO_valitsin!H$5)</f>
        <v>4.748709359690842E-2</v>
      </c>
      <c r="HO161" s="87"/>
      <c r="HP161" s="87"/>
      <c r="HQ161" s="87"/>
      <c r="HR161" s="87">
        <f>IF($B161=PO_valitsin!$C$8,100000,'mallin data'!ES161/'mallin data'!BT$297*PO_valitsin!I$5)</f>
        <v>1.4622236824659501E-2</v>
      </c>
      <c r="HS161" s="87"/>
      <c r="HT161" s="87"/>
      <c r="HU161" s="87"/>
      <c r="HV161" s="87"/>
      <c r="HW161" s="87"/>
      <c r="HX161" s="87"/>
      <c r="HY161" s="87"/>
      <c r="HZ161" s="87"/>
      <c r="IA161" s="87"/>
      <c r="IB161" s="87"/>
      <c r="IC161" s="87"/>
      <c r="ID161" s="87"/>
      <c r="IE161" s="87"/>
      <c r="IF161" s="87"/>
      <c r="IG161" s="87"/>
      <c r="IH161" s="87">
        <f>IF($B161=PO_valitsin!$C$8,100000,'mallin data'!FI161/'mallin data'!CJ$297*PO_valitsin!G$5)</f>
        <v>0.23761976412496427</v>
      </c>
      <c r="II161" s="88">
        <f t="shared" si="8"/>
        <v>0.81232187048821025</v>
      </c>
      <c r="IJ161" s="80">
        <f t="shared" si="9"/>
        <v>102</v>
      </c>
      <c r="IK161" s="89">
        <f t="shared" si="11"/>
        <v>1.5899999999999957E-8</v>
      </c>
      <c r="IL161" s="36" t="str">
        <f t="shared" si="10"/>
        <v>Nokia</v>
      </c>
    </row>
    <row r="162" spans="2:246" x14ac:dyDescent="0.2">
      <c r="B162" s="12" t="s">
        <v>297</v>
      </c>
      <c r="C162" s="12">
        <v>538</v>
      </c>
      <c r="F162" s="59" t="s">
        <v>106</v>
      </c>
      <c r="G162" s="59" t="s">
        <v>107</v>
      </c>
      <c r="H162" s="59" t="s">
        <v>93</v>
      </c>
      <c r="I162" s="59" t="s">
        <v>94</v>
      </c>
      <c r="J162" s="71">
        <v>42.8</v>
      </c>
      <c r="Q162" s="71">
        <v>91.8</v>
      </c>
      <c r="AV162" s="67"/>
      <c r="AW162" s="67"/>
      <c r="BO162" s="76">
        <v>-4.1204437400950873E-2</v>
      </c>
      <c r="BP162" s="77">
        <v>27380.75101171459</v>
      </c>
      <c r="BT162" s="75">
        <v>8.0000000000000002E-3</v>
      </c>
      <c r="CJ162" s="68">
        <v>605</v>
      </c>
      <c r="CK162" s="84">
        <f>ABS(J162-PO_valitsin!$D$8)</f>
        <v>2.7000000000000028</v>
      </c>
      <c r="CR162" s="86">
        <f>ABS(Q162-PO_valitsin!$F$8)</f>
        <v>3.7999999999999972</v>
      </c>
      <c r="EN162" s="85">
        <f>ABS(BO162-PO_valitsin!$E$8)</f>
        <v>6.2093557024974003E-3</v>
      </c>
      <c r="EO162" s="85">
        <f>ABS(BP162-PO_valitsin!$H$8)</f>
        <v>673.38008821565745</v>
      </c>
      <c r="ES162" s="85">
        <f>ABS(BT162-PO_valitsin!$I$8)</f>
        <v>6.0000000000000001E-3</v>
      </c>
      <c r="FI162" s="85">
        <f>ABS(CJ162-PO_valitsin!$G$8)</f>
        <v>1163</v>
      </c>
      <c r="FJ162" s="87">
        <f>IF($B162=PO_valitsin!$C$8,100000,'mallin data'!CK162/'mallin data'!J$297*PO_valitsin!D$5)</f>
        <v>0.12173167409962528</v>
      </c>
      <c r="FK162" s="87"/>
      <c r="FL162" s="87"/>
      <c r="FM162" s="87"/>
      <c r="FN162" s="87"/>
      <c r="FO162" s="87"/>
      <c r="FP162" s="87"/>
      <c r="FQ162" s="87">
        <f>IF($B162=PO_valitsin!$C$8,100000,'mallin data'!CR162/'mallin data'!Q$297*PO_valitsin!F$5)</f>
        <v>1.7987954624393728E-2</v>
      </c>
      <c r="FR162" s="87"/>
      <c r="FS162" s="87"/>
      <c r="FT162" s="87"/>
      <c r="FU162" s="87"/>
      <c r="FV162" s="87"/>
      <c r="FW162" s="87"/>
      <c r="FX162" s="87"/>
      <c r="FY162" s="87"/>
      <c r="FZ162" s="87"/>
      <c r="GA162" s="87"/>
      <c r="GB162" s="87"/>
      <c r="GC162" s="87"/>
      <c r="GD162" s="87"/>
      <c r="GE162" s="87"/>
      <c r="GF162" s="87"/>
      <c r="GG162" s="87"/>
      <c r="GH162" s="87"/>
      <c r="GI162" s="87"/>
      <c r="GJ162" s="87"/>
      <c r="GK162" s="87"/>
      <c r="GL162" s="87"/>
      <c r="GM162" s="87"/>
      <c r="GN162" s="87"/>
      <c r="GO162" s="87"/>
      <c r="GP162" s="87"/>
      <c r="GQ162" s="87"/>
      <c r="GR162" s="87"/>
      <c r="GS162" s="87"/>
      <c r="GT162" s="87"/>
      <c r="GU162" s="87"/>
      <c r="GV162" s="87"/>
      <c r="GW162" s="87"/>
      <c r="GX162" s="87"/>
      <c r="GY162" s="87"/>
      <c r="GZ162" s="87"/>
      <c r="HA162" s="87"/>
      <c r="HB162" s="87"/>
      <c r="HC162" s="87"/>
      <c r="HD162" s="87"/>
      <c r="HE162" s="87"/>
      <c r="HF162" s="87"/>
      <c r="HG162" s="87"/>
      <c r="HH162" s="87"/>
      <c r="HI162" s="87"/>
      <c r="HJ162" s="87"/>
      <c r="HK162" s="87"/>
      <c r="HL162" s="87"/>
      <c r="HM162" s="87">
        <f>IF($B162=PO_valitsin!$C$8,100000,'mallin data'!EN162/'mallin data'!BO$297*PO_valitsin!E$5)</f>
        <v>6.0846378449483804E-2</v>
      </c>
      <c r="HN162" s="87">
        <f>IF($B162=PO_valitsin!$C$8,100000,'mallin data'!EO162/'mallin data'!BP$297*PO_valitsin!H$5)</f>
        <v>2.1369185748182903E-2</v>
      </c>
      <c r="HO162" s="87"/>
      <c r="HP162" s="87"/>
      <c r="HQ162" s="87"/>
      <c r="HR162" s="87">
        <f>IF($B162=PO_valitsin!$C$8,100000,'mallin data'!ES162/'mallin data'!BT$297*PO_valitsin!I$5)</f>
        <v>8.7733420947957011E-2</v>
      </c>
      <c r="HS162" s="87"/>
      <c r="HT162" s="87"/>
      <c r="HU162" s="87"/>
      <c r="HV162" s="87"/>
      <c r="HW162" s="87"/>
      <c r="HX162" s="87"/>
      <c r="HY162" s="87"/>
      <c r="HZ162" s="87"/>
      <c r="IA162" s="87"/>
      <c r="IB162" s="87"/>
      <c r="IC162" s="87"/>
      <c r="ID162" s="87"/>
      <c r="IE162" s="87"/>
      <c r="IF162" s="87"/>
      <c r="IG162" s="87"/>
      <c r="IH162" s="87">
        <f>IF($B162=PO_valitsin!$C$8,100000,'mallin data'!FI162/'mallin data'!CJ$297*PO_valitsin!G$5)</f>
        <v>0.11298110616407746</v>
      </c>
      <c r="II162" s="88">
        <f t="shared" si="8"/>
        <v>0.42264973603372019</v>
      </c>
      <c r="IJ162" s="80">
        <f t="shared" si="9"/>
        <v>10</v>
      </c>
      <c r="IK162" s="89">
        <f t="shared" si="11"/>
        <v>1.5999999999999958E-8</v>
      </c>
      <c r="IL162" s="36" t="str">
        <f t="shared" si="10"/>
        <v>Nousiainen</v>
      </c>
    </row>
    <row r="163" spans="2:246" x14ac:dyDescent="0.2">
      <c r="B163" s="12" t="s">
        <v>298</v>
      </c>
      <c r="C163" s="12">
        <v>541</v>
      </c>
      <c r="F163" s="59" t="s">
        <v>155</v>
      </c>
      <c r="G163" s="59" t="s">
        <v>156</v>
      </c>
      <c r="H163" s="59" t="s">
        <v>84</v>
      </c>
      <c r="I163" s="59" t="s">
        <v>85</v>
      </c>
      <c r="J163" s="71">
        <v>52</v>
      </c>
      <c r="Q163" s="71">
        <v>68.900000000000006</v>
      </c>
      <c r="AV163" s="67"/>
      <c r="AW163" s="67"/>
      <c r="BO163" s="76">
        <v>-3.7483266398929051E-2</v>
      </c>
      <c r="BP163" s="77">
        <v>23222.919058050382</v>
      </c>
      <c r="BT163" s="75">
        <v>1E-3</v>
      </c>
      <c r="CJ163" s="68">
        <v>719</v>
      </c>
      <c r="CK163" s="84">
        <f>ABS(J163-PO_valitsin!$D$8)</f>
        <v>6.5</v>
      </c>
      <c r="CR163" s="86">
        <f>ABS(Q163-PO_valitsin!$F$8)</f>
        <v>19.099999999999994</v>
      </c>
      <c r="EN163" s="85">
        <f>ABS(BO163-PO_valitsin!$E$8)</f>
        <v>9.9305267045192228E-3</v>
      </c>
      <c r="EO163" s="85">
        <f>ABS(BP163-PO_valitsin!$H$8)</f>
        <v>3484.451865448551</v>
      </c>
      <c r="ES163" s="85">
        <f>ABS(BT163-PO_valitsin!$I$8)</f>
        <v>1E-3</v>
      </c>
      <c r="FI163" s="85">
        <f>ABS(CJ163-PO_valitsin!$G$8)</f>
        <v>1049</v>
      </c>
      <c r="FJ163" s="87">
        <f>IF($B163=PO_valitsin!$C$8,100000,'mallin data'!CK163/'mallin data'!J$297*PO_valitsin!D$5)</f>
        <v>0.29305773394354201</v>
      </c>
      <c r="FK163" s="87"/>
      <c r="FL163" s="87"/>
      <c r="FM163" s="87"/>
      <c r="FN163" s="87"/>
      <c r="FO163" s="87"/>
      <c r="FP163" s="87"/>
      <c r="FQ163" s="87">
        <f>IF($B163=PO_valitsin!$C$8,100000,'mallin data'!CR163/'mallin data'!Q$297*PO_valitsin!F$5)</f>
        <v>9.0413140348926418E-2</v>
      </c>
      <c r="FR163" s="87"/>
      <c r="FS163" s="87"/>
      <c r="FT163" s="87"/>
      <c r="FU163" s="87"/>
      <c r="FV163" s="87"/>
      <c r="FW163" s="87"/>
      <c r="FX163" s="87"/>
      <c r="FY163" s="87"/>
      <c r="FZ163" s="87"/>
      <c r="GA163" s="87"/>
      <c r="GB163" s="87"/>
      <c r="GC163" s="87"/>
      <c r="GD163" s="87"/>
      <c r="GE163" s="87"/>
      <c r="GF163" s="87"/>
      <c r="GG163" s="87"/>
      <c r="GH163" s="87"/>
      <c r="GI163" s="87"/>
      <c r="GJ163" s="87"/>
      <c r="GK163" s="87"/>
      <c r="GL163" s="87"/>
      <c r="GM163" s="87"/>
      <c r="GN163" s="87"/>
      <c r="GO163" s="87"/>
      <c r="GP163" s="87"/>
      <c r="GQ163" s="87"/>
      <c r="GR163" s="87"/>
      <c r="GS163" s="87"/>
      <c r="GT163" s="87"/>
      <c r="GU163" s="87"/>
      <c r="GV163" s="87"/>
      <c r="GW163" s="87"/>
      <c r="GX163" s="87"/>
      <c r="GY163" s="87"/>
      <c r="GZ163" s="87"/>
      <c r="HA163" s="87"/>
      <c r="HB163" s="87"/>
      <c r="HC163" s="87"/>
      <c r="HD163" s="87"/>
      <c r="HE163" s="87"/>
      <c r="HF163" s="87"/>
      <c r="HG163" s="87"/>
      <c r="HH163" s="87"/>
      <c r="HI163" s="87"/>
      <c r="HJ163" s="87"/>
      <c r="HK163" s="87"/>
      <c r="HL163" s="87"/>
      <c r="HM163" s="87">
        <f>IF($B163=PO_valitsin!$C$8,100000,'mallin data'!EN163/'mallin data'!BO$297*PO_valitsin!E$5)</f>
        <v>9.7310673605452841E-2</v>
      </c>
      <c r="HN163" s="87">
        <f>IF($B163=PO_valitsin!$C$8,100000,'mallin data'!EO163/'mallin data'!BP$297*PO_valitsin!H$5)</f>
        <v>0.11057633043572546</v>
      </c>
      <c r="HO163" s="87"/>
      <c r="HP163" s="87"/>
      <c r="HQ163" s="87"/>
      <c r="HR163" s="87">
        <f>IF($B163=PO_valitsin!$C$8,100000,'mallin data'!ES163/'mallin data'!BT$297*PO_valitsin!I$5)</f>
        <v>1.4622236824659501E-2</v>
      </c>
      <c r="HS163" s="87"/>
      <c r="HT163" s="87"/>
      <c r="HU163" s="87"/>
      <c r="HV163" s="87"/>
      <c r="HW163" s="87"/>
      <c r="HX163" s="87"/>
      <c r="HY163" s="87"/>
      <c r="HZ163" s="87"/>
      <c r="IA163" s="87"/>
      <c r="IB163" s="87"/>
      <c r="IC163" s="87"/>
      <c r="ID163" s="87"/>
      <c r="IE163" s="87"/>
      <c r="IF163" s="87"/>
      <c r="IG163" s="87"/>
      <c r="IH163" s="87">
        <f>IF($B163=PO_valitsin!$C$8,100000,'mallin data'!FI163/'mallin data'!CJ$297*PO_valitsin!G$5)</f>
        <v>0.10190643195710855</v>
      </c>
      <c r="II163" s="88">
        <f t="shared" si="8"/>
        <v>0.70788656321541477</v>
      </c>
      <c r="IJ163" s="80">
        <f t="shared" si="9"/>
        <v>64</v>
      </c>
      <c r="IK163" s="89">
        <f t="shared" si="11"/>
        <v>1.6099999999999959E-8</v>
      </c>
      <c r="IL163" s="36" t="str">
        <f t="shared" si="10"/>
        <v>Nurmes</v>
      </c>
    </row>
    <row r="164" spans="2:246" x14ac:dyDescent="0.2">
      <c r="B164" s="12" t="s">
        <v>299</v>
      </c>
      <c r="C164" s="12">
        <v>543</v>
      </c>
      <c r="F164" s="59" t="s">
        <v>102</v>
      </c>
      <c r="G164" s="59" t="s">
        <v>103</v>
      </c>
      <c r="H164" s="59" t="s">
        <v>117</v>
      </c>
      <c r="I164" s="59" t="s">
        <v>118</v>
      </c>
      <c r="J164" s="71">
        <v>41.2</v>
      </c>
      <c r="Q164" s="71">
        <v>60.7</v>
      </c>
      <c r="AV164" s="67"/>
      <c r="AW164" s="67"/>
      <c r="BO164" s="76">
        <v>1.4025245441795231E-3</v>
      </c>
      <c r="BP164" s="77">
        <v>31339.625454951434</v>
      </c>
      <c r="BT164" s="75">
        <v>1.3000000000000001E-2</v>
      </c>
      <c r="CJ164" s="68">
        <v>5712</v>
      </c>
      <c r="CK164" s="84">
        <f>ABS(J164-PO_valitsin!$D$8)</f>
        <v>4.2999999999999972</v>
      </c>
      <c r="CR164" s="86">
        <f>ABS(Q164-PO_valitsin!$F$8)</f>
        <v>27.299999999999997</v>
      </c>
      <c r="EN164" s="85">
        <f>ABS(BO164-PO_valitsin!$E$8)</f>
        <v>4.8816317647627797E-2</v>
      </c>
      <c r="EO164" s="85">
        <f>ABS(BP164-PO_valitsin!$H$8)</f>
        <v>4632.2545314525014</v>
      </c>
      <c r="ES164" s="85">
        <f>ABS(BT164-PO_valitsin!$I$8)</f>
        <v>1.1000000000000001E-2</v>
      </c>
      <c r="FI164" s="85">
        <f>ABS(CJ164-PO_valitsin!$G$8)</f>
        <v>3944</v>
      </c>
      <c r="FJ164" s="87">
        <f>IF($B164=PO_valitsin!$C$8,100000,'mallin data'!CK164/'mallin data'!J$297*PO_valitsin!D$5)</f>
        <v>0.19386896245495844</v>
      </c>
      <c r="FK164" s="87"/>
      <c r="FL164" s="87"/>
      <c r="FM164" s="87"/>
      <c r="FN164" s="87"/>
      <c r="FO164" s="87"/>
      <c r="FP164" s="87"/>
      <c r="FQ164" s="87">
        <f>IF($B164=PO_valitsin!$C$8,100000,'mallin data'!CR164/'mallin data'!Q$297*PO_valitsin!F$5)</f>
        <v>0.12922925295946028</v>
      </c>
      <c r="FR164" s="87"/>
      <c r="FS164" s="87"/>
      <c r="FT164" s="87"/>
      <c r="FU164" s="87"/>
      <c r="FV164" s="87"/>
      <c r="FW164" s="87"/>
      <c r="FX164" s="87"/>
      <c r="FY164" s="87"/>
      <c r="FZ164" s="87"/>
      <c r="GA164" s="87"/>
      <c r="GB164" s="87"/>
      <c r="GC164" s="87"/>
      <c r="GD164" s="87"/>
      <c r="GE164" s="87"/>
      <c r="GF164" s="87"/>
      <c r="GG164" s="87"/>
      <c r="GH164" s="87"/>
      <c r="GI164" s="87"/>
      <c r="GJ164" s="87"/>
      <c r="GK164" s="87"/>
      <c r="GL164" s="87"/>
      <c r="GM164" s="87"/>
      <c r="GN164" s="87"/>
      <c r="GO164" s="87"/>
      <c r="GP164" s="87"/>
      <c r="GQ164" s="87"/>
      <c r="GR164" s="87"/>
      <c r="GS164" s="87"/>
      <c r="GT164" s="87"/>
      <c r="GU164" s="87"/>
      <c r="GV164" s="87"/>
      <c r="GW164" s="87"/>
      <c r="GX164" s="87"/>
      <c r="GY164" s="87"/>
      <c r="GZ164" s="87"/>
      <c r="HA164" s="87"/>
      <c r="HB164" s="87"/>
      <c r="HC164" s="87"/>
      <c r="HD164" s="87"/>
      <c r="HE164" s="87"/>
      <c r="HF164" s="87"/>
      <c r="HG164" s="87"/>
      <c r="HH164" s="87"/>
      <c r="HI164" s="87"/>
      <c r="HJ164" s="87"/>
      <c r="HK164" s="87"/>
      <c r="HL164" s="87"/>
      <c r="HM164" s="87">
        <f>IF($B164=PO_valitsin!$C$8,100000,'mallin data'!EN164/'mallin data'!BO$297*PO_valitsin!E$5)</f>
        <v>0.4783581872919801</v>
      </c>
      <c r="HN164" s="87">
        <f>IF($B164=PO_valitsin!$C$8,100000,'mallin data'!EO164/'mallin data'!BP$297*PO_valitsin!H$5)</f>
        <v>0.14700094233224284</v>
      </c>
      <c r="HO164" s="87"/>
      <c r="HP164" s="87"/>
      <c r="HQ164" s="87"/>
      <c r="HR164" s="87">
        <f>IF($B164=PO_valitsin!$C$8,100000,'mallin data'!ES164/'mallin data'!BT$297*PO_valitsin!I$5)</f>
        <v>0.16084460507125453</v>
      </c>
      <c r="HS164" s="87"/>
      <c r="HT164" s="87"/>
      <c r="HU164" s="87"/>
      <c r="HV164" s="87"/>
      <c r="HW164" s="87"/>
      <c r="HX164" s="87"/>
      <c r="HY164" s="87"/>
      <c r="HZ164" s="87"/>
      <c r="IA164" s="87"/>
      <c r="IB164" s="87"/>
      <c r="IC164" s="87"/>
      <c r="ID164" s="87"/>
      <c r="IE164" s="87"/>
      <c r="IF164" s="87"/>
      <c r="IG164" s="87"/>
      <c r="IH164" s="87">
        <f>IF($B164=PO_valitsin!$C$8,100000,'mallin data'!FI164/'mallin data'!CJ$297*PO_valitsin!G$5)</f>
        <v>0.38314486905513456</v>
      </c>
      <c r="II164" s="88">
        <f t="shared" si="8"/>
        <v>1.4924468353650306</v>
      </c>
      <c r="IJ164" s="80">
        <f t="shared" si="9"/>
        <v>230</v>
      </c>
      <c r="IK164" s="89">
        <f t="shared" si="11"/>
        <v>1.619999999999996E-8</v>
      </c>
      <c r="IL164" s="36" t="str">
        <f t="shared" si="10"/>
        <v>Nurmijärvi</v>
      </c>
    </row>
    <row r="165" spans="2:246" x14ac:dyDescent="0.2">
      <c r="B165" s="12" t="s">
        <v>300</v>
      </c>
      <c r="C165" s="12">
        <v>545</v>
      </c>
      <c r="F165" s="59" t="s">
        <v>212</v>
      </c>
      <c r="G165" s="59" t="s">
        <v>213</v>
      </c>
      <c r="H165" s="59" t="s">
        <v>93</v>
      </c>
      <c r="I165" s="59" t="s">
        <v>94</v>
      </c>
      <c r="J165" s="71">
        <v>46.1</v>
      </c>
      <c r="Q165" s="71">
        <v>89.3</v>
      </c>
      <c r="AV165" s="67"/>
      <c r="AW165" s="67"/>
      <c r="BO165" s="76">
        <v>2.5746652935118436E-2</v>
      </c>
      <c r="BP165" s="77">
        <v>24135.144683504834</v>
      </c>
      <c r="BT165" s="75">
        <v>0.74</v>
      </c>
      <c r="CJ165" s="68">
        <v>996</v>
      </c>
      <c r="CK165" s="84">
        <f>ABS(J165-PO_valitsin!$D$8)</f>
        <v>0.60000000000000142</v>
      </c>
      <c r="CR165" s="86">
        <f>ABS(Q165-PO_valitsin!$F$8)</f>
        <v>1.2999999999999972</v>
      </c>
      <c r="EN165" s="85">
        <f>ABS(BO165-PO_valitsin!$E$8)</f>
        <v>7.3160446038566709E-2</v>
      </c>
      <c r="EO165" s="85">
        <f>ABS(BP165-PO_valitsin!$H$8)</f>
        <v>2572.2262399940992</v>
      </c>
      <c r="ES165" s="85">
        <f>ABS(BT165-PO_valitsin!$I$8)</f>
        <v>0.73799999999999999</v>
      </c>
      <c r="FI165" s="85">
        <f>ABS(CJ165-PO_valitsin!$G$8)</f>
        <v>772</v>
      </c>
      <c r="FJ165" s="87">
        <f>IF($B165=PO_valitsin!$C$8,100000,'mallin data'!CK165/'mallin data'!J$297*PO_valitsin!D$5)</f>
        <v>2.7051483133250096E-2</v>
      </c>
      <c r="FK165" s="87"/>
      <c r="FL165" s="87"/>
      <c r="FM165" s="87"/>
      <c r="FN165" s="87"/>
      <c r="FO165" s="87"/>
      <c r="FP165" s="87"/>
      <c r="FQ165" s="87">
        <f>IF($B165=PO_valitsin!$C$8,100000,'mallin data'!CR165/'mallin data'!Q$297*PO_valitsin!F$5)</f>
        <v>6.1537739504504774E-3</v>
      </c>
      <c r="FR165" s="87"/>
      <c r="FS165" s="87"/>
      <c r="FT165" s="87"/>
      <c r="FU165" s="87"/>
      <c r="FV165" s="87"/>
      <c r="FW165" s="87"/>
      <c r="FX165" s="87"/>
      <c r="FY165" s="87"/>
      <c r="FZ165" s="87"/>
      <c r="GA165" s="87"/>
      <c r="GB165" s="87"/>
      <c r="GC165" s="87"/>
      <c r="GD165" s="87"/>
      <c r="GE165" s="87"/>
      <c r="GF165" s="87"/>
      <c r="GG165" s="87"/>
      <c r="GH165" s="87"/>
      <c r="GI165" s="87"/>
      <c r="GJ165" s="87"/>
      <c r="GK165" s="87"/>
      <c r="GL165" s="87"/>
      <c r="GM165" s="87"/>
      <c r="GN165" s="87"/>
      <c r="GO165" s="87"/>
      <c r="GP165" s="87"/>
      <c r="GQ165" s="87"/>
      <c r="GR165" s="87"/>
      <c r="GS165" s="87"/>
      <c r="GT165" s="87"/>
      <c r="GU165" s="87"/>
      <c r="GV165" s="87"/>
      <c r="GW165" s="87"/>
      <c r="GX165" s="87"/>
      <c r="GY165" s="87"/>
      <c r="GZ165" s="87"/>
      <c r="HA165" s="87"/>
      <c r="HB165" s="87"/>
      <c r="HC165" s="87"/>
      <c r="HD165" s="87"/>
      <c r="HE165" s="87"/>
      <c r="HF165" s="87"/>
      <c r="HG165" s="87"/>
      <c r="HH165" s="87"/>
      <c r="HI165" s="87"/>
      <c r="HJ165" s="87"/>
      <c r="HK165" s="87"/>
      <c r="HL165" s="87"/>
      <c r="HM165" s="87">
        <f>IF($B165=PO_valitsin!$C$8,100000,'mallin data'!EN165/'mallin data'!BO$297*PO_valitsin!E$5)</f>
        <v>0.71690983742568615</v>
      </c>
      <c r="HN165" s="87">
        <f>IF($B165=PO_valitsin!$C$8,100000,'mallin data'!EO165/'mallin data'!BP$297*PO_valitsin!H$5)</f>
        <v>8.1627570031712018E-2</v>
      </c>
      <c r="HO165" s="87"/>
      <c r="HP165" s="87"/>
      <c r="HQ165" s="87"/>
      <c r="HR165" s="87">
        <f>IF($B165=PO_valitsin!$C$8,100000,'mallin data'!ES165/'mallin data'!BT$297*PO_valitsin!I$5)</f>
        <v>10.791210776598712</v>
      </c>
      <c r="HS165" s="87"/>
      <c r="HT165" s="87"/>
      <c r="HU165" s="87"/>
      <c r="HV165" s="87"/>
      <c r="HW165" s="87"/>
      <c r="HX165" s="87"/>
      <c r="HY165" s="87"/>
      <c r="HZ165" s="87"/>
      <c r="IA165" s="87"/>
      <c r="IB165" s="87"/>
      <c r="IC165" s="87"/>
      <c r="ID165" s="87"/>
      <c r="IE165" s="87"/>
      <c r="IF165" s="87"/>
      <c r="IG165" s="87"/>
      <c r="IH165" s="87">
        <f>IF($B165=PO_valitsin!$C$8,100000,'mallin data'!FI165/'mallin data'!CJ$297*PO_valitsin!G$5)</f>
        <v>7.4996916559473589E-2</v>
      </c>
      <c r="II165" s="88">
        <f t="shared" si="8"/>
        <v>11.697950373999284</v>
      </c>
      <c r="IJ165" s="80">
        <f t="shared" si="9"/>
        <v>286</v>
      </c>
      <c r="IK165" s="89">
        <f t="shared" si="11"/>
        <v>1.6299999999999961E-8</v>
      </c>
      <c r="IL165" s="36" t="str">
        <f t="shared" si="10"/>
        <v>Närpiö</v>
      </c>
    </row>
    <row r="166" spans="2:246" x14ac:dyDescent="0.2">
      <c r="B166" s="12" t="s">
        <v>301</v>
      </c>
      <c r="C166" s="12">
        <v>560</v>
      </c>
      <c r="F166" s="59" t="s">
        <v>98</v>
      </c>
      <c r="G166" s="59" t="s">
        <v>99</v>
      </c>
      <c r="H166" s="59" t="s">
        <v>84</v>
      </c>
      <c r="I166" s="59" t="s">
        <v>85</v>
      </c>
      <c r="J166" s="71">
        <v>46.3</v>
      </c>
      <c r="Q166" s="71">
        <v>59.6</v>
      </c>
      <c r="AV166" s="67"/>
      <c r="AW166" s="67"/>
      <c r="BO166" s="76">
        <v>7.8387458006718928E-3</v>
      </c>
      <c r="BP166" s="77">
        <v>25648.074286808347</v>
      </c>
      <c r="BT166" s="75">
        <v>6.0000000000000001E-3</v>
      </c>
      <c r="CJ166" s="68">
        <v>1800</v>
      </c>
      <c r="CK166" s="84">
        <f>ABS(J166-PO_valitsin!$D$8)</f>
        <v>0.79999999999999716</v>
      </c>
      <c r="CR166" s="86">
        <f>ABS(Q166-PO_valitsin!$F$8)</f>
        <v>28.4</v>
      </c>
      <c r="EN166" s="85">
        <f>ABS(BO166-PO_valitsin!$E$8)</f>
        <v>5.5252538904120164E-2</v>
      </c>
      <c r="EO166" s="85">
        <f>ABS(BP166-PO_valitsin!$H$8)</f>
        <v>1059.2966366905857</v>
      </c>
      <c r="ES166" s="85">
        <f>ABS(BT166-PO_valitsin!$I$8)</f>
        <v>4.0000000000000001E-3</v>
      </c>
      <c r="FI166" s="85">
        <f>ABS(CJ166-PO_valitsin!$G$8)</f>
        <v>32</v>
      </c>
      <c r="FJ166" s="87">
        <f>IF($B166=PO_valitsin!$C$8,100000,'mallin data'!CK166/'mallin data'!J$297*PO_valitsin!D$5)</f>
        <v>3.606864417766658E-2</v>
      </c>
      <c r="FK166" s="87"/>
      <c r="FL166" s="87"/>
      <c r="FM166" s="87"/>
      <c r="FN166" s="87"/>
      <c r="FO166" s="87"/>
      <c r="FP166" s="87"/>
      <c r="FQ166" s="87">
        <f>IF($B166=PO_valitsin!$C$8,100000,'mallin data'!CR166/'mallin data'!Q$297*PO_valitsin!F$5)</f>
        <v>0.13443629245599531</v>
      </c>
      <c r="FR166" s="87"/>
      <c r="FS166" s="87"/>
      <c r="FT166" s="87"/>
      <c r="FU166" s="87"/>
      <c r="FV166" s="87"/>
      <c r="FW166" s="87"/>
      <c r="FX166" s="87"/>
      <c r="FY166" s="87"/>
      <c r="FZ166" s="87"/>
      <c r="GA166" s="87"/>
      <c r="GB166" s="87"/>
      <c r="GC166" s="87"/>
      <c r="GD166" s="87"/>
      <c r="GE166" s="87"/>
      <c r="GF166" s="87"/>
      <c r="GG166" s="87"/>
      <c r="GH166" s="87"/>
      <c r="GI166" s="87"/>
      <c r="GJ166" s="87"/>
      <c r="GK166" s="87"/>
      <c r="GL166" s="87"/>
      <c r="GM166" s="87"/>
      <c r="GN166" s="87"/>
      <c r="GO166" s="87"/>
      <c r="GP166" s="87"/>
      <c r="GQ166" s="87"/>
      <c r="GR166" s="87"/>
      <c r="GS166" s="87"/>
      <c r="GT166" s="87"/>
      <c r="GU166" s="87"/>
      <c r="GV166" s="87"/>
      <c r="GW166" s="87"/>
      <c r="GX166" s="87"/>
      <c r="GY166" s="87"/>
      <c r="GZ166" s="87"/>
      <c r="HA166" s="87"/>
      <c r="HB166" s="87"/>
      <c r="HC166" s="87"/>
      <c r="HD166" s="87"/>
      <c r="HE166" s="87"/>
      <c r="HF166" s="87"/>
      <c r="HG166" s="87"/>
      <c r="HH166" s="87"/>
      <c r="HI166" s="87"/>
      <c r="HJ166" s="87"/>
      <c r="HK166" s="87"/>
      <c r="HL166" s="87"/>
      <c r="HM166" s="87">
        <f>IF($B166=PO_valitsin!$C$8,100000,'mallin data'!EN166/'mallin data'!BO$297*PO_valitsin!E$5)</f>
        <v>0.54142765425771322</v>
      </c>
      <c r="HN166" s="87">
        <f>IF($B166=PO_valitsin!$C$8,100000,'mallin data'!EO166/'mallin data'!BP$297*PO_valitsin!H$5)</f>
        <v>3.3615942894671715E-2</v>
      </c>
      <c r="HO166" s="87"/>
      <c r="HP166" s="87"/>
      <c r="HQ166" s="87"/>
      <c r="HR166" s="87">
        <f>IF($B166=PO_valitsin!$C$8,100000,'mallin data'!ES166/'mallin data'!BT$297*PO_valitsin!I$5)</f>
        <v>5.8488947298638003E-2</v>
      </c>
      <c r="HS166" s="87"/>
      <c r="HT166" s="87"/>
      <c r="HU166" s="87"/>
      <c r="HV166" s="87"/>
      <c r="HW166" s="87"/>
      <c r="HX166" s="87"/>
      <c r="HY166" s="87"/>
      <c r="HZ166" s="87"/>
      <c r="IA166" s="87"/>
      <c r="IB166" s="87"/>
      <c r="IC166" s="87"/>
      <c r="ID166" s="87"/>
      <c r="IE166" s="87"/>
      <c r="IF166" s="87"/>
      <c r="IG166" s="87"/>
      <c r="IH166" s="87">
        <f>IF($B166=PO_valitsin!$C$8,100000,'mallin data'!FI166/'mallin data'!CJ$297*PO_valitsin!G$5)</f>
        <v>3.1086804791491647E-3</v>
      </c>
      <c r="II166" s="88">
        <f t="shared" si="8"/>
        <v>0.80714617796383403</v>
      </c>
      <c r="IJ166" s="80">
        <f t="shared" si="9"/>
        <v>99</v>
      </c>
      <c r="IK166" s="89">
        <f t="shared" si="11"/>
        <v>1.6399999999999962E-8</v>
      </c>
      <c r="IL166" s="36" t="str">
        <f t="shared" si="10"/>
        <v>Orimattila</v>
      </c>
    </row>
    <row r="167" spans="2:246" x14ac:dyDescent="0.2">
      <c r="B167" s="12" t="s">
        <v>302</v>
      </c>
      <c r="C167" s="12">
        <v>561</v>
      </c>
      <c r="F167" s="59" t="s">
        <v>106</v>
      </c>
      <c r="G167" s="59" t="s">
        <v>107</v>
      </c>
      <c r="H167" s="59" t="s">
        <v>93</v>
      </c>
      <c r="I167" s="59" t="s">
        <v>94</v>
      </c>
      <c r="J167" s="71">
        <v>46.1</v>
      </c>
      <c r="Q167" s="71">
        <v>67.900000000000006</v>
      </c>
      <c r="AV167" s="67"/>
      <c r="AW167" s="67"/>
      <c r="BO167" s="76">
        <v>-0.71</v>
      </c>
      <c r="BP167" s="77">
        <v>24029.223574144486</v>
      </c>
      <c r="BT167" s="75">
        <v>5.0000000000000001E-3</v>
      </c>
      <c r="CJ167" s="68">
        <v>29</v>
      </c>
      <c r="CK167" s="84">
        <f>ABS(J167-PO_valitsin!$D$8)</f>
        <v>0.60000000000000142</v>
      </c>
      <c r="CR167" s="86">
        <f>ABS(Q167-PO_valitsin!$F$8)</f>
        <v>20.099999999999994</v>
      </c>
      <c r="EN167" s="85">
        <f>ABS(BO167-PO_valitsin!$E$8)</f>
        <v>0.66258620689655168</v>
      </c>
      <c r="EO167" s="85">
        <f>ABS(BP167-PO_valitsin!$H$8)</f>
        <v>2678.1473493544472</v>
      </c>
      <c r="ES167" s="85">
        <f>ABS(BT167-PO_valitsin!$I$8)</f>
        <v>3.0000000000000001E-3</v>
      </c>
      <c r="FI167" s="85">
        <f>ABS(CJ167-PO_valitsin!$G$8)</f>
        <v>1739</v>
      </c>
      <c r="FJ167" s="87">
        <f>IF($B167=PO_valitsin!$C$8,100000,'mallin data'!CK167/'mallin data'!J$297*PO_valitsin!D$5)</f>
        <v>2.7051483133250096E-2</v>
      </c>
      <c r="FK167" s="87"/>
      <c r="FL167" s="87"/>
      <c r="FM167" s="87"/>
      <c r="FN167" s="87"/>
      <c r="FO167" s="87"/>
      <c r="FP167" s="87"/>
      <c r="FQ167" s="87">
        <f>IF($B167=PO_valitsin!$C$8,100000,'mallin data'!CR167/'mallin data'!Q$297*PO_valitsin!F$5)</f>
        <v>9.5146812618503718E-2</v>
      </c>
      <c r="FR167" s="87"/>
      <c r="FS167" s="87"/>
      <c r="FT167" s="87"/>
      <c r="FU167" s="87"/>
      <c r="FV167" s="87"/>
      <c r="FW167" s="87"/>
      <c r="FX167" s="87"/>
      <c r="FY167" s="87"/>
      <c r="FZ167" s="87"/>
      <c r="GA167" s="87"/>
      <c r="GB167" s="87"/>
      <c r="GC167" s="87"/>
      <c r="GD167" s="87"/>
      <c r="GE167" s="87"/>
      <c r="GF167" s="87"/>
      <c r="GG167" s="87"/>
      <c r="GH167" s="87"/>
      <c r="GI167" s="87"/>
      <c r="GJ167" s="87"/>
      <c r="GK167" s="87"/>
      <c r="GL167" s="87"/>
      <c r="GM167" s="87"/>
      <c r="GN167" s="87"/>
      <c r="GO167" s="87"/>
      <c r="GP167" s="87"/>
      <c r="GQ167" s="87"/>
      <c r="GR167" s="87"/>
      <c r="GS167" s="87"/>
      <c r="GT167" s="87"/>
      <c r="GU167" s="87"/>
      <c r="GV167" s="87"/>
      <c r="GW167" s="87"/>
      <c r="GX167" s="87"/>
      <c r="GY167" s="87"/>
      <c r="GZ167" s="87"/>
      <c r="HA167" s="87"/>
      <c r="HB167" s="87"/>
      <c r="HC167" s="87"/>
      <c r="HD167" s="87"/>
      <c r="HE167" s="87"/>
      <c r="HF167" s="87"/>
      <c r="HG167" s="87"/>
      <c r="HH167" s="87"/>
      <c r="HI167" s="87"/>
      <c r="HJ167" s="87"/>
      <c r="HK167" s="87"/>
      <c r="HL167" s="87"/>
      <c r="HM167" s="87">
        <f>IF($B167=PO_valitsin!$C$8,100000,'mallin data'!EN167/'mallin data'!BO$297*PO_valitsin!E$5)</f>
        <v>6.4927784832845852</v>
      </c>
      <c r="HN167" s="87">
        <f>IF($B167=PO_valitsin!$C$8,100000,'mallin data'!EO167/'mallin data'!BP$297*PO_valitsin!H$5)</f>
        <v>8.4988892856942305E-2</v>
      </c>
      <c r="HO167" s="87"/>
      <c r="HP167" s="87"/>
      <c r="HQ167" s="87"/>
      <c r="HR167" s="87">
        <f>IF($B167=PO_valitsin!$C$8,100000,'mallin data'!ES167/'mallin data'!BT$297*PO_valitsin!I$5)</f>
        <v>4.3866710473978505E-2</v>
      </c>
      <c r="HS167" s="87"/>
      <c r="HT167" s="87"/>
      <c r="HU167" s="87"/>
      <c r="HV167" s="87"/>
      <c r="HW167" s="87"/>
      <c r="HX167" s="87"/>
      <c r="HY167" s="87"/>
      <c r="HZ167" s="87"/>
      <c r="IA167" s="87"/>
      <c r="IB167" s="87"/>
      <c r="IC167" s="87"/>
      <c r="ID167" s="87"/>
      <c r="IE167" s="87"/>
      <c r="IF167" s="87"/>
      <c r="IG167" s="87"/>
      <c r="IH167" s="87">
        <f>IF($B167=PO_valitsin!$C$8,100000,'mallin data'!FI167/'mallin data'!CJ$297*PO_valitsin!G$5)</f>
        <v>0.1689373547887624</v>
      </c>
      <c r="II167" s="88">
        <f t="shared" si="8"/>
        <v>6.912769753656022</v>
      </c>
      <c r="IJ167" s="80">
        <f t="shared" si="9"/>
        <v>276</v>
      </c>
      <c r="IK167" s="89">
        <f t="shared" si="11"/>
        <v>1.6499999999999962E-8</v>
      </c>
      <c r="IL167" s="36" t="str">
        <f t="shared" si="10"/>
        <v>Oripää</v>
      </c>
    </row>
    <row r="168" spans="2:246" x14ac:dyDescent="0.2">
      <c r="B168" s="12" t="s">
        <v>303</v>
      </c>
      <c r="C168" s="12">
        <v>562</v>
      </c>
      <c r="F168" s="59" t="s">
        <v>82</v>
      </c>
      <c r="G168" s="59" t="s">
        <v>83</v>
      </c>
      <c r="H168" s="59" t="s">
        <v>84</v>
      </c>
      <c r="I168" s="59" t="s">
        <v>85</v>
      </c>
      <c r="J168" s="71">
        <v>48.9</v>
      </c>
      <c r="Q168" s="71">
        <v>52.7</v>
      </c>
      <c r="AV168" s="67"/>
      <c r="AW168" s="67"/>
      <c r="BO168" s="76">
        <v>-4.0556199304750871E-2</v>
      </c>
      <c r="BP168" s="77">
        <v>25988.983482294378</v>
      </c>
      <c r="BT168" s="75">
        <v>2E-3</v>
      </c>
      <c r="CJ168" s="68">
        <v>828</v>
      </c>
      <c r="CK168" s="84">
        <f>ABS(J168-PO_valitsin!$D$8)</f>
        <v>3.3999999999999986</v>
      </c>
      <c r="CR168" s="86">
        <f>ABS(Q168-PO_valitsin!$F$8)</f>
        <v>35.299999999999997</v>
      </c>
      <c r="EN168" s="85">
        <f>ABS(BO168-PO_valitsin!$E$8)</f>
        <v>6.857593798697402E-3</v>
      </c>
      <c r="EO168" s="85">
        <f>ABS(BP168-PO_valitsin!$H$8)</f>
        <v>718.38744120455522</v>
      </c>
      <c r="ES168" s="85">
        <f>ABS(BT168-PO_valitsin!$I$8)</f>
        <v>0</v>
      </c>
      <c r="FI168" s="85">
        <f>ABS(CJ168-PO_valitsin!$G$8)</f>
        <v>940</v>
      </c>
      <c r="FJ168" s="87">
        <f>IF($B168=PO_valitsin!$C$8,100000,'mallin data'!CK168/'mallin data'!J$297*PO_valitsin!D$5)</f>
        <v>0.15329173775508345</v>
      </c>
      <c r="FK168" s="87"/>
      <c r="FL168" s="87"/>
      <c r="FM168" s="87"/>
      <c r="FN168" s="87"/>
      <c r="FO168" s="87"/>
      <c r="FP168" s="87"/>
      <c r="FQ168" s="87">
        <f>IF($B168=PO_valitsin!$C$8,100000,'mallin data'!CR168/'mallin data'!Q$297*PO_valitsin!F$5)</f>
        <v>0.1670986311160787</v>
      </c>
      <c r="FR168" s="87"/>
      <c r="FS168" s="87"/>
      <c r="FT168" s="87"/>
      <c r="FU168" s="87"/>
      <c r="FV168" s="87"/>
      <c r="FW168" s="87"/>
      <c r="FX168" s="87"/>
      <c r="FY168" s="87"/>
      <c r="FZ168" s="87"/>
      <c r="GA168" s="87"/>
      <c r="GB168" s="87"/>
      <c r="GC168" s="87"/>
      <c r="GD168" s="87"/>
      <c r="GE168" s="87"/>
      <c r="GF168" s="87"/>
      <c r="GG168" s="87"/>
      <c r="GH168" s="87"/>
      <c r="GI168" s="87"/>
      <c r="GJ168" s="87"/>
      <c r="GK168" s="87"/>
      <c r="GL168" s="87"/>
      <c r="GM168" s="87"/>
      <c r="GN168" s="87"/>
      <c r="GO168" s="87"/>
      <c r="GP168" s="87"/>
      <c r="GQ168" s="87"/>
      <c r="GR168" s="87"/>
      <c r="GS168" s="87"/>
      <c r="GT168" s="87"/>
      <c r="GU168" s="87"/>
      <c r="GV168" s="87"/>
      <c r="GW168" s="87"/>
      <c r="GX168" s="87"/>
      <c r="GY168" s="87"/>
      <c r="GZ168" s="87"/>
      <c r="HA168" s="87"/>
      <c r="HB168" s="87"/>
      <c r="HC168" s="87"/>
      <c r="HD168" s="87"/>
      <c r="HE168" s="87"/>
      <c r="HF168" s="87"/>
      <c r="HG168" s="87"/>
      <c r="HH168" s="87"/>
      <c r="HI168" s="87"/>
      <c r="HJ168" s="87"/>
      <c r="HK168" s="87"/>
      <c r="HL168" s="87"/>
      <c r="HM168" s="87">
        <f>IF($B168=PO_valitsin!$C$8,100000,'mallin data'!EN168/'mallin data'!BO$297*PO_valitsin!E$5)</f>
        <v>6.7198557711962564E-2</v>
      </c>
      <c r="HN168" s="87">
        <f>IF($B168=PO_valitsin!$C$8,100000,'mallin data'!EO168/'mallin data'!BP$297*PO_valitsin!H$5)</f>
        <v>2.2797458580844643E-2</v>
      </c>
      <c r="HO168" s="87"/>
      <c r="HP168" s="87"/>
      <c r="HQ168" s="87"/>
      <c r="HR168" s="87">
        <f>IF($B168=PO_valitsin!$C$8,100000,'mallin data'!ES168/'mallin data'!BT$297*PO_valitsin!I$5)</f>
        <v>0</v>
      </c>
      <c r="HS168" s="87"/>
      <c r="HT168" s="87"/>
      <c r="HU168" s="87"/>
      <c r="HV168" s="87"/>
      <c r="HW168" s="87"/>
      <c r="HX168" s="87"/>
      <c r="HY168" s="87"/>
      <c r="HZ168" s="87"/>
      <c r="IA168" s="87"/>
      <c r="IB168" s="87"/>
      <c r="IC168" s="87"/>
      <c r="ID168" s="87"/>
      <c r="IE168" s="87"/>
      <c r="IF168" s="87"/>
      <c r="IG168" s="87"/>
      <c r="IH168" s="87">
        <f>IF($B168=PO_valitsin!$C$8,100000,'mallin data'!FI168/'mallin data'!CJ$297*PO_valitsin!G$5)</f>
        <v>9.1317489075006711E-2</v>
      </c>
      <c r="II168" s="88">
        <f t="shared" si="8"/>
        <v>0.50170389083897615</v>
      </c>
      <c r="IJ168" s="80">
        <f t="shared" si="9"/>
        <v>22</v>
      </c>
      <c r="IK168" s="89">
        <f t="shared" si="11"/>
        <v>1.6599999999999963E-8</v>
      </c>
      <c r="IL168" s="36" t="str">
        <f t="shared" si="10"/>
        <v>Orivesi</v>
      </c>
    </row>
    <row r="169" spans="2:246" x14ac:dyDescent="0.2">
      <c r="B169" s="12" t="s">
        <v>304</v>
      </c>
      <c r="C169" s="12">
        <v>563</v>
      </c>
      <c r="F169" s="59" t="s">
        <v>91</v>
      </c>
      <c r="G169" s="59" t="s">
        <v>92</v>
      </c>
      <c r="H169" s="59" t="s">
        <v>84</v>
      </c>
      <c r="I169" s="59" t="s">
        <v>85</v>
      </c>
      <c r="J169" s="71">
        <v>46.1</v>
      </c>
      <c r="Q169" s="71">
        <v>72.2</v>
      </c>
      <c r="AV169" s="67"/>
      <c r="AW169" s="67"/>
      <c r="BO169" s="76">
        <v>-1.1876484560570071E-2</v>
      </c>
      <c r="BP169" s="77">
        <v>23830.95528804815</v>
      </c>
      <c r="BT169" s="75">
        <v>1E-3</v>
      </c>
      <c r="CJ169" s="68">
        <v>832</v>
      </c>
      <c r="CK169" s="84">
        <f>ABS(J169-PO_valitsin!$D$8)</f>
        <v>0.60000000000000142</v>
      </c>
      <c r="CR169" s="86">
        <f>ABS(Q169-PO_valitsin!$F$8)</f>
        <v>15.799999999999997</v>
      </c>
      <c r="EN169" s="85">
        <f>ABS(BO169-PO_valitsin!$E$8)</f>
        <v>3.5537308542878204E-2</v>
      </c>
      <c r="EO169" s="85">
        <f>ABS(BP169-PO_valitsin!$H$8)</f>
        <v>2876.4156354507832</v>
      </c>
      <c r="ES169" s="85">
        <f>ABS(BT169-PO_valitsin!$I$8)</f>
        <v>1E-3</v>
      </c>
      <c r="FI169" s="85">
        <f>ABS(CJ169-PO_valitsin!$G$8)</f>
        <v>936</v>
      </c>
      <c r="FJ169" s="87">
        <f>IF($B169=PO_valitsin!$C$8,100000,'mallin data'!CK169/'mallin data'!J$297*PO_valitsin!D$5)</f>
        <v>2.7051483133250096E-2</v>
      </c>
      <c r="FK169" s="87"/>
      <c r="FL169" s="87"/>
      <c r="FM169" s="87"/>
      <c r="FN169" s="87"/>
      <c r="FO169" s="87"/>
      <c r="FP169" s="87"/>
      <c r="FQ169" s="87">
        <f>IF($B169=PO_valitsin!$C$8,100000,'mallin data'!CR169/'mallin data'!Q$297*PO_valitsin!F$5)</f>
        <v>7.4792021859321337E-2</v>
      </c>
      <c r="FR169" s="87"/>
      <c r="FS169" s="87"/>
      <c r="FT169" s="87"/>
      <c r="FU169" s="87"/>
      <c r="FV169" s="87"/>
      <c r="FW169" s="87"/>
      <c r="FX169" s="87"/>
      <c r="FY169" s="87"/>
      <c r="FZ169" s="87"/>
      <c r="GA169" s="87"/>
      <c r="GB169" s="87"/>
      <c r="GC169" s="87"/>
      <c r="GD169" s="87"/>
      <c r="GE169" s="87"/>
      <c r="GF169" s="87"/>
      <c r="GG169" s="87"/>
      <c r="GH169" s="87"/>
      <c r="GI169" s="87"/>
      <c r="GJ169" s="87"/>
      <c r="GK169" s="87"/>
      <c r="GL169" s="87"/>
      <c r="GM169" s="87"/>
      <c r="GN169" s="87"/>
      <c r="GO169" s="87"/>
      <c r="GP169" s="87"/>
      <c r="GQ169" s="87"/>
      <c r="GR169" s="87"/>
      <c r="GS169" s="87"/>
      <c r="GT169" s="87"/>
      <c r="GU169" s="87"/>
      <c r="GV169" s="87"/>
      <c r="GW169" s="87"/>
      <c r="GX169" s="87"/>
      <c r="GY169" s="87"/>
      <c r="GZ169" s="87"/>
      <c r="HA169" s="87"/>
      <c r="HB169" s="87"/>
      <c r="HC169" s="87"/>
      <c r="HD169" s="87"/>
      <c r="HE169" s="87"/>
      <c r="HF169" s="87"/>
      <c r="HG169" s="87"/>
      <c r="HH169" s="87"/>
      <c r="HI169" s="87"/>
      <c r="HJ169" s="87"/>
      <c r="HK169" s="87"/>
      <c r="HL169" s="87"/>
      <c r="HM169" s="87">
        <f>IF($B169=PO_valitsin!$C$8,100000,'mallin data'!EN169/'mallin data'!BO$297*PO_valitsin!E$5)</f>
        <v>0.34823524827324009</v>
      </c>
      <c r="HN169" s="87">
        <f>IF($B169=PO_valitsin!$C$8,100000,'mallin data'!EO169/'mallin data'!BP$297*PO_valitsin!H$5)</f>
        <v>9.1280780466499262E-2</v>
      </c>
      <c r="HO169" s="87"/>
      <c r="HP169" s="87"/>
      <c r="HQ169" s="87"/>
      <c r="HR169" s="87">
        <f>IF($B169=PO_valitsin!$C$8,100000,'mallin data'!ES169/'mallin data'!BT$297*PO_valitsin!I$5)</f>
        <v>1.4622236824659501E-2</v>
      </c>
      <c r="HS169" s="87"/>
      <c r="HT169" s="87"/>
      <c r="HU169" s="87"/>
      <c r="HV169" s="87"/>
      <c r="HW169" s="87"/>
      <c r="HX169" s="87"/>
      <c r="HY169" s="87"/>
      <c r="HZ169" s="87"/>
      <c r="IA169" s="87"/>
      <c r="IB169" s="87"/>
      <c r="IC169" s="87"/>
      <c r="ID169" s="87"/>
      <c r="IE169" s="87"/>
      <c r="IF169" s="87"/>
      <c r="IG169" s="87"/>
      <c r="IH169" s="87">
        <f>IF($B169=PO_valitsin!$C$8,100000,'mallin data'!FI169/'mallin data'!CJ$297*PO_valitsin!G$5)</f>
        <v>9.0928904015113068E-2</v>
      </c>
      <c r="II169" s="88">
        <f t="shared" si="8"/>
        <v>0.64691069127208345</v>
      </c>
      <c r="IJ169" s="80">
        <f t="shared" si="9"/>
        <v>52</v>
      </c>
      <c r="IK169" s="89">
        <f t="shared" si="11"/>
        <v>1.6699999999999964E-8</v>
      </c>
      <c r="IL169" s="36" t="str">
        <f t="shared" si="10"/>
        <v>Oulainen</v>
      </c>
    </row>
    <row r="170" spans="2:246" x14ac:dyDescent="0.2">
      <c r="B170" s="12" t="s">
        <v>131</v>
      </c>
      <c r="C170" s="12">
        <v>564</v>
      </c>
      <c r="F170" s="59" t="s">
        <v>91</v>
      </c>
      <c r="G170" s="59" t="s">
        <v>92</v>
      </c>
      <c r="H170" s="59" t="s">
        <v>117</v>
      </c>
      <c r="I170" s="59" t="s">
        <v>118</v>
      </c>
      <c r="J170" s="71">
        <v>39.6</v>
      </c>
      <c r="Q170" s="71">
        <v>72.3</v>
      </c>
      <c r="AV170" s="67"/>
      <c r="AW170" s="67"/>
      <c r="BO170" s="76">
        <v>-1.3456415908882153E-2</v>
      </c>
      <c r="BP170" s="77">
        <v>27314.845867131335</v>
      </c>
      <c r="BT170" s="75">
        <v>2E-3</v>
      </c>
      <c r="CJ170" s="68">
        <v>21481</v>
      </c>
      <c r="CK170" s="84">
        <f>ABS(J170-PO_valitsin!$D$8)</f>
        <v>5.8999999999999986</v>
      </c>
      <c r="CR170" s="86">
        <f>ABS(Q170-PO_valitsin!$F$8)</f>
        <v>15.700000000000003</v>
      </c>
      <c r="EN170" s="85">
        <f>ABS(BO170-PO_valitsin!$E$8)</f>
        <v>3.3957377194566124E-2</v>
      </c>
      <c r="EO170" s="85">
        <f>ABS(BP170-PO_valitsin!$H$8)</f>
        <v>607.47494363240185</v>
      </c>
      <c r="ES170" s="85">
        <f>ABS(BT170-PO_valitsin!$I$8)</f>
        <v>0</v>
      </c>
      <c r="FI170" s="85">
        <f>ABS(CJ170-PO_valitsin!$G$8)</f>
        <v>19713</v>
      </c>
      <c r="FJ170" s="87">
        <f>IF($B170=PO_valitsin!$C$8,100000,'mallin data'!CK170/'mallin data'!J$297*PO_valitsin!D$5)</f>
        <v>0.26600625081029189</v>
      </c>
      <c r="FK170" s="87"/>
      <c r="FL170" s="87"/>
      <c r="FM170" s="87"/>
      <c r="FN170" s="87"/>
      <c r="FO170" s="87"/>
      <c r="FP170" s="87"/>
      <c r="FQ170" s="87">
        <f>IF($B170=PO_valitsin!$C$8,100000,'mallin data'!CR170/'mallin data'!Q$297*PO_valitsin!F$5)</f>
        <v>7.4318654632363632E-2</v>
      </c>
      <c r="FR170" s="87"/>
      <c r="FS170" s="87"/>
      <c r="FT170" s="87"/>
      <c r="FU170" s="87"/>
      <c r="FV170" s="87"/>
      <c r="FW170" s="87"/>
      <c r="FX170" s="87"/>
      <c r="FY170" s="87"/>
      <c r="FZ170" s="87"/>
      <c r="GA170" s="87"/>
      <c r="GB170" s="87"/>
      <c r="GC170" s="87"/>
      <c r="GD170" s="87"/>
      <c r="GE170" s="87"/>
      <c r="GF170" s="87"/>
      <c r="GG170" s="87"/>
      <c r="GH170" s="87"/>
      <c r="GI170" s="87"/>
      <c r="GJ170" s="87"/>
      <c r="GK170" s="87"/>
      <c r="GL170" s="87"/>
      <c r="GM170" s="87"/>
      <c r="GN170" s="87"/>
      <c r="GO170" s="87"/>
      <c r="GP170" s="87"/>
      <c r="GQ170" s="87"/>
      <c r="GR170" s="87"/>
      <c r="GS170" s="87"/>
      <c r="GT170" s="87"/>
      <c r="GU170" s="87"/>
      <c r="GV170" s="87"/>
      <c r="GW170" s="87"/>
      <c r="GX170" s="87"/>
      <c r="GY170" s="87"/>
      <c r="GZ170" s="87"/>
      <c r="HA170" s="87"/>
      <c r="HB170" s="87"/>
      <c r="HC170" s="87"/>
      <c r="HD170" s="87"/>
      <c r="HE170" s="87"/>
      <c r="HF170" s="87"/>
      <c r="HG170" s="87"/>
      <c r="HH170" s="87"/>
      <c r="HI170" s="87"/>
      <c r="HJ170" s="87"/>
      <c r="HK170" s="87"/>
      <c r="HL170" s="87"/>
      <c r="HM170" s="87">
        <f>IF($B170=PO_valitsin!$C$8,100000,'mallin data'!EN170/'mallin data'!BO$297*PO_valitsin!E$5)</f>
        <v>0.33275327150310025</v>
      </c>
      <c r="HN170" s="87">
        <f>IF($B170=PO_valitsin!$C$8,100000,'mallin data'!EO170/'mallin data'!BP$297*PO_valitsin!H$5)</f>
        <v>1.9277737989321635E-2</v>
      </c>
      <c r="HO170" s="87"/>
      <c r="HP170" s="87"/>
      <c r="HQ170" s="87"/>
      <c r="HR170" s="87">
        <f>IF($B170=PO_valitsin!$C$8,100000,'mallin data'!ES170/'mallin data'!BT$297*PO_valitsin!I$5)</f>
        <v>0</v>
      </c>
      <c r="HS170" s="87"/>
      <c r="HT170" s="87"/>
      <c r="HU170" s="87"/>
      <c r="HV170" s="87"/>
      <c r="HW170" s="87"/>
      <c r="HX170" s="87"/>
      <c r="HY170" s="87"/>
      <c r="HZ170" s="87"/>
      <c r="IA170" s="87"/>
      <c r="IB170" s="87"/>
      <c r="IC170" s="87"/>
      <c r="ID170" s="87"/>
      <c r="IE170" s="87"/>
      <c r="IF170" s="87"/>
      <c r="IG170" s="87"/>
      <c r="IH170" s="87">
        <f>IF($B170=PO_valitsin!$C$8,100000,'mallin data'!FI170/'mallin data'!CJ$297*PO_valitsin!G$5)</f>
        <v>1.9150443214208588</v>
      </c>
      <c r="II170" s="88">
        <f t="shared" si="8"/>
        <v>2.6074002531559364</v>
      </c>
      <c r="IJ170" s="80">
        <f t="shared" si="9"/>
        <v>259</v>
      </c>
      <c r="IK170" s="89">
        <f t="shared" si="11"/>
        <v>1.6799999999999965E-8</v>
      </c>
      <c r="IL170" s="36" t="str">
        <f t="shared" si="10"/>
        <v>Oulu</v>
      </c>
    </row>
    <row r="171" spans="2:246" x14ac:dyDescent="0.2">
      <c r="B171" s="12" t="s">
        <v>305</v>
      </c>
      <c r="C171" s="12">
        <v>309</v>
      </c>
      <c r="F171" s="59" t="s">
        <v>155</v>
      </c>
      <c r="G171" s="59" t="s">
        <v>156</v>
      </c>
      <c r="H171" s="59" t="s">
        <v>84</v>
      </c>
      <c r="I171" s="59" t="s">
        <v>85</v>
      </c>
      <c r="J171" s="71">
        <v>49.5</v>
      </c>
      <c r="Q171" s="71">
        <v>96.9</v>
      </c>
      <c r="AV171" s="67"/>
      <c r="AW171" s="67"/>
      <c r="BO171" s="76">
        <v>9.4786729857819912E-3</v>
      </c>
      <c r="BP171" s="77">
        <v>22915.388516149163</v>
      </c>
      <c r="BT171" s="75">
        <v>1E-3</v>
      </c>
      <c r="CJ171" s="68">
        <v>639</v>
      </c>
      <c r="CK171" s="84">
        <f>ABS(J171-PO_valitsin!$D$8)</f>
        <v>4</v>
      </c>
      <c r="CR171" s="86">
        <f>ABS(Q171-PO_valitsin!$F$8)</f>
        <v>8.9000000000000057</v>
      </c>
      <c r="EN171" s="85">
        <f>ABS(BO171-PO_valitsin!$E$8)</f>
        <v>5.6892466089230265E-2</v>
      </c>
      <c r="EO171" s="85">
        <f>ABS(BP171-PO_valitsin!$H$8)</f>
        <v>3791.9824073497693</v>
      </c>
      <c r="ES171" s="85">
        <f>ABS(BT171-PO_valitsin!$I$8)</f>
        <v>1E-3</v>
      </c>
      <c r="FI171" s="85">
        <f>ABS(CJ171-PO_valitsin!$G$8)</f>
        <v>1129</v>
      </c>
      <c r="FJ171" s="87">
        <f>IF($B171=PO_valitsin!$C$8,100000,'mallin data'!CK171/'mallin data'!J$297*PO_valitsin!D$5)</f>
        <v>0.18034322088833354</v>
      </c>
      <c r="FK171" s="87"/>
      <c r="FL171" s="87"/>
      <c r="FM171" s="87"/>
      <c r="FN171" s="87"/>
      <c r="FO171" s="87"/>
      <c r="FP171" s="87"/>
      <c r="FQ171" s="87">
        <f>IF($B171=PO_valitsin!$C$8,100000,'mallin data'!CR171/'mallin data'!Q$297*PO_valitsin!F$5)</f>
        <v>4.2129683199237995E-2</v>
      </c>
      <c r="FR171" s="87"/>
      <c r="FS171" s="87"/>
      <c r="FT171" s="87"/>
      <c r="FU171" s="87"/>
      <c r="FV171" s="87"/>
      <c r="FW171" s="87"/>
      <c r="FX171" s="87"/>
      <c r="FY171" s="87"/>
      <c r="FZ171" s="87"/>
      <c r="GA171" s="87"/>
      <c r="GB171" s="87"/>
      <c r="GC171" s="87"/>
      <c r="GD171" s="87"/>
      <c r="GE171" s="87"/>
      <c r="GF171" s="87"/>
      <c r="GG171" s="87"/>
      <c r="GH171" s="87"/>
      <c r="GI171" s="87"/>
      <c r="GJ171" s="87"/>
      <c r="GK171" s="87"/>
      <c r="GL171" s="87"/>
      <c r="GM171" s="87"/>
      <c r="GN171" s="87"/>
      <c r="GO171" s="87"/>
      <c r="GP171" s="87"/>
      <c r="GQ171" s="87"/>
      <c r="GR171" s="87"/>
      <c r="GS171" s="87"/>
      <c r="GT171" s="87"/>
      <c r="GU171" s="87"/>
      <c r="GV171" s="87"/>
      <c r="GW171" s="87"/>
      <c r="GX171" s="87"/>
      <c r="GY171" s="87"/>
      <c r="GZ171" s="87"/>
      <c r="HA171" s="87"/>
      <c r="HB171" s="87"/>
      <c r="HC171" s="87"/>
      <c r="HD171" s="87"/>
      <c r="HE171" s="87"/>
      <c r="HF171" s="87"/>
      <c r="HG171" s="87"/>
      <c r="HH171" s="87"/>
      <c r="HI171" s="87"/>
      <c r="HJ171" s="87"/>
      <c r="HK171" s="87"/>
      <c r="HL171" s="87"/>
      <c r="HM171" s="87">
        <f>IF($B171=PO_valitsin!$C$8,100000,'mallin data'!EN171/'mallin data'!BO$297*PO_valitsin!E$5)</f>
        <v>0.55749753894714627</v>
      </c>
      <c r="HN171" s="87">
        <f>IF($B171=PO_valitsin!$C$8,100000,'mallin data'!EO171/'mallin data'!BP$297*PO_valitsin!H$5)</f>
        <v>0.12033556951649529</v>
      </c>
      <c r="HO171" s="87"/>
      <c r="HP171" s="87"/>
      <c r="HQ171" s="87"/>
      <c r="HR171" s="87">
        <f>IF($B171=PO_valitsin!$C$8,100000,'mallin data'!ES171/'mallin data'!BT$297*PO_valitsin!I$5)</f>
        <v>1.4622236824659501E-2</v>
      </c>
      <c r="HS171" s="87"/>
      <c r="HT171" s="87"/>
      <c r="HU171" s="87"/>
      <c r="HV171" s="87"/>
      <c r="HW171" s="87"/>
      <c r="HX171" s="87"/>
      <c r="HY171" s="87"/>
      <c r="HZ171" s="87"/>
      <c r="IA171" s="87"/>
      <c r="IB171" s="87"/>
      <c r="IC171" s="87"/>
      <c r="ID171" s="87"/>
      <c r="IE171" s="87"/>
      <c r="IF171" s="87"/>
      <c r="IG171" s="87"/>
      <c r="IH171" s="87">
        <f>IF($B171=PO_valitsin!$C$8,100000,'mallin data'!FI171/'mallin data'!CJ$297*PO_valitsin!G$5)</f>
        <v>0.10967813315498147</v>
      </c>
      <c r="II171" s="88">
        <f t="shared" si="8"/>
        <v>1.0246063994308541</v>
      </c>
      <c r="IJ171" s="80">
        <f t="shared" si="9"/>
        <v>176</v>
      </c>
      <c r="IK171" s="89">
        <f t="shared" si="11"/>
        <v>1.6899999999999966E-8</v>
      </c>
      <c r="IL171" s="36" t="str">
        <f t="shared" si="10"/>
        <v>Outokumpu</v>
      </c>
    </row>
    <row r="172" spans="2:246" x14ac:dyDescent="0.2">
      <c r="B172" s="12" t="s">
        <v>306</v>
      </c>
      <c r="C172" s="12">
        <v>576</v>
      </c>
      <c r="F172" s="59" t="s">
        <v>98</v>
      </c>
      <c r="G172" s="59" t="s">
        <v>99</v>
      </c>
      <c r="H172" s="59" t="s">
        <v>93</v>
      </c>
      <c r="I172" s="59" t="s">
        <v>94</v>
      </c>
      <c r="J172" s="71">
        <v>55.2</v>
      </c>
      <c r="Q172" s="71">
        <v>70.900000000000006</v>
      </c>
      <c r="AV172" s="67"/>
      <c r="AW172" s="67"/>
      <c r="BO172" s="76">
        <v>-7.0652173913043473E-2</v>
      </c>
      <c r="BP172" s="77">
        <v>24043.078503301542</v>
      </c>
      <c r="BT172" s="75">
        <v>4.0000000000000001E-3</v>
      </c>
      <c r="CJ172" s="68">
        <v>171</v>
      </c>
      <c r="CK172" s="84">
        <f>ABS(J172-PO_valitsin!$D$8)</f>
        <v>9.7000000000000028</v>
      </c>
      <c r="CR172" s="86">
        <f>ABS(Q172-PO_valitsin!$F$8)</f>
        <v>17.099999999999994</v>
      </c>
      <c r="EN172" s="85">
        <f>ABS(BO172-PO_valitsin!$E$8)</f>
        <v>2.3238380809595199E-2</v>
      </c>
      <c r="EO172" s="85">
        <f>ABS(BP172-PO_valitsin!$H$8)</f>
        <v>2664.292420197391</v>
      </c>
      <c r="ES172" s="85">
        <f>ABS(BT172-PO_valitsin!$I$8)</f>
        <v>2E-3</v>
      </c>
      <c r="FI172" s="85">
        <f>ABS(CJ172-PO_valitsin!$G$8)</f>
        <v>1597</v>
      </c>
      <c r="FJ172" s="87">
        <f>IF($B172=PO_valitsin!$C$8,100000,'mallin data'!CK172/'mallin data'!J$297*PO_valitsin!D$5)</f>
        <v>0.43733231065420897</v>
      </c>
      <c r="FK172" s="87"/>
      <c r="FL172" s="87"/>
      <c r="FM172" s="87"/>
      <c r="FN172" s="87"/>
      <c r="FO172" s="87"/>
      <c r="FP172" s="87"/>
      <c r="FQ172" s="87">
        <f>IF($B172=PO_valitsin!$C$8,100000,'mallin data'!CR172/'mallin data'!Q$297*PO_valitsin!F$5)</f>
        <v>8.094579580977182E-2</v>
      </c>
      <c r="FR172" s="87"/>
      <c r="FS172" s="87"/>
      <c r="FT172" s="87"/>
      <c r="FU172" s="87"/>
      <c r="FV172" s="87"/>
      <c r="FW172" s="87"/>
      <c r="FX172" s="87"/>
      <c r="FY172" s="87"/>
      <c r="FZ172" s="87"/>
      <c r="GA172" s="87"/>
      <c r="GB172" s="87"/>
      <c r="GC172" s="87"/>
      <c r="GD172" s="87"/>
      <c r="GE172" s="87"/>
      <c r="GF172" s="87"/>
      <c r="GG172" s="87"/>
      <c r="GH172" s="87"/>
      <c r="GI172" s="87"/>
      <c r="GJ172" s="87"/>
      <c r="GK172" s="87"/>
      <c r="GL172" s="87"/>
      <c r="GM172" s="87"/>
      <c r="GN172" s="87"/>
      <c r="GO172" s="87"/>
      <c r="GP172" s="87"/>
      <c r="GQ172" s="87"/>
      <c r="GR172" s="87"/>
      <c r="GS172" s="87"/>
      <c r="GT172" s="87"/>
      <c r="GU172" s="87"/>
      <c r="GV172" s="87"/>
      <c r="GW172" s="87"/>
      <c r="GX172" s="87"/>
      <c r="GY172" s="87"/>
      <c r="GZ172" s="87"/>
      <c r="HA172" s="87"/>
      <c r="HB172" s="87"/>
      <c r="HC172" s="87"/>
      <c r="HD172" s="87"/>
      <c r="HE172" s="87"/>
      <c r="HF172" s="87"/>
      <c r="HG172" s="87"/>
      <c r="HH172" s="87"/>
      <c r="HI172" s="87"/>
      <c r="HJ172" s="87"/>
      <c r="HK172" s="87"/>
      <c r="HL172" s="87"/>
      <c r="HM172" s="87">
        <f>IF($B172=PO_valitsin!$C$8,100000,'mallin data'!EN172/'mallin data'!BO$297*PO_valitsin!E$5)</f>
        <v>0.2277162689721822</v>
      </c>
      <c r="HN172" s="87">
        <f>IF($B172=PO_valitsin!$C$8,100000,'mallin data'!EO172/'mallin data'!BP$297*PO_valitsin!H$5)</f>
        <v>8.4549217612802582E-2</v>
      </c>
      <c r="HO172" s="87"/>
      <c r="HP172" s="87"/>
      <c r="HQ172" s="87"/>
      <c r="HR172" s="87">
        <f>IF($B172=PO_valitsin!$C$8,100000,'mallin data'!ES172/'mallin data'!BT$297*PO_valitsin!I$5)</f>
        <v>2.9244473649319001E-2</v>
      </c>
      <c r="HS172" s="87"/>
      <c r="HT172" s="87"/>
      <c r="HU172" s="87"/>
      <c r="HV172" s="87"/>
      <c r="HW172" s="87"/>
      <c r="HX172" s="87"/>
      <c r="HY172" s="87"/>
      <c r="HZ172" s="87"/>
      <c r="IA172" s="87"/>
      <c r="IB172" s="87"/>
      <c r="IC172" s="87"/>
      <c r="ID172" s="87"/>
      <c r="IE172" s="87"/>
      <c r="IF172" s="87"/>
      <c r="IG172" s="87"/>
      <c r="IH172" s="87">
        <f>IF($B172=PO_valitsin!$C$8,100000,'mallin data'!FI172/'mallin data'!CJ$297*PO_valitsin!G$5)</f>
        <v>0.15514258516253801</v>
      </c>
      <c r="II172" s="88">
        <f t="shared" si="8"/>
        <v>1.0149306688608226</v>
      </c>
      <c r="IJ172" s="80">
        <f t="shared" si="9"/>
        <v>172</v>
      </c>
      <c r="IK172" s="89">
        <f t="shared" si="11"/>
        <v>1.6999999999999967E-8</v>
      </c>
      <c r="IL172" s="36" t="str">
        <f t="shared" si="10"/>
        <v>Padasjoki</v>
      </c>
    </row>
    <row r="173" spans="2:246" x14ac:dyDescent="0.2">
      <c r="B173" s="12" t="s">
        <v>307</v>
      </c>
      <c r="C173" s="12">
        <v>577</v>
      </c>
      <c r="F173" s="59" t="s">
        <v>106</v>
      </c>
      <c r="G173" s="59" t="s">
        <v>107</v>
      </c>
      <c r="H173" s="59" t="s">
        <v>84</v>
      </c>
      <c r="I173" s="59" t="s">
        <v>85</v>
      </c>
      <c r="J173" s="71">
        <v>43</v>
      </c>
      <c r="Q173" s="71">
        <v>49.8</v>
      </c>
      <c r="AV173" s="67"/>
      <c r="AW173" s="67"/>
      <c r="BO173" s="76">
        <v>3.5714285714285713E-3</v>
      </c>
      <c r="BP173" s="77">
        <v>28018.660288358846</v>
      </c>
      <c r="BT173" s="75">
        <v>8.0000000000000002E-3</v>
      </c>
      <c r="CJ173" s="68">
        <v>1405</v>
      </c>
      <c r="CK173" s="84">
        <f>ABS(J173-PO_valitsin!$D$8)</f>
        <v>2.5</v>
      </c>
      <c r="CR173" s="86">
        <f>ABS(Q173-PO_valitsin!$F$8)</f>
        <v>38.200000000000003</v>
      </c>
      <c r="EN173" s="85">
        <f>ABS(BO173-PO_valitsin!$E$8)</f>
        <v>5.0985221674876846E-2</v>
      </c>
      <c r="EO173" s="85">
        <f>ABS(BP173-PO_valitsin!$H$8)</f>
        <v>1311.2893648599129</v>
      </c>
      <c r="ES173" s="85">
        <f>ABS(BT173-PO_valitsin!$I$8)</f>
        <v>6.0000000000000001E-3</v>
      </c>
      <c r="FI173" s="85">
        <f>ABS(CJ173-PO_valitsin!$G$8)</f>
        <v>363</v>
      </c>
      <c r="FJ173" s="87">
        <f>IF($B173=PO_valitsin!$C$8,100000,'mallin data'!CK173/'mallin data'!J$297*PO_valitsin!D$5)</f>
        <v>0.11271451305520847</v>
      </c>
      <c r="FK173" s="87"/>
      <c r="FL173" s="87"/>
      <c r="FM173" s="87"/>
      <c r="FN173" s="87"/>
      <c r="FO173" s="87"/>
      <c r="FP173" s="87"/>
      <c r="FQ173" s="87">
        <f>IF($B173=PO_valitsin!$C$8,100000,'mallin data'!CR173/'mallin data'!Q$297*PO_valitsin!F$5)</f>
        <v>0.18082628069785289</v>
      </c>
      <c r="FR173" s="87"/>
      <c r="FS173" s="87"/>
      <c r="FT173" s="87"/>
      <c r="FU173" s="87"/>
      <c r="FV173" s="87"/>
      <c r="FW173" s="87"/>
      <c r="FX173" s="87"/>
      <c r="FY173" s="87"/>
      <c r="FZ173" s="87"/>
      <c r="GA173" s="87"/>
      <c r="GB173" s="87"/>
      <c r="GC173" s="87"/>
      <c r="GD173" s="87"/>
      <c r="GE173" s="87"/>
      <c r="GF173" s="87"/>
      <c r="GG173" s="87"/>
      <c r="GH173" s="87"/>
      <c r="GI173" s="87"/>
      <c r="GJ173" s="87"/>
      <c r="GK173" s="87"/>
      <c r="GL173" s="87"/>
      <c r="GM173" s="87"/>
      <c r="GN173" s="87"/>
      <c r="GO173" s="87"/>
      <c r="GP173" s="87"/>
      <c r="GQ173" s="87"/>
      <c r="GR173" s="87"/>
      <c r="GS173" s="87"/>
      <c r="GT173" s="87"/>
      <c r="GU173" s="87"/>
      <c r="GV173" s="87"/>
      <c r="GW173" s="87"/>
      <c r="GX173" s="87"/>
      <c r="GY173" s="87"/>
      <c r="GZ173" s="87"/>
      <c r="HA173" s="87"/>
      <c r="HB173" s="87"/>
      <c r="HC173" s="87"/>
      <c r="HD173" s="87"/>
      <c r="HE173" s="87"/>
      <c r="HF173" s="87"/>
      <c r="HG173" s="87"/>
      <c r="HH173" s="87"/>
      <c r="HI173" s="87"/>
      <c r="HJ173" s="87"/>
      <c r="HK173" s="87"/>
      <c r="HL173" s="87"/>
      <c r="HM173" s="87">
        <f>IF($B173=PO_valitsin!$C$8,100000,'mallin data'!EN173/'mallin data'!BO$297*PO_valitsin!E$5)</f>
        <v>0.49961159289242374</v>
      </c>
      <c r="HN173" s="87">
        <f>IF($B173=PO_valitsin!$C$8,100000,'mallin data'!EO173/'mallin data'!BP$297*PO_valitsin!H$5)</f>
        <v>4.161273328048596E-2</v>
      </c>
      <c r="HO173" s="87"/>
      <c r="HP173" s="87"/>
      <c r="HQ173" s="87"/>
      <c r="HR173" s="87">
        <f>IF($B173=PO_valitsin!$C$8,100000,'mallin data'!ES173/'mallin data'!BT$297*PO_valitsin!I$5)</f>
        <v>8.7733420947957011E-2</v>
      </c>
      <c r="HS173" s="87"/>
      <c r="HT173" s="87"/>
      <c r="HU173" s="87"/>
      <c r="HV173" s="87"/>
      <c r="HW173" s="87"/>
      <c r="HX173" s="87"/>
      <c r="HY173" s="87"/>
      <c r="HZ173" s="87"/>
      <c r="IA173" s="87"/>
      <c r="IB173" s="87"/>
      <c r="IC173" s="87"/>
      <c r="ID173" s="87"/>
      <c r="IE173" s="87"/>
      <c r="IF173" s="87"/>
      <c r="IG173" s="87"/>
      <c r="IH173" s="87">
        <f>IF($B173=PO_valitsin!$C$8,100000,'mallin data'!FI173/'mallin data'!CJ$297*PO_valitsin!G$5)</f>
        <v>3.5264094185348337E-2</v>
      </c>
      <c r="II173" s="88">
        <f t="shared" si="8"/>
        <v>0.95776265215927636</v>
      </c>
      <c r="IJ173" s="80">
        <f t="shared" si="9"/>
        <v>155</v>
      </c>
      <c r="IK173" s="89">
        <f t="shared" si="11"/>
        <v>1.7099999999999968E-8</v>
      </c>
      <c r="IL173" s="36" t="str">
        <f t="shared" si="10"/>
        <v>Paimio</v>
      </c>
    </row>
    <row r="174" spans="2:246" x14ac:dyDescent="0.2">
      <c r="B174" s="12" t="s">
        <v>308</v>
      </c>
      <c r="C174" s="12">
        <v>578</v>
      </c>
      <c r="F174" s="59" t="s">
        <v>163</v>
      </c>
      <c r="G174" s="59" t="s">
        <v>164</v>
      </c>
      <c r="H174" s="59" t="s">
        <v>93</v>
      </c>
      <c r="I174" s="59" t="s">
        <v>94</v>
      </c>
      <c r="J174" s="71">
        <v>52</v>
      </c>
      <c r="Q174" s="71">
        <v>80.3</v>
      </c>
      <c r="AV174" s="67"/>
      <c r="AW174" s="67"/>
      <c r="BO174" s="76">
        <v>5.0793650793650794E-2</v>
      </c>
      <c r="BP174" s="77">
        <v>24297.491274283831</v>
      </c>
      <c r="BT174" s="75">
        <v>1E-3</v>
      </c>
      <c r="CJ174" s="68">
        <v>331</v>
      </c>
      <c r="CK174" s="84">
        <f>ABS(J174-PO_valitsin!$D$8)</f>
        <v>6.5</v>
      </c>
      <c r="CR174" s="86">
        <f>ABS(Q174-PO_valitsin!$F$8)</f>
        <v>7.7000000000000028</v>
      </c>
      <c r="EN174" s="85">
        <f>ABS(BO174-PO_valitsin!$E$8)</f>
        <v>9.8207443897099067E-2</v>
      </c>
      <c r="EO174" s="85">
        <f>ABS(BP174-PO_valitsin!$H$8)</f>
        <v>2409.8796492151014</v>
      </c>
      <c r="ES174" s="85">
        <f>ABS(BT174-PO_valitsin!$I$8)</f>
        <v>1E-3</v>
      </c>
      <c r="FI174" s="85">
        <f>ABS(CJ174-PO_valitsin!$G$8)</f>
        <v>1437</v>
      </c>
      <c r="FJ174" s="87">
        <f>IF($B174=PO_valitsin!$C$8,100000,'mallin data'!CK174/'mallin data'!J$297*PO_valitsin!D$5)</f>
        <v>0.29305773394354201</v>
      </c>
      <c r="FK174" s="87"/>
      <c r="FL174" s="87"/>
      <c r="FM174" s="87"/>
      <c r="FN174" s="87"/>
      <c r="FO174" s="87"/>
      <c r="FP174" s="87"/>
      <c r="FQ174" s="87">
        <f>IF($B174=PO_valitsin!$C$8,100000,'mallin data'!CR174/'mallin data'!Q$297*PO_valitsin!F$5)</f>
        <v>3.6449276475745224E-2</v>
      </c>
      <c r="FR174" s="87"/>
      <c r="FS174" s="87"/>
      <c r="FT174" s="87"/>
      <c r="FU174" s="87"/>
      <c r="FV174" s="87"/>
      <c r="FW174" s="87"/>
      <c r="FX174" s="87"/>
      <c r="FY174" s="87"/>
      <c r="FZ174" s="87"/>
      <c r="GA174" s="87"/>
      <c r="GB174" s="87"/>
      <c r="GC174" s="87"/>
      <c r="GD174" s="87"/>
      <c r="GE174" s="87"/>
      <c r="GF174" s="87"/>
      <c r="GG174" s="87"/>
      <c r="GH174" s="87"/>
      <c r="GI174" s="87"/>
      <c r="GJ174" s="87"/>
      <c r="GK174" s="87"/>
      <c r="GL174" s="87"/>
      <c r="GM174" s="87"/>
      <c r="GN174" s="87"/>
      <c r="GO174" s="87"/>
      <c r="GP174" s="87"/>
      <c r="GQ174" s="87"/>
      <c r="GR174" s="87"/>
      <c r="GS174" s="87"/>
      <c r="GT174" s="87"/>
      <c r="GU174" s="87"/>
      <c r="GV174" s="87"/>
      <c r="GW174" s="87"/>
      <c r="GX174" s="87"/>
      <c r="GY174" s="87"/>
      <c r="GZ174" s="87"/>
      <c r="HA174" s="87"/>
      <c r="HB174" s="87"/>
      <c r="HC174" s="87"/>
      <c r="HD174" s="87"/>
      <c r="HE174" s="87"/>
      <c r="HF174" s="87"/>
      <c r="HG174" s="87"/>
      <c r="HH174" s="87"/>
      <c r="HI174" s="87"/>
      <c r="HJ174" s="87"/>
      <c r="HK174" s="87"/>
      <c r="HL174" s="87"/>
      <c r="HM174" s="87">
        <f>IF($B174=PO_valitsin!$C$8,100000,'mallin data'!EN174/'mallin data'!BO$297*PO_valitsin!E$5)</f>
        <v>0.96234900756546571</v>
      </c>
      <c r="HN174" s="87">
        <f>IF($B174=PO_valitsin!$C$8,100000,'mallin data'!EO174/'mallin data'!BP$297*PO_valitsin!H$5)</f>
        <v>7.6475629077928431E-2</v>
      </c>
      <c r="HO174" s="87"/>
      <c r="HP174" s="87"/>
      <c r="HQ174" s="87"/>
      <c r="HR174" s="87">
        <f>IF($B174=PO_valitsin!$C$8,100000,'mallin data'!ES174/'mallin data'!BT$297*PO_valitsin!I$5)</f>
        <v>1.4622236824659501E-2</v>
      </c>
      <c r="HS174" s="87"/>
      <c r="HT174" s="87"/>
      <c r="HU174" s="87"/>
      <c r="HV174" s="87"/>
      <c r="HW174" s="87"/>
      <c r="HX174" s="87"/>
      <c r="HY174" s="87"/>
      <c r="HZ174" s="87"/>
      <c r="IA174" s="87"/>
      <c r="IB174" s="87"/>
      <c r="IC174" s="87"/>
      <c r="ID174" s="87"/>
      <c r="IE174" s="87"/>
      <c r="IF174" s="87"/>
      <c r="IG174" s="87"/>
      <c r="IH174" s="87">
        <f>IF($B174=PO_valitsin!$C$8,100000,'mallin data'!FI174/'mallin data'!CJ$297*PO_valitsin!G$5)</f>
        <v>0.13959918276679217</v>
      </c>
      <c r="II174" s="88">
        <f t="shared" si="8"/>
        <v>1.5225530838541332</v>
      </c>
      <c r="IJ174" s="80">
        <f t="shared" si="9"/>
        <v>233</v>
      </c>
      <c r="IK174" s="89">
        <f t="shared" si="11"/>
        <v>1.7199999999999969E-8</v>
      </c>
      <c r="IL174" s="36" t="str">
        <f t="shared" si="10"/>
        <v>Paltamo</v>
      </c>
    </row>
    <row r="175" spans="2:246" x14ac:dyDescent="0.2">
      <c r="B175" s="12" t="s">
        <v>309</v>
      </c>
      <c r="C175" s="12">
        <v>445</v>
      </c>
      <c r="F175" s="59" t="s">
        <v>106</v>
      </c>
      <c r="G175" s="59" t="s">
        <v>107</v>
      </c>
      <c r="H175" s="59" t="s">
        <v>84</v>
      </c>
      <c r="I175" s="59" t="s">
        <v>85</v>
      </c>
      <c r="J175" s="71">
        <v>47.7</v>
      </c>
      <c r="Q175" s="71">
        <v>58.4</v>
      </c>
      <c r="AV175" s="67"/>
      <c r="AW175" s="67"/>
      <c r="BO175" s="76">
        <v>-1.1342155009451797E-2</v>
      </c>
      <c r="BP175" s="77">
        <v>29506.528835255685</v>
      </c>
      <c r="BT175" s="75">
        <v>0.54100000000000004</v>
      </c>
      <c r="CJ175" s="68">
        <v>1569</v>
      </c>
      <c r="CK175" s="84">
        <f>ABS(J175-PO_valitsin!$D$8)</f>
        <v>2.2000000000000028</v>
      </c>
      <c r="CR175" s="86">
        <f>ABS(Q175-PO_valitsin!$F$8)</f>
        <v>29.6</v>
      </c>
      <c r="EN175" s="85">
        <f>ABS(BO175-PO_valitsin!$E$8)</f>
        <v>3.607163809399648E-2</v>
      </c>
      <c r="EO175" s="85">
        <f>ABS(BP175-PO_valitsin!$H$8)</f>
        <v>2799.1579117567526</v>
      </c>
      <c r="ES175" s="85">
        <f>ABS(BT175-PO_valitsin!$I$8)</f>
        <v>0.53900000000000003</v>
      </c>
      <c r="FI175" s="85">
        <f>ABS(CJ175-PO_valitsin!$G$8)</f>
        <v>199</v>
      </c>
      <c r="FJ175" s="87">
        <f>IF($B175=PO_valitsin!$C$8,100000,'mallin data'!CK175/'mallin data'!J$297*PO_valitsin!D$5)</f>
        <v>9.9188771488583571E-2</v>
      </c>
      <c r="FK175" s="87"/>
      <c r="FL175" s="87"/>
      <c r="FM175" s="87"/>
      <c r="FN175" s="87"/>
      <c r="FO175" s="87"/>
      <c r="FP175" s="87"/>
      <c r="FQ175" s="87">
        <f>IF($B175=PO_valitsin!$C$8,100000,'mallin data'!CR175/'mallin data'!Q$297*PO_valitsin!F$5)</f>
        <v>0.1401166991794881</v>
      </c>
      <c r="FR175" s="87"/>
      <c r="FS175" s="87"/>
      <c r="FT175" s="87"/>
      <c r="FU175" s="87"/>
      <c r="FV175" s="87"/>
      <c r="FW175" s="87"/>
      <c r="FX175" s="87"/>
      <c r="FY175" s="87"/>
      <c r="FZ175" s="87"/>
      <c r="GA175" s="87"/>
      <c r="GB175" s="87"/>
      <c r="GC175" s="87"/>
      <c r="GD175" s="87"/>
      <c r="GE175" s="87"/>
      <c r="GF175" s="87"/>
      <c r="GG175" s="87"/>
      <c r="GH175" s="87"/>
      <c r="GI175" s="87"/>
      <c r="GJ175" s="87"/>
      <c r="GK175" s="87"/>
      <c r="GL175" s="87"/>
      <c r="GM175" s="87"/>
      <c r="GN175" s="87"/>
      <c r="GO175" s="87"/>
      <c r="GP175" s="87"/>
      <c r="GQ175" s="87"/>
      <c r="GR175" s="87"/>
      <c r="GS175" s="87"/>
      <c r="GT175" s="87"/>
      <c r="GU175" s="87"/>
      <c r="GV175" s="87"/>
      <c r="GW175" s="87"/>
      <c r="GX175" s="87"/>
      <c r="GY175" s="87"/>
      <c r="GZ175" s="87"/>
      <c r="HA175" s="87"/>
      <c r="HB175" s="87"/>
      <c r="HC175" s="87"/>
      <c r="HD175" s="87"/>
      <c r="HE175" s="87"/>
      <c r="HF175" s="87"/>
      <c r="HG175" s="87"/>
      <c r="HH175" s="87"/>
      <c r="HI175" s="87"/>
      <c r="HJ175" s="87"/>
      <c r="HK175" s="87"/>
      <c r="HL175" s="87"/>
      <c r="HM175" s="87">
        <f>IF($B175=PO_valitsin!$C$8,100000,'mallin data'!EN175/'mallin data'!BO$297*PO_valitsin!E$5)</f>
        <v>0.35347122115703045</v>
      </c>
      <c r="HN175" s="87">
        <f>IF($B175=PO_valitsin!$C$8,100000,'mallin data'!EO175/'mallin data'!BP$297*PO_valitsin!H$5)</f>
        <v>8.8829067567660472E-2</v>
      </c>
      <c r="HO175" s="87"/>
      <c r="HP175" s="87"/>
      <c r="HQ175" s="87"/>
      <c r="HR175" s="87">
        <f>IF($B175=PO_valitsin!$C$8,100000,'mallin data'!ES175/'mallin data'!BT$297*PO_valitsin!I$5)</f>
        <v>7.8813856484914719</v>
      </c>
      <c r="HS175" s="87"/>
      <c r="HT175" s="87"/>
      <c r="HU175" s="87"/>
      <c r="HV175" s="87"/>
      <c r="HW175" s="87"/>
      <c r="HX175" s="87"/>
      <c r="HY175" s="87"/>
      <c r="HZ175" s="87"/>
      <c r="IA175" s="87"/>
      <c r="IB175" s="87"/>
      <c r="IC175" s="87"/>
      <c r="ID175" s="87"/>
      <c r="IE175" s="87"/>
      <c r="IF175" s="87"/>
      <c r="IG175" s="87"/>
      <c r="IH175" s="87">
        <f>IF($B175=PO_valitsin!$C$8,100000,'mallin data'!FI175/'mallin data'!CJ$297*PO_valitsin!G$5)</f>
        <v>1.9332106729708868E-2</v>
      </c>
      <c r="II175" s="88">
        <f t="shared" si="8"/>
        <v>8.5823235319139428</v>
      </c>
      <c r="IJ175" s="80">
        <f t="shared" si="9"/>
        <v>281</v>
      </c>
      <c r="IK175" s="89">
        <f t="shared" si="11"/>
        <v>1.729999999999997E-8</v>
      </c>
      <c r="IL175" s="36" t="str">
        <f t="shared" si="10"/>
        <v>Parainen</v>
      </c>
    </row>
    <row r="176" spans="2:246" x14ac:dyDescent="0.2">
      <c r="B176" s="12" t="s">
        <v>310</v>
      </c>
      <c r="C176" s="12">
        <v>580</v>
      </c>
      <c r="F176" s="59" t="s">
        <v>178</v>
      </c>
      <c r="G176" s="59" t="s">
        <v>179</v>
      </c>
      <c r="H176" s="59" t="s">
        <v>93</v>
      </c>
      <c r="I176" s="59" t="s">
        <v>94</v>
      </c>
      <c r="J176" s="71">
        <v>55.7</v>
      </c>
      <c r="Q176" s="71">
        <v>67.2</v>
      </c>
      <c r="AV176" s="67"/>
      <c r="AW176" s="67"/>
      <c r="BO176" s="76">
        <v>6.688963210702341E-3</v>
      </c>
      <c r="BP176" s="77">
        <v>24167.734310581767</v>
      </c>
      <c r="BT176" s="75">
        <v>2E-3</v>
      </c>
      <c r="CJ176" s="68">
        <v>301</v>
      </c>
      <c r="CK176" s="84">
        <f>ABS(J176-PO_valitsin!$D$8)</f>
        <v>10.200000000000003</v>
      </c>
      <c r="CR176" s="86">
        <f>ABS(Q176-PO_valitsin!$F$8)</f>
        <v>20.799999999999997</v>
      </c>
      <c r="EN176" s="85">
        <f>ABS(BO176-PO_valitsin!$E$8)</f>
        <v>5.4102756314150617E-2</v>
      </c>
      <c r="EO176" s="85">
        <f>ABS(BP176-PO_valitsin!$H$8)</f>
        <v>2539.6366129171656</v>
      </c>
      <c r="ES176" s="85">
        <f>ABS(BT176-PO_valitsin!$I$8)</f>
        <v>0</v>
      </c>
      <c r="FI176" s="85">
        <f>ABS(CJ176-PO_valitsin!$G$8)</f>
        <v>1467</v>
      </c>
      <c r="FJ176" s="87">
        <f>IF($B176=PO_valitsin!$C$8,100000,'mallin data'!CK176/'mallin data'!J$297*PO_valitsin!D$5)</f>
        <v>0.45987521326525066</v>
      </c>
      <c r="FK176" s="87"/>
      <c r="FL176" s="87"/>
      <c r="FM176" s="87"/>
      <c r="FN176" s="87"/>
      <c r="FO176" s="87"/>
      <c r="FP176" s="87"/>
      <c r="FQ176" s="87">
        <f>IF($B176=PO_valitsin!$C$8,100000,'mallin data'!CR176/'mallin data'!Q$297*PO_valitsin!F$5)</f>
        <v>9.8460383207207833E-2</v>
      </c>
      <c r="FR176" s="87"/>
      <c r="FS176" s="87"/>
      <c r="FT176" s="87"/>
      <c r="FU176" s="87"/>
      <c r="FV176" s="87"/>
      <c r="FW176" s="87"/>
      <c r="FX176" s="87"/>
      <c r="FY176" s="87"/>
      <c r="FZ176" s="87"/>
      <c r="GA176" s="87"/>
      <c r="GB176" s="87"/>
      <c r="GC176" s="87"/>
      <c r="GD176" s="87"/>
      <c r="GE176" s="87"/>
      <c r="GF176" s="87"/>
      <c r="GG176" s="87"/>
      <c r="GH176" s="87"/>
      <c r="GI176" s="87"/>
      <c r="GJ176" s="87"/>
      <c r="GK176" s="87"/>
      <c r="GL176" s="87"/>
      <c r="GM176" s="87"/>
      <c r="GN176" s="87"/>
      <c r="GO176" s="87"/>
      <c r="GP176" s="87"/>
      <c r="GQ176" s="87"/>
      <c r="GR176" s="87"/>
      <c r="GS176" s="87"/>
      <c r="GT176" s="87"/>
      <c r="GU176" s="87"/>
      <c r="GV176" s="87"/>
      <c r="GW176" s="87"/>
      <c r="GX176" s="87"/>
      <c r="GY176" s="87"/>
      <c r="GZ176" s="87"/>
      <c r="HA176" s="87"/>
      <c r="HB176" s="87"/>
      <c r="HC176" s="87"/>
      <c r="HD176" s="87"/>
      <c r="HE176" s="87"/>
      <c r="HF176" s="87"/>
      <c r="HG176" s="87"/>
      <c r="HH176" s="87"/>
      <c r="HI176" s="87"/>
      <c r="HJ176" s="87"/>
      <c r="HK176" s="87"/>
      <c r="HL176" s="87"/>
      <c r="HM176" s="87">
        <f>IF($B176=PO_valitsin!$C$8,100000,'mallin data'!EN176/'mallin data'!BO$297*PO_valitsin!E$5)</f>
        <v>0.53016076765049625</v>
      </c>
      <c r="HN176" s="87">
        <f>IF($B176=PO_valitsin!$C$8,100000,'mallin data'!EO176/'mallin data'!BP$297*PO_valitsin!H$5)</f>
        <v>8.0593363932276577E-2</v>
      </c>
      <c r="HO176" s="87"/>
      <c r="HP176" s="87"/>
      <c r="HQ176" s="87"/>
      <c r="HR176" s="87">
        <f>IF($B176=PO_valitsin!$C$8,100000,'mallin data'!ES176/'mallin data'!BT$297*PO_valitsin!I$5)</f>
        <v>0</v>
      </c>
      <c r="HS176" s="87"/>
      <c r="HT176" s="87"/>
      <c r="HU176" s="87"/>
      <c r="HV176" s="87"/>
      <c r="HW176" s="87"/>
      <c r="HX176" s="87"/>
      <c r="HY176" s="87"/>
      <c r="HZ176" s="87"/>
      <c r="IA176" s="87"/>
      <c r="IB176" s="87"/>
      <c r="IC176" s="87"/>
      <c r="ID176" s="87"/>
      <c r="IE176" s="87"/>
      <c r="IF176" s="87"/>
      <c r="IG176" s="87"/>
      <c r="IH176" s="87">
        <f>IF($B176=PO_valitsin!$C$8,100000,'mallin data'!FI176/'mallin data'!CJ$297*PO_valitsin!G$5)</f>
        <v>0.14251357071599452</v>
      </c>
      <c r="II176" s="88">
        <f t="shared" si="8"/>
        <v>1.3116033161712259</v>
      </c>
      <c r="IJ176" s="80">
        <f t="shared" si="9"/>
        <v>219</v>
      </c>
      <c r="IK176" s="89">
        <f t="shared" si="11"/>
        <v>1.7399999999999971E-8</v>
      </c>
      <c r="IL176" s="36" t="str">
        <f t="shared" si="10"/>
        <v>Parikkala</v>
      </c>
    </row>
    <row r="177" spans="2:246" x14ac:dyDescent="0.2">
      <c r="B177" s="12" t="s">
        <v>311</v>
      </c>
      <c r="C177" s="12">
        <v>581</v>
      </c>
      <c r="F177" s="59" t="s">
        <v>82</v>
      </c>
      <c r="G177" s="59" t="s">
        <v>83</v>
      </c>
      <c r="H177" s="59" t="s">
        <v>84</v>
      </c>
      <c r="I177" s="59" t="s">
        <v>85</v>
      </c>
      <c r="J177" s="71">
        <v>49.9</v>
      </c>
      <c r="Q177" s="71">
        <v>45.3</v>
      </c>
      <c r="AV177" s="67"/>
      <c r="AW177" s="67"/>
      <c r="BO177" s="76">
        <v>-4.6232876712328765E-2</v>
      </c>
      <c r="BP177" s="77">
        <v>24039.543361097501</v>
      </c>
      <c r="BT177" s="75">
        <v>1E-3</v>
      </c>
      <c r="CJ177" s="68">
        <v>557</v>
      </c>
      <c r="CK177" s="84">
        <f>ABS(J177-PO_valitsin!$D$8)</f>
        <v>4.3999999999999986</v>
      </c>
      <c r="CR177" s="86">
        <f>ABS(Q177-PO_valitsin!$F$8)</f>
        <v>42.7</v>
      </c>
      <c r="EN177" s="85">
        <f>ABS(BO177-PO_valitsin!$E$8)</f>
        <v>1.1809163911195089E-3</v>
      </c>
      <c r="EO177" s="85">
        <f>ABS(BP177-PO_valitsin!$H$8)</f>
        <v>2667.8275624014314</v>
      </c>
      <c r="ES177" s="85">
        <f>ABS(BT177-PO_valitsin!$I$8)</f>
        <v>1E-3</v>
      </c>
      <c r="FI177" s="85">
        <f>ABS(CJ177-PO_valitsin!$G$8)</f>
        <v>1211</v>
      </c>
      <c r="FJ177" s="87">
        <f>IF($B177=PO_valitsin!$C$8,100000,'mallin data'!CK177/'mallin data'!J$297*PO_valitsin!D$5)</f>
        <v>0.19837754297716684</v>
      </c>
      <c r="FK177" s="87"/>
      <c r="FL177" s="87"/>
      <c r="FM177" s="87"/>
      <c r="FN177" s="87"/>
      <c r="FO177" s="87"/>
      <c r="FP177" s="87"/>
      <c r="FQ177" s="87">
        <f>IF($B177=PO_valitsin!$C$8,100000,'mallin data'!CR177/'mallin data'!Q$297*PO_valitsin!F$5)</f>
        <v>0.20212780591095073</v>
      </c>
      <c r="FR177" s="87"/>
      <c r="FS177" s="87"/>
      <c r="FT177" s="87"/>
      <c r="FU177" s="87"/>
      <c r="FV177" s="87"/>
      <c r="FW177" s="87"/>
      <c r="FX177" s="87"/>
      <c r="FY177" s="87"/>
      <c r="FZ177" s="87"/>
      <c r="GA177" s="87"/>
      <c r="GB177" s="87"/>
      <c r="GC177" s="87"/>
      <c r="GD177" s="87"/>
      <c r="GE177" s="87"/>
      <c r="GF177" s="87"/>
      <c r="GG177" s="87"/>
      <c r="GH177" s="87"/>
      <c r="GI177" s="87"/>
      <c r="GJ177" s="87"/>
      <c r="GK177" s="87"/>
      <c r="GL177" s="87"/>
      <c r="GM177" s="87"/>
      <c r="GN177" s="87"/>
      <c r="GO177" s="87"/>
      <c r="GP177" s="87"/>
      <c r="GQ177" s="87"/>
      <c r="GR177" s="87"/>
      <c r="GS177" s="87"/>
      <c r="GT177" s="87"/>
      <c r="GU177" s="87"/>
      <c r="GV177" s="87"/>
      <c r="GW177" s="87"/>
      <c r="GX177" s="87"/>
      <c r="GY177" s="87"/>
      <c r="GZ177" s="87"/>
      <c r="HA177" s="87"/>
      <c r="HB177" s="87"/>
      <c r="HC177" s="87"/>
      <c r="HD177" s="87"/>
      <c r="HE177" s="87"/>
      <c r="HF177" s="87"/>
      <c r="HG177" s="87"/>
      <c r="HH177" s="87"/>
      <c r="HI177" s="87"/>
      <c r="HJ177" s="87"/>
      <c r="HK177" s="87"/>
      <c r="HL177" s="87"/>
      <c r="HM177" s="87">
        <f>IF($B177=PO_valitsin!$C$8,100000,'mallin data'!EN177/'mallin data'!BO$297*PO_valitsin!E$5)</f>
        <v>1.1571971246929279E-2</v>
      </c>
      <c r="HN177" s="87">
        <f>IF($B177=PO_valitsin!$C$8,100000,'mallin data'!EO177/'mallin data'!BP$297*PO_valitsin!H$5)</f>
        <v>8.4661402561134733E-2</v>
      </c>
      <c r="HO177" s="87"/>
      <c r="HP177" s="87"/>
      <c r="HQ177" s="87"/>
      <c r="HR177" s="87">
        <f>IF($B177=PO_valitsin!$C$8,100000,'mallin data'!ES177/'mallin data'!BT$297*PO_valitsin!I$5)</f>
        <v>1.4622236824659501E-2</v>
      </c>
      <c r="HS177" s="87"/>
      <c r="HT177" s="87"/>
      <c r="HU177" s="87"/>
      <c r="HV177" s="87"/>
      <c r="HW177" s="87"/>
      <c r="HX177" s="87"/>
      <c r="HY177" s="87"/>
      <c r="HZ177" s="87"/>
      <c r="IA177" s="87"/>
      <c r="IB177" s="87"/>
      <c r="IC177" s="87"/>
      <c r="ID177" s="87"/>
      <c r="IE177" s="87"/>
      <c r="IF177" s="87"/>
      <c r="IG177" s="87"/>
      <c r="IH177" s="87">
        <f>IF($B177=PO_valitsin!$C$8,100000,'mallin data'!FI177/'mallin data'!CJ$297*PO_valitsin!G$5)</f>
        <v>0.11764412688280119</v>
      </c>
      <c r="II177" s="88">
        <f t="shared" si="8"/>
        <v>0.62900510390364228</v>
      </c>
      <c r="IJ177" s="80">
        <f t="shared" si="9"/>
        <v>45</v>
      </c>
      <c r="IK177" s="89">
        <f t="shared" si="11"/>
        <v>1.7499999999999971E-8</v>
      </c>
      <c r="IL177" s="36" t="str">
        <f t="shared" si="10"/>
        <v>Parkano</v>
      </c>
    </row>
    <row r="178" spans="2:246" x14ac:dyDescent="0.2">
      <c r="B178" s="12" t="s">
        <v>312</v>
      </c>
      <c r="C178" s="12">
        <v>599</v>
      </c>
      <c r="F178" s="59" t="s">
        <v>212</v>
      </c>
      <c r="G178" s="59" t="s">
        <v>213</v>
      </c>
      <c r="H178" s="59" t="s">
        <v>93</v>
      </c>
      <c r="I178" s="59" t="s">
        <v>94</v>
      </c>
      <c r="J178" s="71">
        <v>38.700000000000003</v>
      </c>
      <c r="Q178" s="71">
        <v>69</v>
      </c>
      <c r="AV178" s="67"/>
      <c r="AW178" s="67"/>
      <c r="BO178" s="76">
        <v>-1.5065913370998116E-2</v>
      </c>
      <c r="BP178" s="77">
        <v>23663.473496659244</v>
      </c>
      <c r="BT178" s="75">
        <v>0.88400000000000001</v>
      </c>
      <c r="CJ178" s="68">
        <v>1569</v>
      </c>
      <c r="CK178" s="84">
        <f>ABS(J178-PO_valitsin!$D$8)</f>
        <v>6.7999999999999972</v>
      </c>
      <c r="CR178" s="86">
        <f>ABS(Q178-PO_valitsin!$F$8)</f>
        <v>19</v>
      </c>
      <c r="EN178" s="85">
        <f>ABS(BO178-PO_valitsin!$E$8)</f>
        <v>3.2347879732450159E-2</v>
      </c>
      <c r="EO178" s="85">
        <f>ABS(BP178-PO_valitsin!$H$8)</f>
        <v>3043.8974268396887</v>
      </c>
      <c r="ES178" s="85">
        <f>ABS(BT178-PO_valitsin!$I$8)</f>
        <v>0.88200000000000001</v>
      </c>
      <c r="FI178" s="85">
        <f>ABS(CJ178-PO_valitsin!$G$8)</f>
        <v>199</v>
      </c>
      <c r="FJ178" s="87">
        <f>IF($B178=PO_valitsin!$C$8,100000,'mallin data'!CK178/'mallin data'!J$297*PO_valitsin!D$5)</f>
        <v>0.3065834755101669</v>
      </c>
      <c r="FK178" s="87"/>
      <c r="FL178" s="87"/>
      <c r="FM178" s="87"/>
      <c r="FN178" s="87"/>
      <c r="FO178" s="87"/>
      <c r="FP178" s="87"/>
      <c r="FQ178" s="87">
        <f>IF($B178=PO_valitsin!$C$8,100000,'mallin data'!CR178/'mallin data'!Q$297*PO_valitsin!F$5)</f>
        <v>8.99397731219687E-2</v>
      </c>
      <c r="FR178" s="87"/>
      <c r="FS178" s="87"/>
      <c r="FT178" s="87"/>
      <c r="FU178" s="87"/>
      <c r="FV178" s="87"/>
      <c r="FW178" s="87"/>
      <c r="FX178" s="87"/>
      <c r="FY178" s="87"/>
      <c r="FZ178" s="87"/>
      <c r="GA178" s="87"/>
      <c r="GB178" s="87"/>
      <c r="GC178" s="87"/>
      <c r="GD178" s="87"/>
      <c r="GE178" s="87"/>
      <c r="GF178" s="87"/>
      <c r="GG178" s="87"/>
      <c r="GH178" s="87"/>
      <c r="GI178" s="87"/>
      <c r="GJ178" s="87"/>
      <c r="GK178" s="87"/>
      <c r="GL178" s="87"/>
      <c r="GM178" s="87"/>
      <c r="GN178" s="87"/>
      <c r="GO178" s="87"/>
      <c r="GP178" s="87"/>
      <c r="GQ178" s="87"/>
      <c r="GR178" s="87"/>
      <c r="GS178" s="87"/>
      <c r="GT178" s="87"/>
      <c r="GU178" s="87"/>
      <c r="GV178" s="87"/>
      <c r="GW178" s="87"/>
      <c r="GX178" s="87"/>
      <c r="GY178" s="87"/>
      <c r="GZ178" s="87"/>
      <c r="HA178" s="87"/>
      <c r="HB178" s="87"/>
      <c r="HC178" s="87"/>
      <c r="HD178" s="87"/>
      <c r="HE178" s="87"/>
      <c r="HF178" s="87"/>
      <c r="HG178" s="87"/>
      <c r="HH178" s="87"/>
      <c r="HI178" s="87"/>
      <c r="HJ178" s="87"/>
      <c r="HK178" s="87"/>
      <c r="HL178" s="87"/>
      <c r="HM178" s="87">
        <f>IF($B178=PO_valitsin!$C$8,100000,'mallin data'!EN178/'mallin data'!BO$297*PO_valitsin!E$5)</f>
        <v>0.31698157208926198</v>
      </c>
      <c r="HN178" s="87">
        <f>IF($B178=PO_valitsin!$C$8,100000,'mallin data'!EO178/'mallin data'!BP$297*PO_valitsin!H$5)</f>
        <v>9.6595682959549733E-2</v>
      </c>
      <c r="HO178" s="87"/>
      <c r="HP178" s="87"/>
      <c r="HQ178" s="87"/>
      <c r="HR178" s="87">
        <f>IF($B178=PO_valitsin!$C$8,100000,'mallin data'!ES178/'mallin data'!BT$297*PO_valitsin!I$5)</f>
        <v>12.89681287934968</v>
      </c>
      <c r="HS178" s="87"/>
      <c r="HT178" s="87"/>
      <c r="HU178" s="87"/>
      <c r="HV178" s="87"/>
      <c r="HW178" s="87"/>
      <c r="HX178" s="87"/>
      <c r="HY178" s="87"/>
      <c r="HZ178" s="87"/>
      <c r="IA178" s="87"/>
      <c r="IB178" s="87"/>
      <c r="IC178" s="87"/>
      <c r="ID178" s="87"/>
      <c r="IE178" s="87"/>
      <c r="IF178" s="87"/>
      <c r="IG178" s="87"/>
      <c r="IH178" s="87">
        <f>IF($B178=PO_valitsin!$C$8,100000,'mallin data'!FI178/'mallin data'!CJ$297*PO_valitsin!G$5)</f>
        <v>1.9332106729708868E-2</v>
      </c>
      <c r="II178" s="88">
        <f t="shared" si="8"/>
        <v>13.726245507360336</v>
      </c>
      <c r="IJ178" s="80">
        <f t="shared" si="9"/>
        <v>291</v>
      </c>
      <c r="IK178" s="89">
        <f t="shared" si="11"/>
        <v>1.7599999999999972E-8</v>
      </c>
      <c r="IL178" s="36" t="str">
        <f t="shared" si="10"/>
        <v>Pedersören kunta</v>
      </c>
    </row>
    <row r="179" spans="2:246" x14ac:dyDescent="0.2">
      <c r="B179" s="12" t="s">
        <v>313</v>
      </c>
      <c r="C179" s="12">
        <v>583</v>
      </c>
      <c r="F179" s="59" t="s">
        <v>113</v>
      </c>
      <c r="G179" s="59" t="s">
        <v>114</v>
      </c>
      <c r="H179" s="59" t="s">
        <v>93</v>
      </c>
      <c r="I179" s="59" t="s">
        <v>94</v>
      </c>
      <c r="J179" s="71">
        <v>53.9</v>
      </c>
      <c r="Q179" s="71">
        <v>74.099999999999994</v>
      </c>
      <c r="AV179" s="67"/>
      <c r="AW179" s="67"/>
      <c r="BO179" s="76">
        <v>-6.4516129032258063E-2</v>
      </c>
      <c r="BP179" s="77">
        <v>26122.708333333332</v>
      </c>
      <c r="BT179" s="75"/>
      <c r="CJ179" s="68">
        <v>58</v>
      </c>
      <c r="CK179" s="84">
        <f>ABS(J179-PO_valitsin!$D$8)</f>
        <v>8.3999999999999986</v>
      </c>
      <c r="CR179" s="86">
        <f>ABS(Q179-PO_valitsin!$F$8)</f>
        <v>13.900000000000006</v>
      </c>
      <c r="EN179" s="85">
        <f>ABS(BO179-PO_valitsin!$E$8)</f>
        <v>1.7102335928809789E-2</v>
      </c>
      <c r="EO179" s="85">
        <f>ABS(BP179-PO_valitsin!$H$8)</f>
        <v>584.6625901656007</v>
      </c>
      <c r="ES179" s="85">
        <f>ABS(BT179-PO_valitsin!$I$8)</f>
        <v>2E-3</v>
      </c>
      <c r="FI179" s="85">
        <f>ABS(CJ179-PO_valitsin!$G$8)</f>
        <v>1710</v>
      </c>
      <c r="FJ179" s="87">
        <f>IF($B179=PO_valitsin!$C$8,100000,'mallin data'!CK179/'mallin data'!J$297*PO_valitsin!D$5)</f>
        <v>0.37872076386550035</v>
      </c>
      <c r="FK179" s="87"/>
      <c r="FL179" s="87"/>
      <c r="FM179" s="87"/>
      <c r="FN179" s="87"/>
      <c r="FO179" s="87"/>
      <c r="FP179" s="87"/>
      <c r="FQ179" s="87">
        <f>IF($B179=PO_valitsin!$C$8,100000,'mallin data'!CR179/'mallin data'!Q$297*PO_valitsin!F$5)</f>
        <v>6.5798044547124498E-2</v>
      </c>
      <c r="FR179" s="87"/>
      <c r="FS179" s="87"/>
      <c r="FT179" s="87"/>
      <c r="FU179" s="87"/>
      <c r="FV179" s="87"/>
      <c r="FW179" s="87"/>
      <c r="FX179" s="87"/>
      <c r="FY179" s="87"/>
      <c r="FZ179" s="87"/>
      <c r="GA179" s="87"/>
      <c r="GB179" s="87"/>
      <c r="GC179" s="87"/>
      <c r="GD179" s="87"/>
      <c r="GE179" s="87"/>
      <c r="GF179" s="87"/>
      <c r="GG179" s="87"/>
      <c r="GH179" s="87"/>
      <c r="GI179" s="87"/>
      <c r="GJ179" s="87"/>
      <c r="GK179" s="87"/>
      <c r="GL179" s="87"/>
      <c r="GM179" s="87"/>
      <c r="GN179" s="87"/>
      <c r="GO179" s="87"/>
      <c r="GP179" s="87"/>
      <c r="GQ179" s="87"/>
      <c r="GR179" s="87"/>
      <c r="GS179" s="87"/>
      <c r="GT179" s="87"/>
      <c r="GU179" s="87"/>
      <c r="GV179" s="87"/>
      <c r="GW179" s="87"/>
      <c r="GX179" s="87"/>
      <c r="GY179" s="87"/>
      <c r="GZ179" s="87"/>
      <c r="HA179" s="87"/>
      <c r="HB179" s="87"/>
      <c r="HC179" s="87"/>
      <c r="HD179" s="87"/>
      <c r="HE179" s="87"/>
      <c r="HF179" s="87"/>
      <c r="HG179" s="87"/>
      <c r="HH179" s="87"/>
      <c r="HI179" s="87"/>
      <c r="HJ179" s="87"/>
      <c r="HK179" s="87"/>
      <c r="HL179" s="87"/>
      <c r="HM179" s="87">
        <f>IF($B179=PO_valitsin!$C$8,100000,'mallin data'!EN179/'mallin data'!BO$297*PO_valitsin!E$5)</f>
        <v>0.16758827391319031</v>
      </c>
      <c r="HN179" s="87">
        <f>IF($B179=PO_valitsin!$C$8,100000,'mallin data'!EO179/'mallin data'!BP$297*PO_valitsin!H$5)</f>
        <v>1.8553805952844254E-2</v>
      </c>
      <c r="HO179" s="87"/>
      <c r="HP179" s="87"/>
      <c r="HQ179" s="87"/>
      <c r="HR179" s="87">
        <f>IF($B179=PO_valitsin!$C$8,100000,'mallin data'!ES179/'mallin data'!BT$297*PO_valitsin!I$5)</f>
        <v>2.9244473649319001E-2</v>
      </c>
      <c r="HS179" s="87"/>
      <c r="HT179" s="87"/>
      <c r="HU179" s="87"/>
      <c r="HV179" s="87"/>
      <c r="HW179" s="87"/>
      <c r="HX179" s="87"/>
      <c r="HY179" s="87"/>
      <c r="HZ179" s="87"/>
      <c r="IA179" s="87"/>
      <c r="IB179" s="87"/>
      <c r="IC179" s="87"/>
      <c r="ID179" s="87"/>
      <c r="IE179" s="87"/>
      <c r="IF179" s="87"/>
      <c r="IG179" s="87"/>
      <c r="IH179" s="87">
        <f>IF($B179=PO_valitsin!$C$8,100000,'mallin data'!FI179/'mallin data'!CJ$297*PO_valitsin!G$5)</f>
        <v>0.16612011310453348</v>
      </c>
      <c r="II179" s="88">
        <f t="shared" si="8"/>
        <v>0.82602549273251202</v>
      </c>
      <c r="IJ179" s="80">
        <f t="shared" si="9"/>
        <v>106</v>
      </c>
      <c r="IK179" s="89">
        <f t="shared" si="11"/>
        <v>1.7699999999999973E-8</v>
      </c>
      <c r="IL179" s="36" t="str">
        <f t="shared" si="10"/>
        <v>Pelkosenniemi</v>
      </c>
    </row>
    <row r="180" spans="2:246" x14ac:dyDescent="0.2">
      <c r="B180" s="12" t="s">
        <v>314</v>
      </c>
      <c r="C180" s="12">
        <v>854</v>
      </c>
      <c r="F180" s="59" t="s">
        <v>113</v>
      </c>
      <c r="G180" s="59" t="s">
        <v>114</v>
      </c>
      <c r="H180" s="59" t="s">
        <v>93</v>
      </c>
      <c r="I180" s="59" t="s">
        <v>94</v>
      </c>
      <c r="J180" s="71">
        <v>55.2</v>
      </c>
      <c r="Q180" s="71">
        <v>34.700000000000003</v>
      </c>
      <c r="AV180" s="67"/>
      <c r="AW180" s="67"/>
      <c r="BO180" s="76">
        <v>2.9702970297029702E-2</v>
      </c>
      <c r="BP180" s="77">
        <v>24868.340916077468</v>
      </c>
      <c r="BT180" s="75">
        <v>6.9999999999999993E-3</v>
      </c>
      <c r="CJ180" s="68">
        <v>208</v>
      </c>
      <c r="CK180" s="84">
        <f>ABS(J180-PO_valitsin!$D$8)</f>
        <v>9.7000000000000028</v>
      </c>
      <c r="CR180" s="86">
        <f>ABS(Q180-PO_valitsin!$F$8)</f>
        <v>53.3</v>
      </c>
      <c r="EN180" s="85">
        <f>ABS(BO180-PO_valitsin!$E$8)</f>
        <v>7.7116763400477975E-2</v>
      </c>
      <c r="EO180" s="85">
        <f>ABS(BP180-PO_valitsin!$H$8)</f>
        <v>1839.0300074214647</v>
      </c>
      <c r="ES180" s="85">
        <f>ABS(BT180-PO_valitsin!$I$8)</f>
        <v>4.9999999999999992E-3</v>
      </c>
      <c r="FI180" s="85">
        <f>ABS(CJ180-PO_valitsin!$G$8)</f>
        <v>1560</v>
      </c>
      <c r="FJ180" s="87">
        <f>IF($B180=PO_valitsin!$C$8,100000,'mallin data'!CK180/'mallin data'!J$297*PO_valitsin!D$5)</f>
        <v>0.43733231065420897</v>
      </c>
      <c r="FK180" s="87"/>
      <c r="FL180" s="87"/>
      <c r="FM180" s="87"/>
      <c r="FN180" s="87"/>
      <c r="FO180" s="87"/>
      <c r="FP180" s="87"/>
      <c r="FQ180" s="87">
        <f>IF($B180=PO_valitsin!$C$8,100000,'mallin data'!CR180/'mallin data'!Q$297*PO_valitsin!F$5)</f>
        <v>0.25230473196847009</v>
      </c>
      <c r="FR180" s="87"/>
      <c r="FS180" s="87"/>
      <c r="FT180" s="87"/>
      <c r="FU180" s="87"/>
      <c r="FV180" s="87"/>
      <c r="FW180" s="87"/>
      <c r="FX180" s="87"/>
      <c r="FY180" s="87"/>
      <c r="FZ180" s="87"/>
      <c r="GA180" s="87"/>
      <c r="GB180" s="87"/>
      <c r="GC180" s="87"/>
      <c r="GD180" s="87"/>
      <c r="GE180" s="87"/>
      <c r="GF180" s="87"/>
      <c r="GG180" s="87"/>
      <c r="GH180" s="87"/>
      <c r="GI180" s="87"/>
      <c r="GJ180" s="87"/>
      <c r="GK180" s="87"/>
      <c r="GL180" s="87"/>
      <c r="GM180" s="87"/>
      <c r="GN180" s="87"/>
      <c r="GO180" s="87"/>
      <c r="GP180" s="87"/>
      <c r="GQ180" s="87"/>
      <c r="GR180" s="87"/>
      <c r="GS180" s="87"/>
      <c r="GT180" s="87"/>
      <c r="GU180" s="87"/>
      <c r="GV180" s="87"/>
      <c r="GW180" s="87"/>
      <c r="GX180" s="87"/>
      <c r="GY180" s="87"/>
      <c r="GZ180" s="87"/>
      <c r="HA180" s="87"/>
      <c r="HB180" s="87"/>
      <c r="HC180" s="87"/>
      <c r="HD180" s="87"/>
      <c r="HE180" s="87"/>
      <c r="HF180" s="87"/>
      <c r="HG180" s="87"/>
      <c r="HH180" s="87"/>
      <c r="HI180" s="87"/>
      <c r="HJ180" s="87"/>
      <c r="HK180" s="87"/>
      <c r="HL180" s="87"/>
      <c r="HM180" s="87">
        <f>IF($B180=PO_valitsin!$C$8,100000,'mallin data'!EN180/'mallin data'!BO$297*PO_valitsin!E$5)</f>
        <v>0.75567836591766735</v>
      </c>
      <c r="HN180" s="87">
        <f>IF($B180=PO_valitsin!$C$8,100000,'mallin data'!EO180/'mallin data'!BP$297*PO_valitsin!H$5)</f>
        <v>5.8360166142135253E-2</v>
      </c>
      <c r="HO180" s="87"/>
      <c r="HP180" s="87"/>
      <c r="HQ180" s="87"/>
      <c r="HR180" s="87">
        <f>IF($B180=PO_valitsin!$C$8,100000,'mallin data'!ES180/'mallin data'!BT$297*PO_valitsin!I$5)</f>
        <v>7.3111184123297493E-2</v>
      </c>
      <c r="HS180" s="87"/>
      <c r="HT180" s="87"/>
      <c r="HU180" s="87"/>
      <c r="HV180" s="87"/>
      <c r="HW180" s="87"/>
      <c r="HX180" s="87"/>
      <c r="HY180" s="87"/>
      <c r="HZ180" s="87"/>
      <c r="IA180" s="87"/>
      <c r="IB180" s="87"/>
      <c r="IC180" s="87"/>
      <c r="ID180" s="87"/>
      <c r="IE180" s="87"/>
      <c r="IF180" s="87"/>
      <c r="IG180" s="87"/>
      <c r="IH180" s="87">
        <f>IF($B180=PO_valitsin!$C$8,100000,'mallin data'!FI180/'mallin data'!CJ$297*PO_valitsin!G$5)</f>
        <v>0.15154817335852178</v>
      </c>
      <c r="II180" s="88">
        <f t="shared" si="8"/>
        <v>1.7283349499643008</v>
      </c>
      <c r="IJ180" s="80">
        <f t="shared" si="9"/>
        <v>243</v>
      </c>
      <c r="IK180" s="89">
        <f t="shared" si="11"/>
        <v>1.7799999999999974E-8</v>
      </c>
      <c r="IL180" s="36" t="str">
        <f t="shared" si="10"/>
        <v>Pello</v>
      </c>
    </row>
    <row r="181" spans="2:246" x14ac:dyDescent="0.2">
      <c r="B181" s="12" t="s">
        <v>315</v>
      </c>
      <c r="C181" s="12">
        <v>584</v>
      </c>
      <c r="F181" s="59" t="s">
        <v>134</v>
      </c>
      <c r="G181" s="59" t="s">
        <v>135</v>
      </c>
      <c r="H181" s="59" t="s">
        <v>93</v>
      </c>
      <c r="I181" s="59" t="s">
        <v>94</v>
      </c>
      <c r="J181" s="71">
        <v>41.4</v>
      </c>
      <c r="Q181" s="71">
        <v>53.7</v>
      </c>
      <c r="AV181" s="67"/>
      <c r="AW181" s="67"/>
      <c r="BO181" s="76">
        <v>-1.9736842105263157E-2</v>
      </c>
      <c r="BP181" s="77">
        <v>20384.465477114041</v>
      </c>
      <c r="BT181" s="75">
        <v>5.0000000000000001E-3</v>
      </c>
      <c r="CJ181" s="68">
        <v>447</v>
      </c>
      <c r="CK181" s="84">
        <f>ABS(J181-PO_valitsin!$D$8)</f>
        <v>4.1000000000000014</v>
      </c>
      <c r="CR181" s="86">
        <f>ABS(Q181-PO_valitsin!$F$8)</f>
        <v>34.299999999999997</v>
      </c>
      <c r="EN181" s="85">
        <f>ABS(BO181-PO_valitsin!$E$8)</f>
        <v>2.7676950998185117E-2</v>
      </c>
      <c r="EO181" s="85">
        <f>ABS(BP181-PO_valitsin!$H$8)</f>
        <v>6322.9054463848915</v>
      </c>
      <c r="ES181" s="85">
        <f>ABS(BT181-PO_valitsin!$I$8)</f>
        <v>3.0000000000000001E-3</v>
      </c>
      <c r="FI181" s="85">
        <f>ABS(CJ181-PO_valitsin!$G$8)</f>
        <v>1321</v>
      </c>
      <c r="FJ181" s="87">
        <f>IF($B181=PO_valitsin!$C$8,100000,'mallin data'!CK181/'mallin data'!J$297*PO_valitsin!D$5)</f>
        <v>0.18485180141054194</v>
      </c>
      <c r="FK181" s="87"/>
      <c r="FL181" s="87"/>
      <c r="FM181" s="87"/>
      <c r="FN181" s="87"/>
      <c r="FO181" s="87"/>
      <c r="FP181" s="87"/>
      <c r="FQ181" s="87">
        <f>IF($B181=PO_valitsin!$C$8,100000,'mallin data'!CR181/'mallin data'!Q$297*PO_valitsin!F$5)</f>
        <v>0.16236495884650137</v>
      </c>
      <c r="FR181" s="87"/>
      <c r="FS181" s="87"/>
      <c r="FT181" s="87"/>
      <c r="FU181" s="87"/>
      <c r="FV181" s="87"/>
      <c r="FW181" s="87"/>
      <c r="FX181" s="87"/>
      <c r="FY181" s="87"/>
      <c r="FZ181" s="87"/>
      <c r="GA181" s="87"/>
      <c r="GB181" s="87"/>
      <c r="GC181" s="87"/>
      <c r="GD181" s="87"/>
      <c r="GE181" s="87"/>
      <c r="GF181" s="87"/>
      <c r="GG181" s="87"/>
      <c r="GH181" s="87"/>
      <c r="GI181" s="87"/>
      <c r="GJ181" s="87"/>
      <c r="GK181" s="87"/>
      <c r="GL181" s="87"/>
      <c r="GM181" s="87"/>
      <c r="GN181" s="87"/>
      <c r="GO181" s="87"/>
      <c r="GP181" s="87"/>
      <c r="GQ181" s="87"/>
      <c r="GR181" s="87"/>
      <c r="GS181" s="87"/>
      <c r="GT181" s="87"/>
      <c r="GU181" s="87"/>
      <c r="GV181" s="87"/>
      <c r="GW181" s="87"/>
      <c r="GX181" s="87"/>
      <c r="GY181" s="87"/>
      <c r="GZ181" s="87"/>
      <c r="HA181" s="87"/>
      <c r="HB181" s="87"/>
      <c r="HC181" s="87"/>
      <c r="HD181" s="87"/>
      <c r="HE181" s="87"/>
      <c r="HF181" s="87"/>
      <c r="HG181" s="87"/>
      <c r="HH181" s="87"/>
      <c r="HI181" s="87"/>
      <c r="HJ181" s="87"/>
      <c r="HK181" s="87"/>
      <c r="HL181" s="87"/>
      <c r="HM181" s="87">
        <f>IF($B181=PO_valitsin!$C$8,100000,'mallin data'!EN181/'mallin data'!BO$297*PO_valitsin!E$5)</f>
        <v>0.27121046296092671</v>
      </c>
      <c r="HN181" s="87">
        <f>IF($B181=PO_valitsin!$C$8,100000,'mallin data'!EO181/'mallin data'!BP$297*PO_valitsin!H$5)</f>
        <v>0.20065241505733961</v>
      </c>
      <c r="HO181" s="87"/>
      <c r="HP181" s="87"/>
      <c r="HQ181" s="87"/>
      <c r="HR181" s="87">
        <f>IF($B181=PO_valitsin!$C$8,100000,'mallin data'!ES181/'mallin data'!BT$297*PO_valitsin!I$5)</f>
        <v>4.3866710473978505E-2</v>
      </c>
      <c r="HS181" s="87"/>
      <c r="HT181" s="87"/>
      <c r="HU181" s="87"/>
      <c r="HV181" s="87"/>
      <c r="HW181" s="87"/>
      <c r="HX181" s="87"/>
      <c r="HY181" s="87"/>
      <c r="HZ181" s="87"/>
      <c r="IA181" s="87"/>
      <c r="IB181" s="87"/>
      <c r="IC181" s="87"/>
      <c r="ID181" s="87"/>
      <c r="IE181" s="87"/>
      <c r="IF181" s="87"/>
      <c r="IG181" s="87"/>
      <c r="IH181" s="87">
        <f>IF($B181=PO_valitsin!$C$8,100000,'mallin data'!FI181/'mallin data'!CJ$297*PO_valitsin!G$5)</f>
        <v>0.12833021602987646</v>
      </c>
      <c r="II181" s="88">
        <f t="shared" si="8"/>
        <v>0.99127658267916463</v>
      </c>
      <c r="IJ181" s="80">
        <f t="shared" si="9"/>
        <v>166</v>
      </c>
      <c r="IK181" s="89">
        <f t="shared" si="11"/>
        <v>1.7899999999999975E-8</v>
      </c>
      <c r="IL181" s="36" t="str">
        <f t="shared" si="10"/>
        <v>Perho</v>
      </c>
    </row>
    <row r="182" spans="2:246" x14ac:dyDescent="0.2">
      <c r="B182" s="12" t="s">
        <v>316</v>
      </c>
      <c r="C182" s="12">
        <v>588</v>
      </c>
      <c r="F182" s="59" t="s">
        <v>110</v>
      </c>
      <c r="G182" s="59" t="s">
        <v>111</v>
      </c>
      <c r="H182" s="59" t="s">
        <v>93</v>
      </c>
      <c r="I182" s="59" t="s">
        <v>94</v>
      </c>
      <c r="J182" s="71">
        <v>55.1</v>
      </c>
      <c r="Q182" s="71">
        <v>41.3</v>
      </c>
      <c r="AV182" s="67"/>
      <c r="AW182" s="67"/>
      <c r="BO182" s="76">
        <v>-0.12962962962962962</v>
      </c>
      <c r="BP182" s="77">
        <v>23206.203551046292</v>
      </c>
      <c r="BT182" s="75">
        <v>3.0000000000000001E-3</v>
      </c>
      <c r="CJ182" s="68">
        <v>94</v>
      </c>
      <c r="CK182" s="84">
        <f>ABS(J182-PO_valitsin!$D$8)</f>
        <v>9.6000000000000014</v>
      </c>
      <c r="CR182" s="86">
        <f>ABS(Q182-PO_valitsin!$F$8)</f>
        <v>46.7</v>
      </c>
      <c r="EN182" s="85">
        <f>ABS(BO182-PO_valitsin!$E$8)</f>
        <v>8.2215836526181349E-2</v>
      </c>
      <c r="EO182" s="85">
        <f>ABS(BP182-PO_valitsin!$H$8)</f>
        <v>3501.1673724526408</v>
      </c>
      <c r="ES182" s="85">
        <f>ABS(BT182-PO_valitsin!$I$8)</f>
        <v>1E-3</v>
      </c>
      <c r="FI182" s="85">
        <f>ABS(CJ182-PO_valitsin!$G$8)</f>
        <v>1674</v>
      </c>
      <c r="FJ182" s="87">
        <f>IF($B182=PO_valitsin!$C$8,100000,'mallin data'!CK182/'mallin data'!J$297*PO_valitsin!D$5)</f>
        <v>0.43282373013200059</v>
      </c>
      <c r="FK182" s="87"/>
      <c r="FL182" s="87"/>
      <c r="FM182" s="87"/>
      <c r="FN182" s="87"/>
      <c r="FO182" s="87"/>
      <c r="FP182" s="87"/>
      <c r="FQ182" s="87">
        <f>IF($B182=PO_valitsin!$C$8,100000,'mallin data'!CR182/'mallin data'!Q$297*PO_valitsin!F$5)</f>
        <v>0.22106249498925995</v>
      </c>
      <c r="FR182" s="87"/>
      <c r="FS182" s="87"/>
      <c r="FT182" s="87"/>
      <c r="FU182" s="87"/>
      <c r="FV182" s="87"/>
      <c r="FW182" s="87"/>
      <c r="FX182" s="87"/>
      <c r="FY182" s="87"/>
      <c r="FZ182" s="87"/>
      <c r="GA182" s="87"/>
      <c r="GB182" s="87"/>
      <c r="GC182" s="87"/>
      <c r="GD182" s="87"/>
      <c r="GE182" s="87"/>
      <c r="GF182" s="87"/>
      <c r="GG182" s="87"/>
      <c r="GH182" s="87"/>
      <c r="GI182" s="87"/>
      <c r="GJ182" s="87"/>
      <c r="GK182" s="87"/>
      <c r="GL182" s="87"/>
      <c r="GM182" s="87"/>
      <c r="GN182" s="87"/>
      <c r="GO182" s="87"/>
      <c r="GP182" s="87"/>
      <c r="GQ182" s="87"/>
      <c r="GR182" s="87"/>
      <c r="GS182" s="87"/>
      <c r="GT182" s="87"/>
      <c r="GU182" s="87"/>
      <c r="GV182" s="87"/>
      <c r="GW182" s="87"/>
      <c r="GX182" s="87"/>
      <c r="GY182" s="87"/>
      <c r="GZ182" s="87"/>
      <c r="HA182" s="87"/>
      <c r="HB182" s="87"/>
      <c r="HC182" s="87"/>
      <c r="HD182" s="87"/>
      <c r="HE182" s="87"/>
      <c r="HF182" s="87"/>
      <c r="HG182" s="87"/>
      <c r="HH182" s="87"/>
      <c r="HI182" s="87"/>
      <c r="HJ182" s="87"/>
      <c r="HK182" s="87"/>
      <c r="HL182" s="87"/>
      <c r="HM182" s="87">
        <f>IF($B182=PO_valitsin!$C$8,100000,'mallin data'!EN182/'mallin data'!BO$297*PO_valitsin!E$5)</f>
        <v>0.80564492412649302</v>
      </c>
      <c r="HN182" s="87">
        <f>IF($B182=PO_valitsin!$C$8,100000,'mallin data'!EO182/'mallin data'!BP$297*PO_valitsin!H$5)</f>
        <v>0.11110678386061357</v>
      </c>
      <c r="HO182" s="87"/>
      <c r="HP182" s="87"/>
      <c r="HQ182" s="87"/>
      <c r="HR182" s="87">
        <f>IF($B182=PO_valitsin!$C$8,100000,'mallin data'!ES182/'mallin data'!BT$297*PO_valitsin!I$5)</f>
        <v>1.4622236824659501E-2</v>
      </c>
      <c r="HS182" s="87"/>
      <c r="HT182" s="87"/>
      <c r="HU182" s="87"/>
      <c r="HV182" s="87"/>
      <c r="HW182" s="87"/>
      <c r="HX182" s="87"/>
      <c r="HY182" s="87"/>
      <c r="HZ182" s="87"/>
      <c r="IA182" s="87"/>
      <c r="IB182" s="87"/>
      <c r="IC182" s="87"/>
      <c r="ID182" s="87"/>
      <c r="IE182" s="87"/>
      <c r="IF182" s="87"/>
      <c r="IG182" s="87"/>
      <c r="IH182" s="87">
        <f>IF($B182=PO_valitsin!$C$8,100000,'mallin data'!FI182/'mallin data'!CJ$297*PO_valitsin!G$5)</f>
        <v>0.16262284756549067</v>
      </c>
      <c r="II182" s="88">
        <f t="shared" si="8"/>
        <v>1.7478830354985173</v>
      </c>
      <c r="IJ182" s="80">
        <f t="shared" si="9"/>
        <v>245</v>
      </c>
      <c r="IK182" s="89">
        <f t="shared" si="11"/>
        <v>1.7999999999999976E-8</v>
      </c>
      <c r="IL182" s="36" t="str">
        <f t="shared" si="10"/>
        <v>Pertunmaa</v>
      </c>
    </row>
    <row r="183" spans="2:246" x14ac:dyDescent="0.2">
      <c r="B183" s="12" t="s">
        <v>317</v>
      </c>
      <c r="C183" s="12">
        <v>592</v>
      </c>
      <c r="F183" s="59" t="s">
        <v>141</v>
      </c>
      <c r="G183" s="59" t="s">
        <v>142</v>
      </c>
      <c r="H183" s="59" t="s">
        <v>93</v>
      </c>
      <c r="I183" s="59" t="s">
        <v>94</v>
      </c>
      <c r="J183" s="71">
        <v>45.6</v>
      </c>
      <c r="Q183" s="71">
        <v>42.2</v>
      </c>
      <c r="AV183" s="67"/>
      <c r="AW183" s="67"/>
      <c r="BO183" s="76">
        <v>-4.9484536082474224E-2</v>
      </c>
      <c r="BP183" s="77">
        <v>24763.907119021136</v>
      </c>
      <c r="BT183" s="75">
        <v>2E-3</v>
      </c>
      <c r="CJ183" s="68">
        <v>461</v>
      </c>
      <c r="CK183" s="84">
        <f>ABS(J183-PO_valitsin!$D$8)</f>
        <v>0.10000000000000142</v>
      </c>
      <c r="CR183" s="86">
        <f>ABS(Q183-PO_valitsin!$F$8)</f>
        <v>45.8</v>
      </c>
      <c r="EN183" s="85">
        <f>ABS(BO183-PO_valitsin!$E$8)</f>
        <v>2.070742979025951E-3</v>
      </c>
      <c r="EO183" s="85">
        <f>ABS(BP183-PO_valitsin!$H$8)</f>
        <v>1943.4638044777967</v>
      </c>
      <c r="ES183" s="85">
        <f>ABS(BT183-PO_valitsin!$I$8)</f>
        <v>0</v>
      </c>
      <c r="FI183" s="85">
        <f>ABS(CJ183-PO_valitsin!$G$8)</f>
        <v>1307</v>
      </c>
      <c r="FJ183" s="87">
        <f>IF($B183=PO_valitsin!$C$8,100000,'mallin data'!CK183/'mallin data'!J$297*PO_valitsin!D$5)</f>
        <v>4.5085805222084023E-3</v>
      </c>
      <c r="FK183" s="87"/>
      <c r="FL183" s="87"/>
      <c r="FM183" s="87"/>
      <c r="FN183" s="87"/>
      <c r="FO183" s="87"/>
      <c r="FP183" s="87"/>
      <c r="FQ183" s="87">
        <f>IF($B183=PO_valitsin!$C$8,100000,'mallin data'!CR183/'mallin data'!Q$297*PO_valitsin!F$5)</f>
        <v>0.21680218994664033</v>
      </c>
      <c r="FR183" s="87"/>
      <c r="FS183" s="87"/>
      <c r="FT183" s="87"/>
      <c r="FU183" s="87"/>
      <c r="FV183" s="87"/>
      <c r="FW183" s="87"/>
      <c r="FX183" s="87"/>
      <c r="FY183" s="87"/>
      <c r="FZ183" s="87"/>
      <c r="GA183" s="87"/>
      <c r="GB183" s="87"/>
      <c r="GC183" s="87"/>
      <c r="GD183" s="87"/>
      <c r="GE183" s="87"/>
      <c r="GF183" s="87"/>
      <c r="GG183" s="87"/>
      <c r="GH183" s="87"/>
      <c r="GI183" s="87"/>
      <c r="GJ183" s="87"/>
      <c r="GK183" s="87"/>
      <c r="GL183" s="87"/>
      <c r="GM183" s="87"/>
      <c r="GN183" s="87"/>
      <c r="GO183" s="87"/>
      <c r="GP183" s="87"/>
      <c r="GQ183" s="87"/>
      <c r="GR183" s="87"/>
      <c r="GS183" s="87"/>
      <c r="GT183" s="87"/>
      <c r="GU183" s="87"/>
      <c r="GV183" s="87"/>
      <c r="GW183" s="87"/>
      <c r="GX183" s="87"/>
      <c r="GY183" s="87"/>
      <c r="GZ183" s="87"/>
      <c r="HA183" s="87"/>
      <c r="HB183" s="87"/>
      <c r="HC183" s="87"/>
      <c r="HD183" s="87"/>
      <c r="HE183" s="87"/>
      <c r="HF183" s="87"/>
      <c r="HG183" s="87"/>
      <c r="HH183" s="87"/>
      <c r="HI183" s="87"/>
      <c r="HJ183" s="87"/>
      <c r="HK183" s="87"/>
      <c r="HL183" s="87"/>
      <c r="HM183" s="87">
        <f>IF($B183=PO_valitsin!$C$8,100000,'mallin data'!EN183/'mallin data'!BO$297*PO_valitsin!E$5)</f>
        <v>2.0291511230826814E-2</v>
      </c>
      <c r="HN183" s="87">
        <f>IF($B183=PO_valitsin!$C$8,100000,'mallin data'!EO183/'mallin data'!BP$297*PO_valitsin!H$5)</f>
        <v>6.1674290285007261E-2</v>
      </c>
      <c r="HO183" s="87"/>
      <c r="HP183" s="87"/>
      <c r="HQ183" s="87"/>
      <c r="HR183" s="87">
        <f>IF($B183=PO_valitsin!$C$8,100000,'mallin data'!ES183/'mallin data'!BT$297*PO_valitsin!I$5)</f>
        <v>0</v>
      </c>
      <c r="HS183" s="87"/>
      <c r="HT183" s="87"/>
      <c r="HU183" s="87"/>
      <c r="HV183" s="87"/>
      <c r="HW183" s="87"/>
      <c r="HX183" s="87"/>
      <c r="HY183" s="87"/>
      <c r="HZ183" s="87"/>
      <c r="IA183" s="87"/>
      <c r="IB183" s="87"/>
      <c r="IC183" s="87"/>
      <c r="ID183" s="87"/>
      <c r="IE183" s="87"/>
      <c r="IF183" s="87"/>
      <c r="IG183" s="87"/>
      <c r="IH183" s="87">
        <f>IF($B183=PO_valitsin!$C$8,100000,'mallin data'!FI183/'mallin data'!CJ$297*PO_valitsin!G$5)</f>
        <v>0.12697016832024871</v>
      </c>
      <c r="II183" s="88">
        <f t="shared" si="8"/>
        <v>0.43024675840493154</v>
      </c>
      <c r="IJ183" s="80">
        <f t="shared" si="9"/>
        <v>12</v>
      </c>
      <c r="IK183" s="89">
        <f t="shared" si="11"/>
        <v>1.8099999999999977E-8</v>
      </c>
      <c r="IL183" s="36" t="str">
        <f t="shared" si="10"/>
        <v>Petäjävesi</v>
      </c>
    </row>
    <row r="184" spans="2:246" x14ac:dyDescent="0.2">
      <c r="B184" s="12" t="s">
        <v>192</v>
      </c>
      <c r="C184" s="12">
        <v>593</v>
      </c>
      <c r="F184" s="59" t="s">
        <v>110</v>
      </c>
      <c r="G184" s="59" t="s">
        <v>111</v>
      </c>
      <c r="H184" s="59" t="s">
        <v>84</v>
      </c>
      <c r="I184" s="59" t="s">
        <v>85</v>
      </c>
      <c r="J184" s="71">
        <v>50.9</v>
      </c>
      <c r="Q184" s="71">
        <v>57</v>
      </c>
      <c r="AV184" s="67"/>
      <c r="AW184" s="67"/>
      <c r="BO184" s="76">
        <v>2.030456852791878E-2</v>
      </c>
      <c r="BP184" s="77">
        <v>25174.987683284457</v>
      </c>
      <c r="BT184" s="75">
        <v>1E-3</v>
      </c>
      <c r="CJ184" s="68">
        <v>1407</v>
      </c>
      <c r="CK184" s="84">
        <f>ABS(J184-PO_valitsin!$D$8)</f>
        <v>5.3999999999999986</v>
      </c>
      <c r="CR184" s="86">
        <f>ABS(Q184-PO_valitsin!$F$8)</f>
        <v>31</v>
      </c>
      <c r="EN184" s="85">
        <f>ABS(BO184-PO_valitsin!$E$8)</f>
        <v>6.7718361631367047E-2</v>
      </c>
      <c r="EO184" s="85">
        <f>ABS(BP184-PO_valitsin!$H$8)</f>
        <v>1532.3832402144762</v>
      </c>
      <c r="ES184" s="85">
        <f>ABS(BT184-PO_valitsin!$I$8)</f>
        <v>1E-3</v>
      </c>
      <c r="FI184" s="85">
        <f>ABS(CJ184-PO_valitsin!$G$8)</f>
        <v>361</v>
      </c>
      <c r="FJ184" s="87">
        <f>IF($B184=PO_valitsin!$C$8,100000,'mallin data'!CK184/'mallin data'!J$297*PO_valitsin!D$5)</f>
        <v>0.24346334819925022</v>
      </c>
      <c r="FK184" s="87"/>
      <c r="FL184" s="87"/>
      <c r="FM184" s="87"/>
      <c r="FN184" s="87"/>
      <c r="FO184" s="87"/>
      <c r="FP184" s="87"/>
      <c r="FQ184" s="87">
        <f>IF($B184=PO_valitsin!$C$8,100000,'mallin data'!CR184/'mallin data'!Q$297*PO_valitsin!F$5)</f>
        <v>0.14674384035689633</v>
      </c>
      <c r="FR184" s="87"/>
      <c r="FS184" s="87"/>
      <c r="FT184" s="87"/>
      <c r="FU184" s="87"/>
      <c r="FV184" s="87"/>
      <c r="FW184" s="87"/>
      <c r="FX184" s="87"/>
      <c r="FY184" s="87"/>
      <c r="FZ184" s="87"/>
      <c r="GA184" s="87"/>
      <c r="GB184" s="87"/>
      <c r="GC184" s="87"/>
      <c r="GD184" s="87"/>
      <c r="GE184" s="87"/>
      <c r="GF184" s="87"/>
      <c r="GG184" s="87"/>
      <c r="GH184" s="87"/>
      <c r="GI184" s="87"/>
      <c r="GJ184" s="87"/>
      <c r="GK184" s="87"/>
      <c r="GL184" s="87"/>
      <c r="GM184" s="87"/>
      <c r="GN184" s="87"/>
      <c r="GO184" s="87"/>
      <c r="GP184" s="87"/>
      <c r="GQ184" s="87"/>
      <c r="GR184" s="87"/>
      <c r="GS184" s="87"/>
      <c r="GT184" s="87"/>
      <c r="GU184" s="87"/>
      <c r="GV184" s="87"/>
      <c r="GW184" s="87"/>
      <c r="GX184" s="87"/>
      <c r="GY184" s="87"/>
      <c r="GZ184" s="87"/>
      <c r="HA184" s="87"/>
      <c r="HB184" s="87"/>
      <c r="HC184" s="87"/>
      <c r="HD184" s="87"/>
      <c r="HE184" s="87"/>
      <c r="HF184" s="87"/>
      <c r="HG184" s="87"/>
      <c r="HH184" s="87"/>
      <c r="HI184" s="87"/>
      <c r="HJ184" s="87"/>
      <c r="HK184" s="87"/>
      <c r="HL184" s="87"/>
      <c r="HM184" s="87">
        <f>IF($B184=PO_valitsin!$C$8,100000,'mallin data'!EN184/'mallin data'!BO$297*PO_valitsin!E$5)</f>
        <v>0.66358206184643809</v>
      </c>
      <c r="HN184" s="87">
        <f>IF($B184=PO_valitsin!$C$8,100000,'mallin data'!EO184/'mallin data'!BP$297*PO_valitsin!H$5)</f>
        <v>4.8628972953917105E-2</v>
      </c>
      <c r="HO184" s="87"/>
      <c r="HP184" s="87"/>
      <c r="HQ184" s="87"/>
      <c r="HR184" s="87">
        <f>IF($B184=PO_valitsin!$C$8,100000,'mallin data'!ES184/'mallin data'!BT$297*PO_valitsin!I$5)</f>
        <v>1.4622236824659501E-2</v>
      </c>
      <c r="HS184" s="87"/>
      <c r="HT184" s="87"/>
      <c r="HU184" s="87"/>
      <c r="HV184" s="87"/>
      <c r="HW184" s="87"/>
      <c r="HX184" s="87"/>
      <c r="HY184" s="87"/>
      <c r="HZ184" s="87"/>
      <c r="IA184" s="87"/>
      <c r="IB184" s="87"/>
      <c r="IC184" s="87"/>
      <c r="ID184" s="87"/>
      <c r="IE184" s="87"/>
      <c r="IF184" s="87"/>
      <c r="IG184" s="87"/>
      <c r="IH184" s="87">
        <f>IF($B184=PO_valitsin!$C$8,100000,'mallin data'!FI184/'mallin data'!CJ$297*PO_valitsin!G$5)</f>
        <v>3.5069801655401515E-2</v>
      </c>
      <c r="II184" s="88">
        <f t="shared" si="8"/>
        <v>1.1521102800365626</v>
      </c>
      <c r="IJ184" s="80">
        <f t="shared" si="9"/>
        <v>199</v>
      </c>
      <c r="IK184" s="89">
        <f t="shared" si="11"/>
        <v>1.8199999999999978E-8</v>
      </c>
      <c r="IL184" s="36" t="str">
        <f t="shared" si="10"/>
        <v>Pieksämäki</v>
      </c>
    </row>
    <row r="185" spans="2:246" x14ac:dyDescent="0.2">
      <c r="B185" s="12" t="s">
        <v>318</v>
      </c>
      <c r="C185" s="12">
        <v>595</v>
      </c>
      <c r="F185" s="59" t="s">
        <v>170</v>
      </c>
      <c r="G185" s="59" t="s">
        <v>171</v>
      </c>
      <c r="H185" s="59" t="s">
        <v>93</v>
      </c>
      <c r="I185" s="59" t="s">
        <v>94</v>
      </c>
      <c r="J185" s="71">
        <v>52.7</v>
      </c>
      <c r="Q185" s="71">
        <v>75</v>
      </c>
      <c r="AV185" s="67"/>
      <c r="AW185" s="67"/>
      <c r="BO185" s="76">
        <v>-7.03125E-2</v>
      </c>
      <c r="BP185" s="77">
        <v>21820.874048612815</v>
      </c>
      <c r="BT185" s="75">
        <v>2E-3</v>
      </c>
      <c r="CJ185" s="68">
        <v>357</v>
      </c>
      <c r="CK185" s="84">
        <f>ABS(J185-PO_valitsin!$D$8)</f>
        <v>7.2000000000000028</v>
      </c>
      <c r="CR185" s="86">
        <f>ABS(Q185-PO_valitsin!$F$8)</f>
        <v>13</v>
      </c>
      <c r="EN185" s="85">
        <f>ABS(BO185-PO_valitsin!$E$8)</f>
        <v>2.2898706896551727E-2</v>
      </c>
      <c r="EO185" s="85">
        <f>ABS(BP185-PO_valitsin!$H$8)</f>
        <v>4886.4968748861174</v>
      </c>
      <c r="ES185" s="85">
        <f>ABS(BT185-PO_valitsin!$I$8)</f>
        <v>0</v>
      </c>
      <c r="FI185" s="85">
        <f>ABS(CJ185-PO_valitsin!$G$8)</f>
        <v>1411</v>
      </c>
      <c r="FJ185" s="87">
        <f>IF($B185=PO_valitsin!$C$8,100000,'mallin data'!CK185/'mallin data'!J$297*PO_valitsin!D$5)</f>
        <v>0.3246177975990005</v>
      </c>
      <c r="FK185" s="87"/>
      <c r="FL185" s="87"/>
      <c r="FM185" s="87"/>
      <c r="FN185" s="87"/>
      <c r="FO185" s="87"/>
      <c r="FP185" s="87"/>
      <c r="FQ185" s="87">
        <f>IF($B185=PO_valitsin!$C$8,100000,'mallin data'!CR185/'mallin data'!Q$297*PO_valitsin!F$5)</f>
        <v>6.1537739504504904E-2</v>
      </c>
      <c r="FR185" s="87"/>
      <c r="FS185" s="87"/>
      <c r="FT185" s="87"/>
      <c r="FU185" s="87"/>
      <c r="FV185" s="87"/>
      <c r="FW185" s="87"/>
      <c r="FX185" s="87"/>
      <c r="FY185" s="87"/>
      <c r="FZ185" s="87"/>
      <c r="GA185" s="87"/>
      <c r="GB185" s="87"/>
      <c r="GC185" s="87"/>
      <c r="GD185" s="87"/>
      <c r="GE185" s="87"/>
      <c r="GF185" s="87"/>
      <c r="GG185" s="87"/>
      <c r="GH185" s="87"/>
      <c r="GI185" s="87"/>
      <c r="GJ185" s="87"/>
      <c r="GK185" s="87"/>
      <c r="GL185" s="87"/>
      <c r="GM185" s="87"/>
      <c r="GN185" s="87"/>
      <c r="GO185" s="87"/>
      <c r="GP185" s="87"/>
      <c r="GQ185" s="87"/>
      <c r="GR185" s="87"/>
      <c r="GS185" s="87"/>
      <c r="GT185" s="87"/>
      <c r="GU185" s="87"/>
      <c r="GV185" s="87"/>
      <c r="GW185" s="87"/>
      <c r="GX185" s="87"/>
      <c r="GY185" s="87"/>
      <c r="GZ185" s="87"/>
      <c r="HA185" s="87"/>
      <c r="HB185" s="87"/>
      <c r="HC185" s="87"/>
      <c r="HD185" s="87"/>
      <c r="HE185" s="87"/>
      <c r="HF185" s="87"/>
      <c r="HG185" s="87"/>
      <c r="HH185" s="87"/>
      <c r="HI185" s="87"/>
      <c r="HJ185" s="87"/>
      <c r="HK185" s="87"/>
      <c r="HL185" s="87"/>
      <c r="HM185" s="87">
        <f>IF($B185=PO_valitsin!$C$8,100000,'mallin data'!EN185/'mallin data'!BO$297*PO_valitsin!E$5)</f>
        <v>0.22438775495998808</v>
      </c>
      <c r="HN185" s="87">
        <f>IF($B185=PO_valitsin!$C$8,100000,'mallin data'!EO185/'mallin data'!BP$297*PO_valitsin!H$5)</f>
        <v>0.15506912248334093</v>
      </c>
      <c r="HO185" s="87"/>
      <c r="HP185" s="87"/>
      <c r="HQ185" s="87"/>
      <c r="HR185" s="87">
        <f>IF($B185=PO_valitsin!$C$8,100000,'mallin data'!ES185/'mallin data'!BT$297*PO_valitsin!I$5)</f>
        <v>0</v>
      </c>
      <c r="HS185" s="87"/>
      <c r="HT185" s="87"/>
      <c r="HU185" s="87"/>
      <c r="HV185" s="87"/>
      <c r="HW185" s="87"/>
      <c r="HX185" s="87"/>
      <c r="HY185" s="87"/>
      <c r="HZ185" s="87"/>
      <c r="IA185" s="87"/>
      <c r="IB185" s="87"/>
      <c r="IC185" s="87"/>
      <c r="ID185" s="87"/>
      <c r="IE185" s="87"/>
      <c r="IF185" s="87"/>
      <c r="IG185" s="87"/>
      <c r="IH185" s="87">
        <f>IF($B185=PO_valitsin!$C$8,100000,'mallin data'!FI185/'mallin data'!CJ$297*PO_valitsin!G$5)</f>
        <v>0.1370733798774835</v>
      </c>
      <c r="II185" s="88">
        <f t="shared" si="8"/>
        <v>0.9026858127243178</v>
      </c>
      <c r="IJ185" s="80">
        <f t="shared" si="9"/>
        <v>134</v>
      </c>
      <c r="IK185" s="89">
        <f t="shared" si="11"/>
        <v>1.8299999999999979E-8</v>
      </c>
      <c r="IL185" s="36" t="str">
        <f t="shared" si="10"/>
        <v>Pielavesi</v>
      </c>
    </row>
    <row r="186" spans="2:246" x14ac:dyDescent="0.2">
      <c r="B186" s="12" t="s">
        <v>319</v>
      </c>
      <c r="C186" s="12">
        <v>598</v>
      </c>
      <c r="F186" s="59" t="s">
        <v>212</v>
      </c>
      <c r="G186" s="59" t="s">
        <v>213</v>
      </c>
      <c r="H186" s="59" t="s">
        <v>117</v>
      </c>
      <c r="I186" s="59" t="s">
        <v>118</v>
      </c>
      <c r="J186" s="71">
        <v>45.1</v>
      </c>
      <c r="Q186" s="71">
        <v>42.8</v>
      </c>
      <c r="AV186" s="67"/>
      <c r="AW186" s="67"/>
      <c r="BO186" s="76">
        <v>-9.410599306587419E-3</v>
      </c>
      <c r="BP186" s="77">
        <v>26411.002464698333</v>
      </c>
      <c r="BT186" s="75">
        <v>0.54100000000000004</v>
      </c>
      <c r="CJ186" s="68">
        <v>2000</v>
      </c>
      <c r="CK186" s="84">
        <f>ABS(J186-PO_valitsin!$D$8)</f>
        <v>0.39999999999999858</v>
      </c>
      <c r="CR186" s="86">
        <f>ABS(Q186-PO_valitsin!$F$8)</f>
        <v>45.2</v>
      </c>
      <c r="EN186" s="85">
        <f>ABS(BO186-PO_valitsin!$E$8)</f>
        <v>3.8003193796860853E-2</v>
      </c>
      <c r="EO186" s="85">
        <f>ABS(BP186-PO_valitsin!$H$8)</f>
        <v>296.36845880059991</v>
      </c>
      <c r="ES186" s="85">
        <f>ABS(BT186-PO_valitsin!$I$8)</f>
        <v>0.53900000000000003</v>
      </c>
      <c r="FI186" s="85">
        <f>ABS(CJ186-PO_valitsin!$G$8)</f>
        <v>232</v>
      </c>
      <c r="FJ186" s="87">
        <f>IF($B186=PO_valitsin!$C$8,100000,'mallin data'!CK186/'mallin data'!J$297*PO_valitsin!D$5)</f>
        <v>1.803432208883329E-2</v>
      </c>
      <c r="FK186" s="87"/>
      <c r="FL186" s="87"/>
      <c r="FM186" s="87"/>
      <c r="FN186" s="87"/>
      <c r="FO186" s="87"/>
      <c r="FP186" s="87"/>
      <c r="FQ186" s="87">
        <f>IF($B186=PO_valitsin!$C$8,100000,'mallin data'!CR186/'mallin data'!Q$297*PO_valitsin!F$5)</f>
        <v>0.21396198658489399</v>
      </c>
      <c r="FR186" s="87"/>
      <c r="FS186" s="87"/>
      <c r="FT186" s="87"/>
      <c r="FU186" s="87"/>
      <c r="FV186" s="87"/>
      <c r="FW186" s="87"/>
      <c r="FX186" s="87"/>
      <c r="FY186" s="87"/>
      <c r="FZ186" s="87"/>
      <c r="GA186" s="87"/>
      <c r="GB186" s="87"/>
      <c r="GC186" s="87"/>
      <c r="GD186" s="87"/>
      <c r="GE186" s="87"/>
      <c r="GF186" s="87"/>
      <c r="GG186" s="87"/>
      <c r="GH186" s="87"/>
      <c r="GI186" s="87"/>
      <c r="GJ186" s="87"/>
      <c r="GK186" s="87"/>
      <c r="GL186" s="87"/>
      <c r="GM186" s="87"/>
      <c r="GN186" s="87"/>
      <c r="GO186" s="87"/>
      <c r="GP186" s="87"/>
      <c r="GQ186" s="87"/>
      <c r="GR186" s="87"/>
      <c r="GS186" s="87"/>
      <c r="GT186" s="87"/>
      <c r="GU186" s="87"/>
      <c r="GV186" s="87"/>
      <c r="GW186" s="87"/>
      <c r="GX186" s="87"/>
      <c r="GY186" s="87"/>
      <c r="GZ186" s="87"/>
      <c r="HA186" s="87"/>
      <c r="HB186" s="87"/>
      <c r="HC186" s="87"/>
      <c r="HD186" s="87"/>
      <c r="HE186" s="87"/>
      <c r="HF186" s="87"/>
      <c r="HG186" s="87"/>
      <c r="HH186" s="87"/>
      <c r="HI186" s="87"/>
      <c r="HJ186" s="87"/>
      <c r="HK186" s="87"/>
      <c r="HL186" s="87"/>
      <c r="HM186" s="87">
        <f>IF($B186=PO_valitsin!$C$8,100000,'mallin data'!EN186/'mallin data'!BO$297*PO_valitsin!E$5)</f>
        <v>0.37239881605153369</v>
      </c>
      <c r="HN186" s="87">
        <f>IF($B186=PO_valitsin!$C$8,100000,'mallin data'!EO186/'mallin data'!BP$297*PO_valitsin!H$5)</f>
        <v>9.4050191813578668E-3</v>
      </c>
      <c r="HO186" s="87"/>
      <c r="HP186" s="87"/>
      <c r="HQ186" s="87"/>
      <c r="HR186" s="87">
        <f>IF($B186=PO_valitsin!$C$8,100000,'mallin data'!ES186/'mallin data'!BT$297*PO_valitsin!I$5)</f>
        <v>7.8813856484914719</v>
      </c>
      <c r="HS186" s="87"/>
      <c r="HT186" s="87"/>
      <c r="HU186" s="87"/>
      <c r="HV186" s="87"/>
      <c r="HW186" s="87"/>
      <c r="HX186" s="87"/>
      <c r="HY186" s="87"/>
      <c r="HZ186" s="87"/>
      <c r="IA186" s="87"/>
      <c r="IB186" s="87"/>
      <c r="IC186" s="87"/>
      <c r="ID186" s="87"/>
      <c r="IE186" s="87"/>
      <c r="IF186" s="87"/>
      <c r="IG186" s="87"/>
      <c r="IH186" s="87">
        <f>IF($B186=PO_valitsin!$C$8,100000,'mallin data'!FI186/'mallin data'!CJ$297*PO_valitsin!G$5)</f>
        <v>2.2537933473831442E-2</v>
      </c>
      <c r="II186" s="88">
        <f t="shared" si="8"/>
        <v>8.5177237442719225</v>
      </c>
      <c r="IJ186" s="80">
        <f t="shared" si="9"/>
        <v>280</v>
      </c>
      <c r="IK186" s="89">
        <f t="shared" si="11"/>
        <v>1.8399999999999979E-8</v>
      </c>
      <c r="IL186" s="36" t="str">
        <f t="shared" si="10"/>
        <v>Pietarsaari</v>
      </c>
    </row>
    <row r="187" spans="2:246" x14ac:dyDescent="0.2">
      <c r="B187" s="12" t="s">
        <v>320</v>
      </c>
      <c r="C187" s="12">
        <v>601</v>
      </c>
      <c r="F187" s="59" t="s">
        <v>141</v>
      </c>
      <c r="G187" s="59" t="s">
        <v>142</v>
      </c>
      <c r="H187" s="59" t="s">
        <v>93</v>
      </c>
      <c r="I187" s="59" t="s">
        <v>94</v>
      </c>
      <c r="J187" s="71">
        <v>50.3</v>
      </c>
      <c r="Q187" s="71">
        <v>98.7</v>
      </c>
      <c r="AV187" s="67"/>
      <c r="AW187" s="67"/>
      <c r="BO187" s="76">
        <v>-4.9350649350649353E-2</v>
      </c>
      <c r="BP187" s="77">
        <v>22781.801016314523</v>
      </c>
      <c r="BT187" s="75"/>
      <c r="CJ187" s="68">
        <v>366</v>
      </c>
      <c r="CK187" s="84">
        <f>ABS(J187-PO_valitsin!$D$8)</f>
        <v>4.7999999999999972</v>
      </c>
      <c r="CR187" s="86">
        <f>ABS(Q187-PO_valitsin!$F$8)</f>
        <v>10.700000000000003</v>
      </c>
      <c r="EN187" s="85">
        <f>ABS(BO187-PO_valitsin!$E$8)</f>
        <v>1.9368562472010797E-3</v>
      </c>
      <c r="EO187" s="85">
        <f>ABS(BP187-PO_valitsin!$H$8)</f>
        <v>3925.5699071844101</v>
      </c>
      <c r="ES187" s="85">
        <f>ABS(BT187-PO_valitsin!$I$8)</f>
        <v>2E-3</v>
      </c>
      <c r="FI187" s="85">
        <f>ABS(CJ187-PO_valitsin!$G$8)</f>
        <v>1402</v>
      </c>
      <c r="FJ187" s="87">
        <f>IF($B187=PO_valitsin!$C$8,100000,'mallin data'!CK187/'mallin data'!J$297*PO_valitsin!D$5)</f>
        <v>0.21641186506600013</v>
      </c>
      <c r="FK187" s="87"/>
      <c r="FL187" s="87"/>
      <c r="FM187" s="87"/>
      <c r="FN187" s="87"/>
      <c r="FO187" s="87"/>
      <c r="FP187" s="87"/>
      <c r="FQ187" s="87">
        <f>IF($B187=PO_valitsin!$C$8,100000,'mallin data'!CR187/'mallin data'!Q$297*PO_valitsin!F$5)</f>
        <v>5.0650293284477128E-2</v>
      </c>
      <c r="FR187" s="87"/>
      <c r="FS187" s="87"/>
      <c r="FT187" s="87"/>
      <c r="FU187" s="87"/>
      <c r="FV187" s="87"/>
      <c r="FW187" s="87"/>
      <c r="FX187" s="87"/>
      <c r="FY187" s="87"/>
      <c r="FZ187" s="87"/>
      <c r="GA187" s="87"/>
      <c r="GB187" s="87"/>
      <c r="GC187" s="87"/>
      <c r="GD187" s="87"/>
      <c r="GE187" s="87"/>
      <c r="GF187" s="87"/>
      <c r="GG187" s="87"/>
      <c r="GH187" s="87"/>
      <c r="GI187" s="87"/>
      <c r="GJ187" s="87"/>
      <c r="GK187" s="87"/>
      <c r="GL187" s="87"/>
      <c r="GM187" s="87"/>
      <c r="GN187" s="87"/>
      <c r="GO187" s="87"/>
      <c r="GP187" s="87"/>
      <c r="GQ187" s="87"/>
      <c r="GR187" s="87"/>
      <c r="GS187" s="87"/>
      <c r="GT187" s="87"/>
      <c r="GU187" s="87"/>
      <c r="GV187" s="87"/>
      <c r="GW187" s="87"/>
      <c r="GX187" s="87"/>
      <c r="GY187" s="87"/>
      <c r="GZ187" s="87"/>
      <c r="HA187" s="87"/>
      <c r="HB187" s="87"/>
      <c r="HC187" s="87"/>
      <c r="HD187" s="87"/>
      <c r="HE187" s="87"/>
      <c r="HF187" s="87"/>
      <c r="HG187" s="87"/>
      <c r="HH187" s="87"/>
      <c r="HI187" s="87"/>
      <c r="HJ187" s="87"/>
      <c r="HK187" s="87"/>
      <c r="HL187" s="87"/>
      <c r="HM187" s="87">
        <f>IF($B187=PO_valitsin!$C$8,100000,'mallin data'!EN187/'mallin data'!BO$297*PO_valitsin!E$5)</f>
        <v>1.8979535698372758E-2</v>
      </c>
      <c r="HN187" s="87">
        <f>IF($B187=PO_valitsin!$C$8,100000,'mallin data'!EO187/'mallin data'!BP$297*PO_valitsin!H$5)</f>
        <v>0.12457486341240799</v>
      </c>
      <c r="HO187" s="87"/>
      <c r="HP187" s="87"/>
      <c r="HQ187" s="87"/>
      <c r="HR187" s="87">
        <f>IF($B187=PO_valitsin!$C$8,100000,'mallin data'!ES187/'mallin data'!BT$297*PO_valitsin!I$5)</f>
        <v>2.9244473649319001E-2</v>
      </c>
      <c r="HS187" s="87"/>
      <c r="HT187" s="87"/>
      <c r="HU187" s="87"/>
      <c r="HV187" s="87"/>
      <c r="HW187" s="87"/>
      <c r="HX187" s="87"/>
      <c r="HY187" s="87"/>
      <c r="HZ187" s="87"/>
      <c r="IA187" s="87"/>
      <c r="IB187" s="87"/>
      <c r="IC187" s="87"/>
      <c r="ID187" s="87"/>
      <c r="IE187" s="87"/>
      <c r="IF187" s="87"/>
      <c r="IG187" s="87"/>
      <c r="IH187" s="87">
        <f>IF($B187=PO_valitsin!$C$8,100000,'mallin data'!FI187/'mallin data'!CJ$297*PO_valitsin!G$5)</f>
        <v>0.13619906349272276</v>
      </c>
      <c r="II187" s="88">
        <f t="shared" si="8"/>
        <v>0.57606011310329963</v>
      </c>
      <c r="IJ187" s="80">
        <f t="shared" si="9"/>
        <v>39</v>
      </c>
      <c r="IK187" s="89">
        <f t="shared" si="11"/>
        <v>1.849999999999998E-8</v>
      </c>
      <c r="IL187" s="36" t="str">
        <f t="shared" si="10"/>
        <v>Pihtipudas</v>
      </c>
    </row>
    <row r="188" spans="2:246" x14ac:dyDescent="0.2">
      <c r="B188" s="12" t="s">
        <v>321</v>
      </c>
      <c r="C188" s="12">
        <v>604</v>
      </c>
      <c r="F188" s="59" t="s">
        <v>82</v>
      </c>
      <c r="G188" s="59" t="s">
        <v>83</v>
      </c>
      <c r="H188" s="59" t="s">
        <v>117</v>
      </c>
      <c r="I188" s="59" t="s">
        <v>118</v>
      </c>
      <c r="J188" s="71">
        <v>40.9</v>
      </c>
      <c r="Q188" s="71">
        <v>47.9</v>
      </c>
      <c r="AV188" s="67"/>
      <c r="AW188" s="67"/>
      <c r="BO188" s="76">
        <v>3.0911901081916537E-3</v>
      </c>
      <c r="BP188" s="77">
        <v>31544.894331262341</v>
      </c>
      <c r="BT188" s="75">
        <v>4.0000000000000001E-3</v>
      </c>
      <c r="CJ188" s="68">
        <v>2596</v>
      </c>
      <c r="CK188" s="84">
        <f>ABS(J188-PO_valitsin!$D$8)</f>
        <v>4.6000000000000014</v>
      </c>
      <c r="CR188" s="86">
        <f>ABS(Q188-PO_valitsin!$F$8)</f>
        <v>40.1</v>
      </c>
      <c r="EN188" s="85">
        <f>ABS(BO188-PO_valitsin!$E$8)</f>
        <v>5.0504983211639924E-2</v>
      </c>
      <c r="EO188" s="85">
        <f>ABS(BP188-PO_valitsin!$H$8)</f>
        <v>4837.5234077634086</v>
      </c>
      <c r="ES188" s="85">
        <f>ABS(BT188-PO_valitsin!$I$8)</f>
        <v>2E-3</v>
      </c>
      <c r="FI188" s="85">
        <f>ABS(CJ188-PO_valitsin!$G$8)</f>
        <v>828</v>
      </c>
      <c r="FJ188" s="87">
        <f>IF($B188=PO_valitsin!$C$8,100000,'mallin data'!CK188/'mallin data'!J$297*PO_valitsin!D$5)</f>
        <v>0.20739470402158361</v>
      </c>
      <c r="FK188" s="87"/>
      <c r="FL188" s="87"/>
      <c r="FM188" s="87"/>
      <c r="FN188" s="87"/>
      <c r="FO188" s="87"/>
      <c r="FP188" s="87"/>
      <c r="FQ188" s="87">
        <f>IF($B188=PO_valitsin!$C$8,100000,'mallin data'!CR188/'mallin data'!Q$297*PO_valitsin!F$5)</f>
        <v>0.18982025801004973</v>
      </c>
      <c r="FR188" s="87"/>
      <c r="FS188" s="87"/>
      <c r="FT188" s="87"/>
      <c r="FU188" s="87"/>
      <c r="FV188" s="87"/>
      <c r="FW188" s="87"/>
      <c r="FX188" s="87"/>
      <c r="FY188" s="87"/>
      <c r="FZ188" s="87"/>
      <c r="GA188" s="87"/>
      <c r="GB188" s="87"/>
      <c r="GC188" s="87"/>
      <c r="GD188" s="87"/>
      <c r="GE188" s="87"/>
      <c r="GF188" s="87"/>
      <c r="GG188" s="87"/>
      <c r="GH188" s="87"/>
      <c r="GI188" s="87"/>
      <c r="GJ188" s="87"/>
      <c r="GK188" s="87"/>
      <c r="GL188" s="87"/>
      <c r="GM188" s="87"/>
      <c r="GN188" s="87"/>
      <c r="GO188" s="87"/>
      <c r="GP188" s="87"/>
      <c r="GQ188" s="87"/>
      <c r="GR188" s="87"/>
      <c r="GS188" s="87"/>
      <c r="GT188" s="87"/>
      <c r="GU188" s="87"/>
      <c r="GV188" s="87"/>
      <c r="GW188" s="87"/>
      <c r="GX188" s="87"/>
      <c r="GY188" s="87"/>
      <c r="GZ188" s="87"/>
      <c r="HA188" s="87"/>
      <c r="HB188" s="87"/>
      <c r="HC188" s="87"/>
      <c r="HD188" s="87"/>
      <c r="HE188" s="87"/>
      <c r="HF188" s="87"/>
      <c r="HG188" s="87"/>
      <c r="HH188" s="87"/>
      <c r="HI188" s="87"/>
      <c r="HJ188" s="87"/>
      <c r="HK188" s="87"/>
      <c r="HL188" s="87"/>
      <c r="HM188" s="87">
        <f>IF($B188=PO_valitsin!$C$8,100000,'mallin data'!EN188/'mallin data'!BO$297*PO_valitsin!E$5)</f>
        <v>0.49490566643561607</v>
      </c>
      <c r="HN188" s="87">
        <f>IF($B188=PO_valitsin!$C$8,100000,'mallin data'!EO188/'mallin data'!BP$297*PO_valitsin!H$5)</f>
        <v>0.15351498814822745</v>
      </c>
      <c r="HO188" s="87"/>
      <c r="HP188" s="87"/>
      <c r="HQ188" s="87"/>
      <c r="HR188" s="87">
        <f>IF($B188=PO_valitsin!$C$8,100000,'mallin data'!ES188/'mallin data'!BT$297*PO_valitsin!I$5)</f>
        <v>2.9244473649319001E-2</v>
      </c>
      <c r="HS188" s="87"/>
      <c r="HT188" s="87"/>
      <c r="HU188" s="87"/>
      <c r="HV188" s="87"/>
      <c r="HW188" s="87"/>
      <c r="HX188" s="87"/>
      <c r="HY188" s="87"/>
      <c r="HZ188" s="87"/>
      <c r="IA188" s="87"/>
      <c r="IB188" s="87"/>
      <c r="IC188" s="87"/>
      <c r="ID188" s="87"/>
      <c r="IE188" s="87"/>
      <c r="IF188" s="87"/>
      <c r="IG188" s="87"/>
      <c r="IH188" s="87">
        <f>IF($B188=PO_valitsin!$C$8,100000,'mallin data'!FI188/'mallin data'!CJ$297*PO_valitsin!G$5)</f>
        <v>8.0437107397984639E-2</v>
      </c>
      <c r="II188" s="88">
        <f t="shared" si="8"/>
        <v>1.1553172162627803</v>
      </c>
      <c r="IJ188" s="80">
        <f t="shared" si="9"/>
        <v>200</v>
      </c>
      <c r="IK188" s="89">
        <f t="shared" si="11"/>
        <v>1.8599999999999981E-8</v>
      </c>
      <c r="IL188" s="36" t="str">
        <f t="shared" si="10"/>
        <v>Pirkkala</v>
      </c>
    </row>
    <row r="189" spans="2:246" x14ac:dyDescent="0.2">
      <c r="B189" s="12" t="s">
        <v>322</v>
      </c>
      <c r="C189" s="12">
        <v>607</v>
      </c>
      <c r="F189" s="59" t="s">
        <v>155</v>
      </c>
      <c r="G189" s="59" t="s">
        <v>156</v>
      </c>
      <c r="H189" s="59" t="s">
        <v>93</v>
      </c>
      <c r="I189" s="59" t="s">
        <v>94</v>
      </c>
      <c r="J189" s="71">
        <v>51.3</v>
      </c>
      <c r="Q189" s="71">
        <v>97.8</v>
      </c>
      <c r="AV189" s="67"/>
      <c r="AW189" s="67"/>
      <c r="BO189" s="76">
        <v>7.0796460176991149E-2</v>
      </c>
      <c r="BP189" s="77">
        <v>22034.654035433072</v>
      </c>
      <c r="BT189" s="75">
        <v>1E-3</v>
      </c>
      <c r="CJ189" s="68">
        <v>363</v>
      </c>
      <c r="CK189" s="84">
        <f>ABS(J189-PO_valitsin!$D$8)</f>
        <v>5.7999999999999972</v>
      </c>
      <c r="CR189" s="86">
        <f>ABS(Q189-PO_valitsin!$F$8)</f>
        <v>9.7999999999999972</v>
      </c>
      <c r="EN189" s="85">
        <f>ABS(BO189-PO_valitsin!$E$8)</f>
        <v>0.11821025328043942</v>
      </c>
      <c r="EO189" s="85">
        <f>ABS(BP189-PO_valitsin!$H$8)</f>
        <v>4672.716888065861</v>
      </c>
      <c r="ES189" s="85">
        <f>ABS(BT189-PO_valitsin!$I$8)</f>
        <v>1E-3</v>
      </c>
      <c r="FI189" s="85">
        <f>ABS(CJ189-PO_valitsin!$G$8)</f>
        <v>1405</v>
      </c>
      <c r="FJ189" s="87">
        <f>IF($B189=PO_valitsin!$C$8,100000,'mallin data'!CK189/'mallin data'!J$297*PO_valitsin!D$5)</f>
        <v>0.26149767028808352</v>
      </c>
      <c r="FK189" s="87"/>
      <c r="FL189" s="87"/>
      <c r="FM189" s="87"/>
      <c r="FN189" s="87"/>
      <c r="FO189" s="87"/>
      <c r="FP189" s="87"/>
      <c r="FQ189" s="87">
        <f>IF($B189=PO_valitsin!$C$8,100000,'mallin data'!CR189/'mallin data'!Q$297*PO_valitsin!F$5)</f>
        <v>4.6389988241857534E-2</v>
      </c>
      <c r="FR189" s="87"/>
      <c r="FS189" s="87"/>
      <c r="FT189" s="87"/>
      <c r="FU189" s="87"/>
      <c r="FV189" s="87"/>
      <c r="FW189" s="87"/>
      <c r="FX189" s="87"/>
      <c r="FY189" s="87"/>
      <c r="FZ189" s="87"/>
      <c r="GA189" s="87"/>
      <c r="GB189" s="87"/>
      <c r="GC189" s="87"/>
      <c r="GD189" s="87"/>
      <c r="GE189" s="87"/>
      <c r="GF189" s="87"/>
      <c r="GG189" s="87"/>
      <c r="GH189" s="87"/>
      <c r="GI189" s="87"/>
      <c r="GJ189" s="87"/>
      <c r="GK189" s="87"/>
      <c r="GL189" s="87"/>
      <c r="GM189" s="87"/>
      <c r="GN189" s="87"/>
      <c r="GO189" s="87"/>
      <c r="GP189" s="87"/>
      <c r="GQ189" s="87"/>
      <c r="GR189" s="87"/>
      <c r="GS189" s="87"/>
      <c r="GT189" s="87"/>
      <c r="GU189" s="87"/>
      <c r="GV189" s="87"/>
      <c r="GW189" s="87"/>
      <c r="GX189" s="87"/>
      <c r="GY189" s="87"/>
      <c r="GZ189" s="87"/>
      <c r="HA189" s="87"/>
      <c r="HB189" s="87"/>
      <c r="HC189" s="87"/>
      <c r="HD189" s="87"/>
      <c r="HE189" s="87"/>
      <c r="HF189" s="87"/>
      <c r="HG189" s="87"/>
      <c r="HH189" s="87"/>
      <c r="HI189" s="87"/>
      <c r="HJ189" s="87"/>
      <c r="HK189" s="87"/>
      <c r="HL189" s="87"/>
      <c r="HM189" s="87">
        <f>IF($B189=PO_valitsin!$C$8,100000,'mallin data'!EN189/'mallin data'!BO$297*PO_valitsin!E$5)</f>
        <v>1.1583594421588803</v>
      </c>
      <c r="HN189" s="87">
        <f>IF($B189=PO_valitsin!$C$8,100000,'mallin data'!EO189/'mallin data'!BP$297*PO_valitsin!H$5)</f>
        <v>0.14828498329129655</v>
      </c>
      <c r="HO189" s="87"/>
      <c r="HP189" s="87"/>
      <c r="HQ189" s="87"/>
      <c r="HR189" s="87">
        <f>IF($B189=PO_valitsin!$C$8,100000,'mallin data'!ES189/'mallin data'!BT$297*PO_valitsin!I$5)</f>
        <v>1.4622236824659501E-2</v>
      </c>
      <c r="HS189" s="87"/>
      <c r="HT189" s="87"/>
      <c r="HU189" s="87"/>
      <c r="HV189" s="87"/>
      <c r="HW189" s="87"/>
      <c r="HX189" s="87"/>
      <c r="HY189" s="87"/>
      <c r="HZ189" s="87"/>
      <c r="IA189" s="87"/>
      <c r="IB189" s="87"/>
      <c r="IC189" s="87"/>
      <c r="ID189" s="87"/>
      <c r="IE189" s="87"/>
      <c r="IF189" s="87"/>
      <c r="IG189" s="87"/>
      <c r="IH189" s="87">
        <f>IF($B189=PO_valitsin!$C$8,100000,'mallin data'!FI189/'mallin data'!CJ$297*PO_valitsin!G$5)</f>
        <v>0.13649050228764301</v>
      </c>
      <c r="II189" s="88">
        <f t="shared" si="8"/>
        <v>1.7656448417924204</v>
      </c>
      <c r="IJ189" s="80">
        <f t="shared" si="9"/>
        <v>247</v>
      </c>
      <c r="IK189" s="89">
        <f t="shared" si="11"/>
        <v>1.8699999999999982E-8</v>
      </c>
      <c r="IL189" s="36" t="str">
        <f t="shared" si="10"/>
        <v>Polvijärvi</v>
      </c>
    </row>
    <row r="190" spans="2:246" x14ac:dyDescent="0.2">
      <c r="B190" s="12" t="s">
        <v>323</v>
      </c>
      <c r="C190" s="12">
        <v>608</v>
      </c>
      <c r="F190" s="59" t="s">
        <v>121</v>
      </c>
      <c r="G190" s="59" t="s">
        <v>122</v>
      </c>
      <c r="H190" s="59" t="s">
        <v>93</v>
      </c>
      <c r="I190" s="59" t="s">
        <v>94</v>
      </c>
      <c r="J190" s="71">
        <v>49.9</v>
      </c>
      <c r="Q190" s="71">
        <v>29.1</v>
      </c>
      <c r="AV190" s="67"/>
      <c r="AW190" s="67"/>
      <c r="BO190" s="76">
        <v>-6.5989847715736044E-2</v>
      </c>
      <c r="BP190" s="77">
        <v>23893.029336078231</v>
      </c>
      <c r="BT190" s="75">
        <v>1E-3</v>
      </c>
      <c r="CJ190" s="68">
        <v>184</v>
      </c>
      <c r="CK190" s="84">
        <f>ABS(J190-PO_valitsin!$D$8)</f>
        <v>4.3999999999999986</v>
      </c>
      <c r="CR190" s="86">
        <f>ABS(Q190-PO_valitsin!$F$8)</f>
        <v>58.9</v>
      </c>
      <c r="EN190" s="85">
        <f>ABS(BO190-PO_valitsin!$E$8)</f>
        <v>1.8576054612287771E-2</v>
      </c>
      <c r="EO190" s="85">
        <f>ABS(BP190-PO_valitsin!$H$8)</f>
        <v>2814.3415874207021</v>
      </c>
      <c r="ES190" s="85">
        <f>ABS(BT190-PO_valitsin!$I$8)</f>
        <v>1E-3</v>
      </c>
      <c r="FI190" s="85">
        <f>ABS(CJ190-PO_valitsin!$G$8)</f>
        <v>1584</v>
      </c>
      <c r="FJ190" s="87">
        <f>IF($B190=PO_valitsin!$C$8,100000,'mallin data'!CK190/'mallin data'!J$297*PO_valitsin!D$5)</f>
        <v>0.19837754297716684</v>
      </c>
      <c r="FK190" s="87"/>
      <c r="FL190" s="87"/>
      <c r="FM190" s="87"/>
      <c r="FN190" s="87"/>
      <c r="FO190" s="87"/>
      <c r="FP190" s="87"/>
      <c r="FQ190" s="87">
        <f>IF($B190=PO_valitsin!$C$8,100000,'mallin data'!CR190/'mallin data'!Q$297*PO_valitsin!F$5)</f>
        <v>0.27881329667810301</v>
      </c>
      <c r="FR190" s="87"/>
      <c r="FS190" s="87"/>
      <c r="FT190" s="87"/>
      <c r="FU190" s="87"/>
      <c r="FV190" s="87"/>
      <c r="FW190" s="87"/>
      <c r="FX190" s="87"/>
      <c r="FY190" s="87"/>
      <c r="FZ190" s="87"/>
      <c r="GA190" s="87"/>
      <c r="GB190" s="87"/>
      <c r="GC190" s="87"/>
      <c r="GD190" s="87"/>
      <c r="GE190" s="87"/>
      <c r="GF190" s="87"/>
      <c r="GG190" s="87"/>
      <c r="GH190" s="87"/>
      <c r="GI190" s="87"/>
      <c r="GJ190" s="87"/>
      <c r="GK190" s="87"/>
      <c r="GL190" s="87"/>
      <c r="GM190" s="87"/>
      <c r="GN190" s="87"/>
      <c r="GO190" s="87"/>
      <c r="GP190" s="87"/>
      <c r="GQ190" s="87"/>
      <c r="GR190" s="87"/>
      <c r="GS190" s="87"/>
      <c r="GT190" s="87"/>
      <c r="GU190" s="87"/>
      <c r="GV190" s="87"/>
      <c r="GW190" s="87"/>
      <c r="GX190" s="87"/>
      <c r="GY190" s="87"/>
      <c r="GZ190" s="87"/>
      <c r="HA190" s="87"/>
      <c r="HB190" s="87"/>
      <c r="HC190" s="87"/>
      <c r="HD190" s="87"/>
      <c r="HE190" s="87"/>
      <c r="HF190" s="87"/>
      <c r="HG190" s="87"/>
      <c r="HH190" s="87"/>
      <c r="HI190" s="87"/>
      <c r="HJ190" s="87"/>
      <c r="HK190" s="87"/>
      <c r="HL190" s="87"/>
      <c r="HM190" s="87">
        <f>IF($B190=PO_valitsin!$C$8,100000,'mallin data'!EN190/'mallin data'!BO$297*PO_valitsin!E$5)</f>
        <v>0.18202945735302947</v>
      </c>
      <c r="HN190" s="87">
        <f>IF($B190=PO_valitsin!$C$8,100000,'mallin data'!EO190/'mallin data'!BP$297*PO_valitsin!H$5)</f>
        <v>8.9310909533708016E-2</v>
      </c>
      <c r="HO190" s="87"/>
      <c r="HP190" s="87"/>
      <c r="HQ190" s="87"/>
      <c r="HR190" s="87">
        <f>IF($B190=PO_valitsin!$C$8,100000,'mallin data'!ES190/'mallin data'!BT$297*PO_valitsin!I$5)</f>
        <v>1.4622236824659501E-2</v>
      </c>
      <c r="HS190" s="87"/>
      <c r="HT190" s="87"/>
      <c r="HU190" s="87"/>
      <c r="HV190" s="87"/>
      <c r="HW190" s="87"/>
      <c r="HX190" s="87"/>
      <c r="HY190" s="87"/>
      <c r="HZ190" s="87"/>
      <c r="IA190" s="87"/>
      <c r="IB190" s="87"/>
      <c r="IC190" s="87"/>
      <c r="ID190" s="87"/>
      <c r="IE190" s="87"/>
      <c r="IF190" s="87"/>
      <c r="IG190" s="87"/>
      <c r="IH190" s="87">
        <f>IF($B190=PO_valitsin!$C$8,100000,'mallin data'!FI190/'mallin data'!CJ$297*PO_valitsin!G$5)</f>
        <v>0.15387968371788366</v>
      </c>
      <c r="II190" s="88">
        <f t="shared" si="8"/>
        <v>0.91703314588455043</v>
      </c>
      <c r="IJ190" s="80">
        <f t="shared" si="9"/>
        <v>144</v>
      </c>
      <c r="IK190" s="89">
        <f t="shared" si="11"/>
        <v>1.8799999999999983E-8</v>
      </c>
      <c r="IL190" s="36" t="str">
        <f t="shared" si="10"/>
        <v>Pomarkku</v>
      </c>
    </row>
    <row r="191" spans="2:246" x14ac:dyDescent="0.2">
      <c r="B191" s="12" t="s">
        <v>146</v>
      </c>
      <c r="C191" s="12">
        <v>609</v>
      </c>
      <c r="F191" s="59" t="s">
        <v>121</v>
      </c>
      <c r="G191" s="59" t="s">
        <v>122</v>
      </c>
      <c r="H191" s="59" t="s">
        <v>117</v>
      </c>
      <c r="I191" s="59" t="s">
        <v>118</v>
      </c>
      <c r="J191" s="71">
        <v>45.8</v>
      </c>
      <c r="Q191" s="71">
        <v>62.6</v>
      </c>
      <c r="AV191" s="67"/>
      <c r="AW191" s="67"/>
      <c r="BO191" s="76">
        <v>-1.6422608457643356E-2</v>
      </c>
      <c r="BP191" s="77">
        <v>26558.957199239525</v>
      </c>
      <c r="BT191" s="75">
        <v>6.0000000000000001E-3</v>
      </c>
      <c r="CJ191" s="68">
        <v>7187</v>
      </c>
      <c r="CK191" s="84">
        <f>ABS(J191-PO_valitsin!$D$8)</f>
        <v>0.29999999999999716</v>
      </c>
      <c r="CR191" s="86">
        <f>ABS(Q191-PO_valitsin!$F$8)</f>
        <v>25.4</v>
      </c>
      <c r="EN191" s="85">
        <f>ABS(BO191-PO_valitsin!$E$8)</f>
        <v>3.0991184645804918E-2</v>
      </c>
      <c r="EO191" s="85">
        <f>ABS(BP191-PO_valitsin!$H$8)</f>
        <v>148.4137242594079</v>
      </c>
      <c r="ES191" s="85">
        <f>ABS(BT191-PO_valitsin!$I$8)</f>
        <v>4.0000000000000001E-3</v>
      </c>
      <c r="FI191" s="85">
        <f>ABS(CJ191-PO_valitsin!$G$8)</f>
        <v>5419</v>
      </c>
      <c r="FJ191" s="87">
        <f>IF($B191=PO_valitsin!$C$8,100000,'mallin data'!CK191/'mallin data'!J$297*PO_valitsin!D$5)</f>
        <v>1.3525741566624888E-2</v>
      </c>
      <c r="FK191" s="87"/>
      <c r="FL191" s="87"/>
      <c r="FM191" s="87"/>
      <c r="FN191" s="87"/>
      <c r="FO191" s="87"/>
      <c r="FP191" s="87"/>
      <c r="FQ191" s="87">
        <f>IF($B191=PO_valitsin!$C$8,100000,'mallin data'!CR191/'mallin data'!Q$297*PO_valitsin!F$5)</f>
        <v>0.12023527564726343</v>
      </c>
      <c r="FR191" s="87"/>
      <c r="FS191" s="87"/>
      <c r="FT191" s="87"/>
      <c r="FU191" s="87"/>
      <c r="FV191" s="87"/>
      <c r="FW191" s="87"/>
      <c r="FX191" s="87"/>
      <c r="FY191" s="87"/>
      <c r="FZ191" s="87"/>
      <c r="GA191" s="87"/>
      <c r="GB191" s="87"/>
      <c r="GC191" s="87"/>
      <c r="GD191" s="87"/>
      <c r="GE191" s="87"/>
      <c r="GF191" s="87"/>
      <c r="GG191" s="87"/>
      <c r="GH191" s="87"/>
      <c r="GI191" s="87"/>
      <c r="GJ191" s="87"/>
      <c r="GK191" s="87"/>
      <c r="GL191" s="87"/>
      <c r="GM191" s="87"/>
      <c r="GN191" s="87"/>
      <c r="GO191" s="87"/>
      <c r="GP191" s="87"/>
      <c r="GQ191" s="87"/>
      <c r="GR191" s="87"/>
      <c r="GS191" s="87"/>
      <c r="GT191" s="87"/>
      <c r="GU191" s="87"/>
      <c r="GV191" s="87"/>
      <c r="GW191" s="87"/>
      <c r="GX191" s="87"/>
      <c r="GY191" s="87"/>
      <c r="GZ191" s="87"/>
      <c r="HA191" s="87"/>
      <c r="HB191" s="87"/>
      <c r="HC191" s="87"/>
      <c r="HD191" s="87"/>
      <c r="HE191" s="87"/>
      <c r="HF191" s="87"/>
      <c r="HG191" s="87"/>
      <c r="HH191" s="87"/>
      <c r="HI191" s="87"/>
      <c r="HJ191" s="87"/>
      <c r="HK191" s="87"/>
      <c r="HL191" s="87"/>
      <c r="HM191" s="87">
        <f>IF($B191=PO_valitsin!$C$8,100000,'mallin data'!EN191/'mallin data'!BO$297*PO_valitsin!E$5)</f>
        <v>0.30368711987268654</v>
      </c>
      <c r="HN191" s="87">
        <f>IF($B191=PO_valitsin!$C$8,100000,'mallin data'!EO191/'mallin data'!BP$297*PO_valitsin!H$5)</f>
        <v>4.7097924289427225E-3</v>
      </c>
      <c r="HO191" s="87"/>
      <c r="HP191" s="87"/>
      <c r="HQ191" s="87"/>
      <c r="HR191" s="87">
        <f>IF($B191=PO_valitsin!$C$8,100000,'mallin data'!ES191/'mallin data'!BT$297*PO_valitsin!I$5)</f>
        <v>5.8488947298638003E-2</v>
      </c>
      <c r="HS191" s="87"/>
      <c r="HT191" s="87"/>
      <c r="HU191" s="87"/>
      <c r="HV191" s="87"/>
      <c r="HW191" s="87"/>
      <c r="HX191" s="87"/>
      <c r="HY191" s="87"/>
      <c r="HZ191" s="87"/>
      <c r="IA191" s="87"/>
      <c r="IB191" s="87"/>
      <c r="IC191" s="87"/>
      <c r="ID191" s="87"/>
      <c r="IE191" s="87"/>
      <c r="IF191" s="87"/>
      <c r="IG191" s="87"/>
      <c r="IH191" s="87">
        <f>IF($B191=PO_valitsin!$C$8,100000,'mallin data'!FI191/'mallin data'!CJ$297*PO_valitsin!G$5)</f>
        <v>0.52643560989091631</v>
      </c>
      <c r="II191" s="88">
        <f t="shared" si="8"/>
        <v>1.0270825056050719</v>
      </c>
      <c r="IJ191" s="80">
        <f t="shared" si="9"/>
        <v>177</v>
      </c>
      <c r="IK191" s="89">
        <f t="shared" si="11"/>
        <v>1.8899999999999984E-8</v>
      </c>
      <c r="IL191" s="36" t="str">
        <f t="shared" si="10"/>
        <v>Pori</v>
      </c>
    </row>
    <row r="192" spans="2:246" x14ac:dyDescent="0.2">
      <c r="B192" s="12" t="s">
        <v>324</v>
      </c>
      <c r="C192" s="12">
        <v>611</v>
      </c>
      <c r="F192" s="59" t="s">
        <v>102</v>
      </c>
      <c r="G192" s="59" t="s">
        <v>103</v>
      </c>
      <c r="H192" s="59" t="s">
        <v>93</v>
      </c>
      <c r="I192" s="59" t="s">
        <v>94</v>
      </c>
      <c r="J192" s="71">
        <v>42.2</v>
      </c>
      <c r="Q192" s="71">
        <v>94</v>
      </c>
      <c r="AV192" s="67"/>
      <c r="AW192" s="67"/>
      <c r="BO192" s="76">
        <v>-6.1933534743202415E-2</v>
      </c>
      <c r="BP192" s="77">
        <v>29866.285743012268</v>
      </c>
      <c r="BT192" s="75">
        <v>2.3E-2</v>
      </c>
      <c r="CJ192" s="68">
        <v>621</v>
      </c>
      <c r="CK192" s="84">
        <f>ABS(J192-PO_valitsin!$D$8)</f>
        <v>3.2999999999999972</v>
      </c>
      <c r="CR192" s="86">
        <f>ABS(Q192-PO_valitsin!$F$8)</f>
        <v>6</v>
      </c>
      <c r="EN192" s="85">
        <f>ABS(BO192-PO_valitsin!$E$8)</f>
        <v>1.4519741639754141E-2</v>
      </c>
      <c r="EO192" s="85">
        <f>ABS(BP192-PO_valitsin!$H$8)</f>
        <v>3158.9148195133348</v>
      </c>
      <c r="ES192" s="85">
        <f>ABS(BT192-PO_valitsin!$I$8)</f>
        <v>2.0999999999999998E-2</v>
      </c>
      <c r="FI192" s="85">
        <f>ABS(CJ192-PO_valitsin!$G$8)</f>
        <v>1147</v>
      </c>
      <c r="FJ192" s="87">
        <f>IF($B192=PO_valitsin!$C$8,100000,'mallin data'!CK192/'mallin data'!J$297*PO_valitsin!D$5)</f>
        <v>0.14878315723287505</v>
      </c>
      <c r="FK192" s="87"/>
      <c r="FL192" s="87"/>
      <c r="FM192" s="87"/>
      <c r="FN192" s="87"/>
      <c r="FO192" s="87"/>
      <c r="FP192" s="87"/>
      <c r="FQ192" s="87">
        <f>IF($B192=PO_valitsin!$C$8,100000,'mallin data'!CR192/'mallin data'!Q$297*PO_valitsin!F$5)</f>
        <v>2.8402033617463802E-2</v>
      </c>
      <c r="FR192" s="87"/>
      <c r="FS192" s="87"/>
      <c r="FT192" s="87"/>
      <c r="FU192" s="87"/>
      <c r="FV192" s="87"/>
      <c r="FW192" s="87"/>
      <c r="FX192" s="87"/>
      <c r="FY192" s="87"/>
      <c r="FZ192" s="87"/>
      <c r="GA192" s="87"/>
      <c r="GB192" s="87"/>
      <c r="GC192" s="87"/>
      <c r="GD192" s="87"/>
      <c r="GE192" s="87"/>
      <c r="GF192" s="87"/>
      <c r="GG192" s="87"/>
      <c r="GH192" s="87"/>
      <c r="GI192" s="87"/>
      <c r="GJ192" s="87"/>
      <c r="GK192" s="87"/>
      <c r="GL192" s="87"/>
      <c r="GM192" s="87"/>
      <c r="GN192" s="87"/>
      <c r="GO192" s="87"/>
      <c r="GP192" s="87"/>
      <c r="GQ192" s="87"/>
      <c r="GR192" s="87"/>
      <c r="GS192" s="87"/>
      <c r="GT192" s="87"/>
      <c r="GU192" s="87"/>
      <c r="GV192" s="87"/>
      <c r="GW192" s="87"/>
      <c r="GX192" s="87"/>
      <c r="GY192" s="87"/>
      <c r="GZ192" s="87"/>
      <c r="HA192" s="87"/>
      <c r="HB192" s="87"/>
      <c r="HC192" s="87"/>
      <c r="HD192" s="87"/>
      <c r="HE192" s="87"/>
      <c r="HF192" s="87"/>
      <c r="HG192" s="87"/>
      <c r="HH192" s="87"/>
      <c r="HI192" s="87"/>
      <c r="HJ192" s="87"/>
      <c r="HK192" s="87"/>
      <c r="HL192" s="87"/>
      <c r="HM192" s="87">
        <f>IF($B192=PO_valitsin!$C$8,100000,'mallin data'!EN192/'mallin data'!BO$297*PO_valitsin!E$5)</f>
        <v>0.14228105734800736</v>
      </c>
      <c r="HN192" s="87">
        <f>IF($B192=PO_valitsin!$C$8,100000,'mallin data'!EO192/'mallin data'!BP$297*PO_valitsin!H$5)</f>
        <v>0.10024566915802445</v>
      </c>
      <c r="HO192" s="87"/>
      <c r="HP192" s="87"/>
      <c r="HQ192" s="87"/>
      <c r="HR192" s="87">
        <f>IF($B192=PO_valitsin!$C$8,100000,'mallin data'!ES192/'mallin data'!BT$297*PO_valitsin!I$5)</f>
        <v>0.30706697331784949</v>
      </c>
      <c r="HS192" s="87"/>
      <c r="HT192" s="87"/>
      <c r="HU192" s="87"/>
      <c r="HV192" s="87"/>
      <c r="HW192" s="87"/>
      <c r="HX192" s="87"/>
      <c r="HY192" s="87"/>
      <c r="HZ192" s="87"/>
      <c r="IA192" s="87"/>
      <c r="IB192" s="87"/>
      <c r="IC192" s="87"/>
      <c r="ID192" s="87"/>
      <c r="IE192" s="87"/>
      <c r="IF192" s="87"/>
      <c r="IG192" s="87"/>
      <c r="IH192" s="87">
        <f>IF($B192=PO_valitsin!$C$8,100000,'mallin data'!FI192/'mallin data'!CJ$297*PO_valitsin!G$5)</f>
        <v>0.11142676592450287</v>
      </c>
      <c r="II192" s="88">
        <f t="shared" si="8"/>
        <v>0.83820567559872305</v>
      </c>
      <c r="IJ192" s="80">
        <f t="shared" si="9"/>
        <v>112</v>
      </c>
      <c r="IK192" s="89">
        <f t="shared" si="11"/>
        <v>1.8999999999999985E-8</v>
      </c>
      <c r="IL192" s="36" t="str">
        <f t="shared" si="10"/>
        <v>Pornainen</v>
      </c>
    </row>
    <row r="193" spans="2:246" x14ac:dyDescent="0.2">
      <c r="B193" s="12" t="s">
        <v>101</v>
      </c>
      <c r="C193" s="12">
        <v>638</v>
      </c>
      <c r="F193" s="59" t="s">
        <v>102</v>
      </c>
      <c r="G193" s="59" t="s">
        <v>103</v>
      </c>
      <c r="H193" s="59" t="s">
        <v>117</v>
      </c>
      <c r="I193" s="59" t="s">
        <v>118</v>
      </c>
      <c r="J193" s="71">
        <v>44.1</v>
      </c>
      <c r="Q193" s="71">
        <v>66</v>
      </c>
      <c r="AV193" s="67"/>
      <c r="AW193" s="67"/>
      <c r="BO193" s="76">
        <v>-1.237404984974368E-2</v>
      </c>
      <c r="BP193" s="77">
        <v>31095.337206808479</v>
      </c>
      <c r="BT193" s="75">
        <v>0.27800000000000002</v>
      </c>
      <c r="CJ193" s="68">
        <v>5587</v>
      </c>
      <c r="CK193" s="84">
        <f>ABS(J193-PO_valitsin!$D$8)</f>
        <v>1.3999999999999986</v>
      </c>
      <c r="CR193" s="86">
        <f>ABS(Q193-PO_valitsin!$F$8)</f>
        <v>22</v>
      </c>
      <c r="EN193" s="85">
        <f>ABS(BO193-PO_valitsin!$E$8)</f>
        <v>3.5039743253704597E-2</v>
      </c>
      <c r="EO193" s="85">
        <f>ABS(BP193-PO_valitsin!$H$8)</f>
        <v>4387.9662833095463</v>
      </c>
      <c r="ES193" s="85">
        <f>ABS(BT193-PO_valitsin!$I$8)</f>
        <v>0.27600000000000002</v>
      </c>
      <c r="FI193" s="85">
        <f>ABS(CJ193-PO_valitsin!$G$8)</f>
        <v>3819</v>
      </c>
      <c r="FJ193" s="87">
        <f>IF($B193=PO_valitsin!$C$8,100000,'mallin data'!CK193/'mallin data'!J$297*PO_valitsin!D$5)</f>
        <v>6.3120127310916666E-2</v>
      </c>
      <c r="FK193" s="87"/>
      <c r="FL193" s="87"/>
      <c r="FM193" s="87"/>
      <c r="FN193" s="87"/>
      <c r="FO193" s="87"/>
      <c r="FP193" s="87"/>
      <c r="FQ193" s="87">
        <f>IF($B193=PO_valitsin!$C$8,100000,'mallin data'!CR193/'mallin data'!Q$297*PO_valitsin!F$5)</f>
        <v>0.10414078993070061</v>
      </c>
      <c r="FR193" s="87"/>
      <c r="FS193" s="87"/>
      <c r="FT193" s="87"/>
      <c r="FU193" s="87"/>
      <c r="FV193" s="87"/>
      <c r="FW193" s="87"/>
      <c r="FX193" s="87"/>
      <c r="FY193" s="87"/>
      <c r="FZ193" s="87"/>
      <c r="GA193" s="87"/>
      <c r="GB193" s="87"/>
      <c r="GC193" s="87"/>
      <c r="GD193" s="87"/>
      <c r="GE193" s="87"/>
      <c r="GF193" s="87"/>
      <c r="GG193" s="87"/>
      <c r="GH193" s="87"/>
      <c r="GI193" s="87"/>
      <c r="GJ193" s="87"/>
      <c r="GK193" s="87"/>
      <c r="GL193" s="87"/>
      <c r="GM193" s="87"/>
      <c r="GN193" s="87"/>
      <c r="GO193" s="87"/>
      <c r="GP193" s="87"/>
      <c r="GQ193" s="87"/>
      <c r="GR193" s="87"/>
      <c r="GS193" s="87"/>
      <c r="GT193" s="87"/>
      <c r="GU193" s="87"/>
      <c r="GV193" s="87"/>
      <c r="GW193" s="87"/>
      <c r="GX193" s="87"/>
      <c r="GY193" s="87"/>
      <c r="GZ193" s="87"/>
      <c r="HA193" s="87"/>
      <c r="HB193" s="87"/>
      <c r="HC193" s="87"/>
      <c r="HD193" s="87"/>
      <c r="HE193" s="87"/>
      <c r="HF193" s="87"/>
      <c r="HG193" s="87"/>
      <c r="HH193" s="87"/>
      <c r="HI193" s="87"/>
      <c r="HJ193" s="87"/>
      <c r="HK193" s="87"/>
      <c r="HL193" s="87"/>
      <c r="HM193" s="87">
        <f>IF($B193=PO_valitsin!$C$8,100000,'mallin data'!EN193/'mallin data'!BO$297*PO_valitsin!E$5)</f>
        <v>0.34335953373232442</v>
      </c>
      <c r="HN193" s="87">
        <f>IF($B193=PO_valitsin!$C$8,100000,'mallin data'!EO193/'mallin data'!BP$297*PO_valitsin!H$5)</f>
        <v>0.13924864754060776</v>
      </c>
      <c r="HO193" s="87"/>
      <c r="HP193" s="87"/>
      <c r="HQ193" s="87"/>
      <c r="HR193" s="87">
        <f>IF($B193=PO_valitsin!$C$8,100000,'mallin data'!ES193/'mallin data'!BT$297*PO_valitsin!I$5)</f>
        <v>4.0357373636060228</v>
      </c>
      <c r="HS193" s="87"/>
      <c r="HT193" s="87"/>
      <c r="HU193" s="87"/>
      <c r="HV193" s="87"/>
      <c r="HW193" s="87"/>
      <c r="HX193" s="87"/>
      <c r="HY193" s="87"/>
      <c r="HZ193" s="87"/>
      <c r="IA193" s="87"/>
      <c r="IB193" s="87"/>
      <c r="IC193" s="87"/>
      <c r="ID193" s="87"/>
      <c r="IE193" s="87"/>
      <c r="IF193" s="87"/>
      <c r="IG193" s="87"/>
      <c r="IH193" s="87">
        <f>IF($B193=PO_valitsin!$C$8,100000,'mallin data'!FI193/'mallin data'!CJ$297*PO_valitsin!G$5)</f>
        <v>0.37100158593345811</v>
      </c>
      <c r="II193" s="88">
        <f t="shared" si="8"/>
        <v>5.0566080671540297</v>
      </c>
      <c r="IJ193" s="80">
        <f t="shared" si="9"/>
        <v>269</v>
      </c>
      <c r="IK193" s="89">
        <f t="shared" si="11"/>
        <v>1.9099999999999986E-8</v>
      </c>
      <c r="IL193" s="36" t="str">
        <f t="shared" si="10"/>
        <v>Porvoo</v>
      </c>
    </row>
    <row r="194" spans="2:246" x14ac:dyDescent="0.2">
      <c r="B194" s="12" t="s">
        <v>325</v>
      </c>
      <c r="C194" s="12">
        <v>614</v>
      </c>
      <c r="F194" s="59" t="s">
        <v>113</v>
      </c>
      <c r="G194" s="59" t="s">
        <v>114</v>
      </c>
      <c r="H194" s="59" t="s">
        <v>93</v>
      </c>
      <c r="I194" s="59" t="s">
        <v>94</v>
      </c>
      <c r="J194" s="71">
        <v>56.7</v>
      </c>
      <c r="Q194" s="71">
        <v>85.7</v>
      </c>
      <c r="AV194" s="67"/>
      <c r="AW194" s="67"/>
      <c r="BO194" s="76">
        <v>-1.1627906976744186E-2</v>
      </c>
      <c r="BP194" s="77">
        <v>23689.84570646596</v>
      </c>
      <c r="BT194" s="75">
        <v>1E-3</v>
      </c>
      <c r="CJ194" s="68">
        <v>170</v>
      </c>
      <c r="CK194" s="84">
        <f>ABS(J194-PO_valitsin!$D$8)</f>
        <v>11.200000000000003</v>
      </c>
      <c r="CR194" s="86">
        <f>ABS(Q194-PO_valitsin!$F$8)</f>
        <v>2.2999999999999972</v>
      </c>
      <c r="EN194" s="85">
        <f>ABS(BO194-PO_valitsin!$E$8)</f>
        <v>3.5785886126704088E-2</v>
      </c>
      <c r="EO194" s="85">
        <f>ABS(BP194-PO_valitsin!$H$8)</f>
        <v>3017.5252170329732</v>
      </c>
      <c r="ES194" s="85">
        <f>ABS(BT194-PO_valitsin!$I$8)</f>
        <v>1E-3</v>
      </c>
      <c r="FI194" s="85">
        <f>ABS(CJ194-PO_valitsin!$G$8)</f>
        <v>1598</v>
      </c>
      <c r="FJ194" s="87">
        <f>IF($B194=PO_valitsin!$C$8,100000,'mallin data'!CK194/'mallin data'!J$297*PO_valitsin!D$5)</f>
        <v>0.50496101848733399</v>
      </c>
      <c r="FK194" s="87"/>
      <c r="FL194" s="87"/>
      <c r="FM194" s="87"/>
      <c r="FN194" s="87"/>
      <c r="FO194" s="87"/>
      <c r="FP194" s="87"/>
      <c r="FQ194" s="87">
        <f>IF($B194=PO_valitsin!$C$8,100000,'mallin data'!CR194/'mallin data'!Q$297*PO_valitsin!F$5)</f>
        <v>1.0887446220027778E-2</v>
      </c>
      <c r="FR194" s="87"/>
      <c r="FS194" s="87"/>
      <c r="FT194" s="87"/>
      <c r="FU194" s="87"/>
      <c r="FV194" s="87"/>
      <c r="FW194" s="87"/>
      <c r="FX194" s="87"/>
      <c r="FY194" s="87"/>
      <c r="FZ194" s="87"/>
      <c r="GA194" s="87"/>
      <c r="GB194" s="87"/>
      <c r="GC194" s="87"/>
      <c r="GD194" s="87"/>
      <c r="GE194" s="87"/>
      <c r="GF194" s="87"/>
      <c r="GG194" s="87"/>
      <c r="GH194" s="87"/>
      <c r="GI194" s="87"/>
      <c r="GJ194" s="87"/>
      <c r="GK194" s="87"/>
      <c r="GL194" s="87"/>
      <c r="GM194" s="87"/>
      <c r="GN194" s="87"/>
      <c r="GO194" s="87"/>
      <c r="GP194" s="87"/>
      <c r="GQ194" s="87"/>
      <c r="GR194" s="87"/>
      <c r="GS194" s="87"/>
      <c r="GT194" s="87"/>
      <c r="GU194" s="87"/>
      <c r="GV194" s="87"/>
      <c r="GW194" s="87"/>
      <c r="GX194" s="87"/>
      <c r="GY194" s="87"/>
      <c r="GZ194" s="87"/>
      <c r="HA194" s="87"/>
      <c r="HB194" s="87"/>
      <c r="HC194" s="87"/>
      <c r="HD194" s="87"/>
      <c r="HE194" s="87"/>
      <c r="HF194" s="87"/>
      <c r="HG194" s="87"/>
      <c r="HH194" s="87"/>
      <c r="HI194" s="87"/>
      <c r="HJ194" s="87"/>
      <c r="HK194" s="87"/>
      <c r="HL194" s="87"/>
      <c r="HM194" s="87">
        <f>IF($B194=PO_valitsin!$C$8,100000,'mallin data'!EN194/'mallin data'!BO$297*PO_valitsin!E$5)</f>
        <v>0.35067109612351616</v>
      </c>
      <c r="HN194" s="87">
        <f>IF($B194=PO_valitsin!$C$8,100000,'mallin data'!EO194/'mallin data'!BP$297*PO_valitsin!H$5)</f>
        <v>9.5758781691139688E-2</v>
      </c>
      <c r="HO194" s="87"/>
      <c r="HP194" s="87"/>
      <c r="HQ194" s="87"/>
      <c r="HR194" s="87">
        <f>IF($B194=PO_valitsin!$C$8,100000,'mallin data'!ES194/'mallin data'!BT$297*PO_valitsin!I$5)</f>
        <v>1.4622236824659501E-2</v>
      </c>
      <c r="HS194" s="87"/>
      <c r="HT194" s="87"/>
      <c r="HU194" s="87"/>
      <c r="HV194" s="87"/>
      <c r="HW194" s="87"/>
      <c r="HX194" s="87"/>
      <c r="HY194" s="87"/>
      <c r="HZ194" s="87"/>
      <c r="IA194" s="87"/>
      <c r="IB194" s="87"/>
      <c r="IC194" s="87"/>
      <c r="ID194" s="87"/>
      <c r="IE194" s="87"/>
      <c r="IF194" s="87"/>
      <c r="IG194" s="87"/>
      <c r="IH194" s="87">
        <f>IF($B194=PO_valitsin!$C$8,100000,'mallin data'!FI194/'mallin data'!CJ$297*PO_valitsin!G$5)</f>
        <v>0.15523973142751141</v>
      </c>
      <c r="II194" s="88">
        <f t="shared" si="8"/>
        <v>1.1321403299741886</v>
      </c>
      <c r="IJ194" s="80">
        <f t="shared" si="9"/>
        <v>195</v>
      </c>
      <c r="IK194" s="89">
        <f t="shared" si="11"/>
        <v>1.9199999999999987E-8</v>
      </c>
      <c r="IL194" s="36" t="str">
        <f t="shared" si="10"/>
        <v>Posio</v>
      </c>
    </row>
    <row r="195" spans="2:246" x14ac:dyDescent="0.2">
      <c r="B195" s="12" t="s">
        <v>326</v>
      </c>
      <c r="C195" s="12">
        <v>615</v>
      </c>
      <c r="F195" s="59" t="s">
        <v>91</v>
      </c>
      <c r="G195" s="59" t="s">
        <v>92</v>
      </c>
      <c r="H195" s="59" t="s">
        <v>93</v>
      </c>
      <c r="I195" s="59" t="s">
        <v>94</v>
      </c>
      <c r="J195" s="71">
        <v>49.6</v>
      </c>
      <c r="Q195" s="71">
        <v>41.1</v>
      </c>
      <c r="AV195" s="67"/>
      <c r="AW195" s="67"/>
      <c r="BO195" s="76">
        <v>-3.0229746070133012E-2</v>
      </c>
      <c r="BP195" s="77">
        <v>21875.542184784063</v>
      </c>
      <c r="BT195" s="75">
        <v>1E-3</v>
      </c>
      <c r="CJ195" s="68">
        <v>802</v>
      </c>
      <c r="CK195" s="84">
        <f>ABS(J195-PO_valitsin!$D$8)</f>
        <v>4.1000000000000014</v>
      </c>
      <c r="CR195" s="86">
        <f>ABS(Q195-PO_valitsin!$F$8)</f>
        <v>46.9</v>
      </c>
      <c r="EN195" s="85">
        <f>ABS(BO195-PO_valitsin!$E$8)</f>
        <v>1.7184047033315261E-2</v>
      </c>
      <c r="EO195" s="85">
        <f>ABS(BP195-PO_valitsin!$H$8)</f>
        <v>4831.8287387148703</v>
      </c>
      <c r="ES195" s="85">
        <f>ABS(BT195-PO_valitsin!$I$8)</f>
        <v>1E-3</v>
      </c>
      <c r="FI195" s="85">
        <f>ABS(CJ195-PO_valitsin!$G$8)</f>
        <v>966</v>
      </c>
      <c r="FJ195" s="87">
        <f>IF($B195=PO_valitsin!$C$8,100000,'mallin data'!CK195/'mallin data'!J$297*PO_valitsin!D$5)</f>
        <v>0.18485180141054194</v>
      </c>
      <c r="FK195" s="87"/>
      <c r="FL195" s="87"/>
      <c r="FM195" s="87"/>
      <c r="FN195" s="87"/>
      <c r="FO195" s="87"/>
      <c r="FP195" s="87"/>
      <c r="FQ195" s="87">
        <f>IF($B195=PO_valitsin!$C$8,100000,'mallin data'!CR195/'mallin data'!Q$297*PO_valitsin!F$5)</f>
        <v>0.22200922944317536</v>
      </c>
      <c r="FR195" s="87"/>
      <c r="FS195" s="87"/>
      <c r="FT195" s="87"/>
      <c r="FU195" s="87"/>
      <c r="FV195" s="87"/>
      <c r="FW195" s="87"/>
      <c r="FX195" s="87"/>
      <c r="FY195" s="87"/>
      <c r="FZ195" s="87"/>
      <c r="GA195" s="87"/>
      <c r="GB195" s="87"/>
      <c r="GC195" s="87"/>
      <c r="GD195" s="87"/>
      <c r="GE195" s="87"/>
      <c r="GF195" s="87"/>
      <c r="GG195" s="87"/>
      <c r="GH195" s="87"/>
      <c r="GI195" s="87"/>
      <c r="GJ195" s="87"/>
      <c r="GK195" s="87"/>
      <c r="GL195" s="87"/>
      <c r="GM195" s="87"/>
      <c r="GN195" s="87"/>
      <c r="GO195" s="87"/>
      <c r="GP195" s="87"/>
      <c r="GQ195" s="87"/>
      <c r="GR195" s="87"/>
      <c r="GS195" s="87"/>
      <c r="GT195" s="87"/>
      <c r="GU195" s="87"/>
      <c r="GV195" s="87"/>
      <c r="GW195" s="87"/>
      <c r="GX195" s="87"/>
      <c r="GY195" s="87"/>
      <c r="GZ195" s="87"/>
      <c r="HA195" s="87"/>
      <c r="HB195" s="87"/>
      <c r="HC195" s="87"/>
      <c r="HD195" s="87"/>
      <c r="HE195" s="87"/>
      <c r="HF195" s="87"/>
      <c r="HG195" s="87"/>
      <c r="HH195" s="87"/>
      <c r="HI195" s="87"/>
      <c r="HJ195" s="87"/>
      <c r="HK195" s="87"/>
      <c r="HL195" s="87"/>
      <c r="HM195" s="87">
        <f>IF($B195=PO_valitsin!$C$8,100000,'mallin data'!EN195/'mallin data'!BO$297*PO_valitsin!E$5)</f>
        <v>0.1683889728949326</v>
      </c>
      <c r="HN195" s="87">
        <f>IF($B195=PO_valitsin!$C$8,100000,'mallin data'!EO195/'mallin data'!BP$297*PO_valitsin!H$5)</f>
        <v>0.15333427231952645</v>
      </c>
      <c r="HO195" s="87"/>
      <c r="HP195" s="87"/>
      <c r="HQ195" s="87"/>
      <c r="HR195" s="87">
        <f>IF($B195=PO_valitsin!$C$8,100000,'mallin data'!ES195/'mallin data'!BT$297*PO_valitsin!I$5)</f>
        <v>1.4622236824659501E-2</v>
      </c>
      <c r="HS195" s="87"/>
      <c r="HT195" s="87"/>
      <c r="HU195" s="87"/>
      <c r="HV195" s="87"/>
      <c r="HW195" s="87"/>
      <c r="HX195" s="87"/>
      <c r="HY195" s="87"/>
      <c r="HZ195" s="87"/>
      <c r="IA195" s="87"/>
      <c r="IB195" s="87"/>
      <c r="IC195" s="87"/>
      <c r="ID195" s="87"/>
      <c r="IE195" s="87"/>
      <c r="IF195" s="87"/>
      <c r="IG195" s="87"/>
      <c r="IH195" s="87">
        <f>IF($B195=PO_valitsin!$C$8,100000,'mallin data'!FI195/'mallin data'!CJ$297*PO_valitsin!G$5)</f>
        <v>9.3843291964315401E-2</v>
      </c>
      <c r="II195" s="88">
        <f t="shared" si="8"/>
        <v>0.83704982415715123</v>
      </c>
      <c r="IJ195" s="80">
        <f t="shared" si="9"/>
        <v>111</v>
      </c>
      <c r="IK195" s="89">
        <f t="shared" si="11"/>
        <v>1.9299999999999988E-8</v>
      </c>
      <c r="IL195" s="36" t="str">
        <f t="shared" si="10"/>
        <v>Pudasjärvi</v>
      </c>
    </row>
    <row r="196" spans="2:246" x14ac:dyDescent="0.2">
      <c r="B196" s="12" t="s">
        <v>327</v>
      </c>
      <c r="C196" s="12">
        <v>616</v>
      </c>
      <c r="F196" s="59" t="s">
        <v>102</v>
      </c>
      <c r="G196" s="59" t="s">
        <v>103</v>
      </c>
      <c r="H196" s="59" t="s">
        <v>93</v>
      </c>
      <c r="I196" s="59" t="s">
        <v>94</v>
      </c>
      <c r="J196" s="71">
        <v>46.9</v>
      </c>
      <c r="Q196" s="71">
        <v>51.1</v>
      </c>
      <c r="AV196" s="67"/>
      <c r="AW196" s="67"/>
      <c r="BO196" s="76">
        <v>-2.2900763358778626E-2</v>
      </c>
      <c r="BP196" s="77">
        <v>26876.761931499157</v>
      </c>
      <c r="BT196" s="75">
        <v>8.0000000000000002E-3</v>
      </c>
      <c r="CJ196" s="68">
        <v>128</v>
      </c>
      <c r="CK196" s="84">
        <f>ABS(J196-PO_valitsin!$D$8)</f>
        <v>1.3999999999999986</v>
      </c>
      <c r="CR196" s="86">
        <f>ABS(Q196-PO_valitsin!$F$8)</f>
        <v>36.9</v>
      </c>
      <c r="EN196" s="85">
        <f>ABS(BO196-PO_valitsin!$E$8)</f>
        <v>2.4513029744669648E-2</v>
      </c>
      <c r="EO196" s="85">
        <f>ABS(BP196-PO_valitsin!$H$8)</f>
        <v>169.39100800022425</v>
      </c>
      <c r="ES196" s="85">
        <f>ABS(BT196-PO_valitsin!$I$8)</f>
        <v>6.0000000000000001E-3</v>
      </c>
      <c r="FI196" s="85">
        <f>ABS(CJ196-PO_valitsin!$G$8)</f>
        <v>1640</v>
      </c>
      <c r="FJ196" s="87">
        <f>IF($B196=PO_valitsin!$C$8,100000,'mallin data'!CK196/'mallin data'!J$297*PO_valitsin!D$5)</f>
        <v>6.3120127310916666E-2</v>
      </c>
      <c r="FK196" s="87"/>
      <c r="FL196" s="87"/>
      <c r="FM196" s="87"/>
      <c r="FN196" s="87"/>
      <c r="FO196" s="87"/>
      <c r="FP196" s="87"/>
      <c r="FQ196" s="87">
        <f>IF($B196=PO_valitsin!$C$8,100000,'mallin data'!CR196/'mallin data'!Q$297*PO_valitsin!F$5)</f>
        <v>0.17467250674740237</v>
      </c>
      <c r="FR196" s="87"/>
      <c r="FS196" s="87"/>
      <c r="FT196" s="87"/>
      <c r="FU196" s="87"/>
      <c r="FV196" s="87"/>
      <c r="FW196" s="87"/>
      <c r="FX196" s="87"/>
      <c r="FY196" s="87"/>
      <c r="FZ196" s="87"/>
      <c r="GA196" s="87"/>
      <c r="GB196" s="87"/>
      <c r="GC196" s="87"/>
      <c r="GD196" s="87"/>
      <c r="GE196" s="87"/>
      <c r="GF196" s="87"/>
      <c r="GG196" s="87"/>
      <c r="GH196" s="87"/>
      <c r="GI196" s="87"/>
      <c r="GJ196" s="87"/>
      <c r="GK196" s="87"/>
      <c r="GL196" s="87"/>
      <c r="GM196" s="87"/>
      <c r="GN196" s="87"/>
      <c r="GO196" s="87"/>
      <c r="GP196" s="87"/>
      <c r="GQ196" s="87"/>
      <c r="GR196" s="87"/>
      <c r="GS196" s="87"/>
      <c r="GT196" s="87"/>
      <c r="GU196" s="87"/>
      <c r="GV196" s="87"/>
      <c r="GW196" s="87"/>
      <c r="GX196" s="87"/>
      <c r="GY196" s="87"/>
      <c r="GZ196" s="87"/>
      <c r="HA196" s="87"/>
      <c r="HB196" s="87"/>
      <c r="HC196" s="87"/>
      <c r="HD196" s="87"/>
      <c r="HE196" s="87"/>
      <c r="HF196" s="87"/>
      <c r="HG196" s="87"/>
      <c r="HH196" s="87"/>
      <c r="HI196" s="87"/>
      <c r="HJ196" s="87"/>
      <c r="HK196" s="87"/>
      <c r="HL196" s="87"/>
      <c r="HM196" s="87">
        <f>IF($B196=PO_valitsin!$C$8,100000,'mallin data'!EN196/'mallin data'!BO$297*PO_valitsin!E$5)</f>
        <v>0.240206739032156</v>
      </c>
      <c r="HN196" s="87">
        <f>IF($B196=PO_valitsin!$C$8,100000,'mallin data'!EO196/'mallin data'!BP$297*PO_valitsin!H$5)</f>
        <v>5.3754899756843768E-3</v>
      </c>
      <c r="HO196" s="87"/>
      <c r="HP196" s="87"/>
      <c r="HQ196" s="87"/>
      <c r="HR196" s="87">
        <f>IF($B196=PO_valitsin!$C$8,100000,'mallin data'!ES196/'mallin data'!BT$297*PO_valitsin!I$5)</f>
        <v>8.7733420947957011E-2</v>
      </c>
      <c r="HS196" s="87"/>
      <c r="HT196" s="87"/>
      <c r="HU196" s="87"/>
      <c r="HV196" s="87"/>
      <c r="HW196" s="87"/>
      <c r="HX196" s="87"/>
      <c r="HY196" s="87"/>
      <c r="HZ196" s="87"/>
      <c r="IA196" s="87"/>
      <c r="IB196" s="87"/>
      <c r="IC196" s="87"/>
      <c r="ID196" s="87"/>
      <c r="IE196" s="87"/>
      <c r="IF196" s="87"/>
      <c r="IG196" s="87"/>
      <c r="IH196" s="87">
        <f>IF($B196=PO_valitsin!$C$8,100000,'mallin data'!FI196/'mallin data'!CJ$297*PO_valitsin!G$5)</f>
        <v>0.15931987455639471</v>
      </c>
      <c r="II196" s="88">
        <f t="shared" ref="II196:II259" si="12">SUM(FJ196:IH196)+IK196</f>
        <v>0.73042817797051118</v>
      </c>
      <c r="IJ196" s="80">
        <f t="shared" ref="IJ196:IJ259" si="13">_xlfn.RANK.EQ(II196,$II$3:$II$295,1)</f>
        <v>72</v>
      </c>
      <c r="IK196" s="89">
        <f t="shared" si="11"/>
        <v>1.9399999999999988E-8</v>
      </c>
      <c r="IL196" s="36" t="str">
        <f t="shared" ref="IL196:IL259" si="14">B196</f>
        <v>Pukkila</v>
      </c>
    </row>
    <row r="197" spans="2:246" x14ac:dyDescent="0.2">
      <c r="B197" s="12" t="s">
        <v>328</v>
      </c>
      <c r="C197" s="12">
        <v>619</v>
      </c>
      <c r="F197" s="59" t="s">
        <v>82</v>
      </c>
      <c r="G197" s="59" t="s">
        <v>83</v>
      </c>
      <c r="H197" s="59" t="s">
        <v>93</v>
      </c>
      <c r="I197" s="59" t="s">
        <v>94</v>
      </c>
      <c r="J197" s="71">
        <v>52.3</v>
      </c>
      <c r="Q197" s="71">
        <v>40.200000000000003</v>
      </c>
      <c r="AV197" s="67"/>
      <c r="AW197" s="67"/>
      <c r="BO197" s="76">
        <v>-4.1152263374485597E-2</v>
      </c>
      <c r="BP197" s="77">
        <v>22854.105283018867</v>
      </c>
      <c r="BT197" s="75">
        <v>1E-3</v>
      </c>
      <c r="CJ197" s="68">
        <v>233</v>
      </c>
      <c r="CK197" s="84">
        <f>ABS(J197-PO_valitsin!$D$8)</f>
        <v>6.7999999999999972</v>
      </c>
      <c r="CR197" s="86">
        <f>ABS(Q197-PO_valitsin!$F$8)</f>
        <v>47.8</v>
      </c>
      <c r="EN197" s="85">
        <f>ABS(BO197-PO_valitsin!$E$8)</f>
        <v>6.2615297289626767E-3</v>
      </c>
      <c r="EO197" s="85">
        <f>ABS(BP197-PO_valitsin!$H$8)</f>
        <v>3853.2656404800655</v>
      </c>
      <c r="ES197" s="85">
        <f>ABS(BT197-PO_valitsin!$I$8)</f>
        <v>1E-3</v>
      </c>
      <c r="FI197" s="85">
        <f>ABS(CJ197-PO_valitsin!$G$8)</f>
        <v>1535</v>
      </c>
      <c r="FJ197" s="87">
        <f>IF($B197=PO_valitsin!$C$8,100000,'mallin data'!CK197/'mallin data'!J$297*PO_valitsin!D$5)</f>
        <v>0.3065834755101669</v>
      </c>
      <c r="FK197" s="87"/>
      <c r="FL197" s="87"/>
      <c r="FM197" s="87"/>
      <c r="FN197" s="87"/>
      <c r="FO197" s="87"/>
      <c r="FP197" s="87"/>
      <c r="FQ197" s="87">
        <f>IF($B197=PO_valitsin!$C$8,100000,'mallin data'!CR197/'mallin data'!Q$297*PO_valitsin!F$5)</f>
        <v>0.22626953448579495</v>
      </c>
      <c r="FR197" s="87"/>
      <c r="FS197" s="87"/>
      <c r="FT197" s="87"/>
      <c r="FU197" s="87"/>
      <c r="FV197" s="87"/>
      <c r="FW197" s="87"/>
      <c r="FX197" s="87"/>
      <c r="FY197" s="87"/>
      <c r="FZ197" s="87"/>
      <c r="GA197" s="87"/>
      <c r="GB197" s="87"/>
      <c r="GC197" s="87"/>
      <c r="GD197" s="87"/>
      <c r="GE197" s="87"/>
      <c r="GF197" s="87"/>
      <c r="GG197" s="87"/>
      <c r="GH197" s="87"/>
      <c r="GI197" s="87"/>
      <c r="GJ197" s="87"/>
      <c r="GK197" s="87"/>
      <c r="GL197" s="87"/>
      <c r="GM197" s="87"/>
      <c r="GN197" s="87"/>
      <c r="GO197" s="87"/>
      <c r="GP197" s="87"/>
      <c r="GQ197" s="87"/>
      <c r="GR197" s="87"/>
      <c r="GS197" s="87"/>
      <c r="GT197" s="87"/>
      <c r="GU197" s="87"/>
      <c r="GV197" s="87"/>
      <c r="GW197" s="87"/>
      <c r="GX197" s="87"/>
      <c r="GY197" s="87"/>
      <c r="GZ197" s="87"/>
      <c r="HA197" s="87"/>
      <c r="HB197" s="87"/>
      <c r="HC197" s="87"/>
      <c r="HD197" s="87"/>
      <c r="HE197" s="87"/>
      <c r="HF197" s="87"/>
      <c r="HG197" s="87"/>
      <c r="HH197" s="87"/>
      <c r="HI197" s="87"/>
      <c r="HJ197" s="87"/>
      <c r="HK197" s="87"/>
      <c r="HL197" s="87"/>
      <c r="HM197" s="87">
        <f>IF($B197=PO_valitsin!$C$8,100000,'mallin data'!EN197/'mallin data'!BO$297*PO_valitsin!E$5)</f>
        <v>6.1357639313193511E-2</v>
      </c>
      <c r="HN197" s="87">
        <f>IF($B197=PO_valitsin!$C$8,100000,'mallin data'!EO197/'mallin data'!BP$297*PO_valitsin!H$5)</f>
        <v>0.12228034456245876</v>
      </c>
      <c r="HO197" s="87"/>
      <c r="HP197" s="87"/>
      <c r="HQ197" s="87"/>
      <c r="HR197" s="87">
        <f>IF($B197=PO_valitsin!$C$8,100000,'mallin data'!ES197/'mallin data'!BT$297*PO_valitsin!I$5)</f>
        <v>1.4622236824659501E-2</v>
      </c>
      <c r="HS197" s="87"/>
      <c r="HT197" s="87"/>
      <c r="HU197" s="87"/>
      <c r="HV197" s="87"/>
      <c r="HW197" s="87"/>
      <c r="HX197" s="87"/>
      <c r="HY197" s="87"/>
      <c r="HZ197" s="87"/>
      <c r="IA197" s="87"/>
      <c r="IB197" s="87"/>
      <c r="IC197" s="87"/>
      <c r="ID197" s="87"/>
      <c r="IE197" s="87"/>
      <c r="IF197" s="87"/>
      <c r="IG197" s="87"/>
      <c r="IH197" s="87">
        <f>IF($B197=PO_valitsin!$C$8,100000,'mallin data'!FI197/'mallin data'!CJ$297*PO_valitsin!G$5)</f>
        <v>0.1491195167341865</v>
      </c>
      <c r="II197" s="88">
        <f t="shared" si="12"/>
        <v>0.88023276693046004</v>
      </c>
      <c r="IJ197" s="80">
        <f t="shared" si="13"/>
        <v>125</v>
      </c>
      <c r="IK197" s="89">
        <f t="shared" ref="IK197:IK260" si="15">IK196+0.0000000001</f>
        <v>1.9499999999999989E-8</v>
      </c>
      <c r="IL197" s="36" t="str">
        <f t="shared" si="14"/>
        <v>Punkalaidun</v>
      </c>
    </row>
    <row r="198" spans="2:246" x14ac:dyDescent="0.2">
      <c r="B198" s="12" t="s">
        <v>329</v>
      </c>
      <c r="C198" s="12">
        <v>620</v>
      </c>
      <c r="F198" s="59" t="s">
        <v>163</v>
      </c>
      <c r="G198" s="59" t="s">
        <v>164</v>
      </c>
      <c r="H198" s="59" t="s">
        <v>93</v>
      </c>
      <c r="I198" s="59" t="s">
        <v>94</v>
      </c>
      <c r="J198" s="71">
        <v>55.7</v>
      </c>
      <c r="Q198" s="71">
        <v>41.1</v>
      </c>
      <c r="AV198" s="67"/>
      <c r="AW198" s="67"/>
      <c r="BO198" s="76">
        <v>0.15862068965517243</v>
      </c>
      <c r="BP198" s="77">
        <v>22744.319203052142</v>
      </c>
      <c r="BT198" s="75">
        <v>2E-3</v>
      </c>
      <c r="CJ198" s="68">
        <v>168</v>
      </c>
      <c r="CK198" s="84">
        <f>ABS(J198-PO_valitsin!$D$8)</f>
        <v>10.200000000000003</v>
      </c>
      <c r="CR198" s="86">
        <f>ABS(Q198-PO_valitsin!$F$8)</f>
        <v>46.9</v>
      </c>
      <c r="EN198" s="85">
        <f>ABS(BO198-PO_valitsin!$E$8)</f>
        <v>0.20603448275862069</v>
      </c>
      <c r="EO198" s="85">
        <f>ABS(BP198-PO_valitsin!$H$8)</f>
        <v>3963.0517204467906</v>
      </c>
      <c r="ES198" s="85">
        <f>ABS(BT198-PO_valitsin!$I$8)</f>
        <v>0</v>
      </c>
      <c r="FI198" s="85">
        <f>ABS(CJ198-PO_valitsin!$G$8)</f>
        <v>1600</v>
      </c>
      <c r="FJ198" s="87">
        <f>IF($B198=PO_valitsin!$C$8,100000,'mallin data'!CK198/'mallin data'!J$297*PO_valitsin!D$5)</f>
        <v>0.45987521326525066</v>
      </c>
      <c r="FK198" s="87"/>
      <c r="FL198" s="87"/>
      <c r="FM198" s="87"/>
      <c r="FN198" s="87"/>
      <c r="FO198" s="87"/>
      <c r="FP198" s="87"/>
      <c r="FQ198" s="87">
        <f>IF($B198=PO_valitsin!$C$8,100000,'mallin data'!CR198/'mallin data'!Q$297*PO_valitsin!F$5)</f>
        <v>0.22200922944317536</v>
      </c>
      <c r="FR198" s="87"/>
      <c r="FS198" s="87"/>
      <c r="FT198" s="87"/>
      <c r="FU198" s="87"/>
      <c r="FV198" s="87"/>
      <c r="FW198" s="87"/>
      <c r="FX198" s="87"/>
      <c r="FY198" s="87"/>
      <c r="FZ198" s="87"/>
      <c r="GA198" s="87"/>
      <c r="GB198" s="87"/>
      <c r="GC198" s="87"/>
      <c r="GD198" s="87"/>
      <c r="GE198" s="87"/>
      <c r="GF198" s="87"/>
      <c r="GG198" s="87"/>
      <c r="GH198" s="87"/>
      <c r="GI198" s="87"/>
      <c r="GJ198" s="87"/>
      <c r="GK198" s="87"/>
      <c r="GL198" s="87"/>
      <c r="GM198" s="87"/>
      <c r="GN198" s="87"/>
      <c r="GO198" s="87"/>
      <c r="GP198" s="87"/>
      <c r="GQ198" s="87"/>
      <c r="GR198" s="87"/>
      <c r="GS198" s="87"/>
      <c r="GT198" s="87"/>
      <c r="GU198" s="87"/>
      <c r="GV198" s="87"/>
      <c r="GW198" s="87"/>
      <c r="GX198" s="87"/>
      <c r="GY198" s="87"/>
      <c r="GZ198" s="87"/>
      <c r="HA198" s="87"/>
      <c r="HB198" s="87"/>
      <c r="HC198" s="87"/>
      <c r="HD198" s="87"/>
      <c r="HE198" s="87"/>
      <c r="HF198" s="87"/>
      <c r="HG198" s="87"/>
      <c r="HH198" s="87"/>
      <c r="HI198" s="87"/>
      <c r="HJ198" s="87"/>
      <c r="HK198" s="87"/>
      <c r="HL198" s="87"/>
      <c r="HM198" s="87">
        <f>IF($B198=PO_valitsin!$C$8,100000,'mallin data'!EN198/'mallin data'!BO$297*PO_valitsin!E$5)</f>
        <v>2.0189618234517512</v>
      </c>
      <c r="HN198" s="87">
        <f>IF($B198=PO_valitsin!$C$8,100000,'mallin data'!EO198/'mallin data'!BP$297*PO_valitsin!H$5)</f>
        <v>0.12576431918010808</v>
      </c>
      <c r="HO198" s="87"/>
      <c r="HP198" s="87"/>
      <c r="HQ198" s="87"/>
      <c r="HR198" s="87">
        <f>IF($B198=PO_valitsin!$C$8,100000,'mallin data'!ES198/'mallin data'!BT$297*PO_valitsin!I$5)</f>
        <v>0</v>
      </c>
      <c r="HS198" s="87"/>
      <c r="HT198" s="87"/>
      <c r="HU198" s="87"/>
      <c r="HV198" s="87"/>
      <c r="HW198" s="87"/>
      <c r="HX198" s="87"/>
      <c r="HY198" s="87"/>
      <c r="HZ198" s="87"/>
      <c r="IA198" s="87"/>
      <c r="IB198" s="87"/>
      <c r="IC198" s="87"/>
      <c r="ID198" s="87"/>
      <c r="IE198" s="87"/>
      <c r="IF198" s="87"/>
      <c r="IG198" s="87"/>
      <c r="IH198" s="87">
        <f>IF($B198=PO_valitsin!$C$8,100000,'mallin data'!FI198/'mallin data'!CJ$297*PO_valitsin!G$5)</f>
        <v>0.15543402395745823</v>
      </c>
      <c r="II198" s="88">
        <f t="shared" si="12"/>
        <v>2.9820446288977434</v>
      </c>
      <c r="IJ198" s="80">
        <f t="shared" si="13"/>
        <v>263</v>
      </c>
      <c r="IK198" s="89">
        <f t="shared" si="15"/>
        <v>1.959999999999999E-8</v>
      </c>
      <c r="IL198" s="36" t="str">
        <f t="shared" si="14"/>
        <v>Puolanka</v>
      </c>
    </row>
    <row r="199" spans="2:246" x14ac:dyDescent="0.2">
      <c r="B199" s="12" t="s">
        <v>330</v>
      </c>
      <c r="C199" s="12">
        <v>623</v>
      </c>
      <c r="F199" s="59" t="s">
        <v>110</v>
      </c>
      <c r="G199" s="59" t="s">
        <v>111</v>
      </c>
      <c r="H199" s="59" t="s">
        <v>93</v>
      </c>
      <c r="I199" s="59" t="s">
        <v>94</v>
      </c>
      <c r="J199" s="71">
        <v>57.6</v>
      </c>
      <c r="Q199" s="71">
        <v>56.9</v>
      </c>
      <c r="AV199" s="67"/>
      <c r="AW199" s="67"/>
      <c r="BO199" s="76">
        <v>-7.9545454545454544E-2</v>
      </c>
      <c r="BP199" s="77">
        <v>26227.486717267551</v>
      </c>
      <c r="BT199" s="75">
        <v>3.0000000000000001E-3</v>
      </c>
      <c r="CJ199" s="68">
        <v>81</v>
      </c>
      <c r="CK199" s="84">
        <f>ABS(J199-PO_valitsin!$D$8)</f>
        <v>12.100000000000001</v>
      </c>
      <c r="CR199" s="86">
        <f>ABS(Q199-PO_valitsin!$F$8)</f>
        <v>31.1</v>
      </c>
      <c r="EN199" s="85">
        <f>ABS(BO199-PO_valitsin!$E$8)</f>
        <v>3.2131661442006271E-2</v>
      </c>
      <c r="EO199" s="85">
        <f>ABS(BP199-PO_valitsin!$H$8)</f>
        <v>479.88420623138154</v>
      </c>
      <c r="ES199" s="85">
        <f>ABS(BT199-PO_valitsin!$I$8)</f>
        <v>1E-3</v>
      </c>
      <c r="FI199" s="85">
        <f>ABS(CJ199-PO_valitsin!$G$8)</f>
        <v>1687</v>
      </c>
      <c r="FJ199" s="87">
        <f>IF($B199=PO_valitsin!$C$8,100000,'mallin data'!CK199/'mallin data'!J$297*PO_valitsin!D$5)</f>
        <v>0.545538243187209</v>
      </c>
      <c r="FK199" s="87"/>
      <c r="FL199" s="87"/>
      <c r="FM199" s="87"/>
      <c r="FN199" s="87"/>
      <c r="FO199" s="87"/>
      <c r="FP199" s="87"/>
      <c r="FQ199" s="87">
        <f>IF($B199=PO_valitsin!$C$8,100000,'mallin data'!CR199/'mallin data'!Q$297*PO_valitsin!F$5)</f>
        <v>0.14721720758385404</v>
      </c>
      <c r="FR199" s="87"/>
      <c r="FS199" s="87"/>
      <c r="FT199" s="87"/>
      <c r="FU199" s="87"/>
      <c r="FV199" s="87"/>
      <c r="FW199" s="87"/>
      <c r="FX199" s="87"/>
      <c r="FY199" s="87"/>
      <c r="FZ199" s="87"/>
      <c r="GA199" s="87"/>
      <c r="GB199" s="87"/>
      <c r="GC199" s="87"/>
      <c r="GD199" s="87"/>
      <c r="GE199" s="87"/>
      <c r="GF199" s="87"/>
      <c r="GG199" s="87"/>
      <c r="GH199" s="87"/>
      <c r="GI199" s="87"/>
      <c r="GJ199" s="87"/>
      <c r="GK199" s="87"/>
      <c r="GL199" s="87"/>
      <c r="GM199" s="87"/>
      <c r="GN199" s="87"/>
      <c r="GO199" s="87"/>
      <c r="GP199" s="87"/>
      <c r="GQ199" s="87"/>
      <c r="GR199" s="87"/>
      <c r="GS199" s="87"/>
      <c r="GT199" s="87"/>
      <c r="GU199" s="87"/>
      <c r="GV199" s="87"/>
      <c r="GW199" s="87"/>
      <c r="GX199" s="87"/>
      <c r="GY199" s="87"/>
      <c r="GZ199" s="87"/>
      <c r="HA199" s="87"/>
      <c r="HB199" s="87"/>
      <c r="HC199" s="87"/>
      <c r="HD199" s="87"/>
      <c r="HE199" s="87"/>
      <c r="HF199" s="87"/>
      <c r="HG199" s="87"/>
      <c r="HH199" s="87"/>
      <c r="HI199" s="87"/>
      <c r="HJ199" s="87"/>
      <c r="HK199" s="87"/>
      <c r="HL199" s="87"/>
      <c r="HM199" s="87">
        <f>IF($B199=PO_valitsin!$C$8,100000,'mallin data'!EN199/'mallin data'!BO$297*PO_valitsin!E$5)</f>
        <v>0.31486281765508484</v>
      </c>
      <c r="HN199" s="87">
        <f>IF($B199=PO_valitsin!$C$8,100000,'mallin data'!EO199/'mallin data'!BP$297*PO_valitsin!H$5)</f>
        <v>1.5228746617309406E-2</v>
      </c>
      <c r="HO199" s="87"/>
      <c r="HP199" s="87"/>
      <c r="HQ199" s="87"/>
      <c r="HR199" s="87">
        <f>IF($B199=PO_valitsin!$C$8,100000,'mallin data'!ES199/'mallin data'!BT$297*PO_valitsin!I$5)</f>
        <v>1.4622236824659501E-2</v>
      </c>
      <c r="HS199" s="87"/>
      <c r="HT199" s="87"/>
      <c r="HU199" s="87"/>
      <c r="HV199" s="87"/>
      <c r="HW199" s="87"/>
      <c r="HX199" s="87"/>
      <c r="HY199" s="87"/>
      <c r="HZ199" s="87"/>
      <c r="IA199" s="87"/>
      <c r="IB199" s="87"/>
      <c r="IC199" s="87"/>
      <c r="ID199" s="87"/>
      <c r="IE199" s="87"/>
      <c r="IF199" s="87"/>
      <c r="IG199" s="87"/>
      <c r="IH199" s="87">
        <f>IF($B199=PO_valitsin!$C$8,100000,'mallin data'!FI199/'mallin data'!CJ$297*PO_valitsin!G$5)</f>
        <v>0.16388574901014502</v>
      </c>
      <c r="II199" s="88">
        <f t="shared" si="12"/>
        <v>1.2013550205782619</v>
      </c>
      <c r="IJ199" s="80">
        <f t="shared" si="13"/>
        <v>206</v>
      </c>
      <c r="IK199" s="89">
        <f t="shared" si="15"/>
        <v>1.9699999999999991E-8</v>
      </c>
      <c r="IL199" s="36" t="str">
        <f t="shared" si="14"/>
        <v>Puumala</v>
      </c>
    </row>
    <row r="200" spans="2:246" x14ac:dyDescent="0.2">
      <c r="B200" s="12" t="s">
        <v>331</v>
      </c>
      <c r="C200" s="12">
        <v>624</v>
      </c>
      <c r="F200" s="59" t="s">
        <v>137</v>
      </c>
      <c r="G200" s="59" t="s">
        <v>138</v>
      </c>
      <c r="H200" s="59" t="s">
        <v>93</v>
      </c>
      <c r="I200" s="59" t="s">
        <v>94</v>
      </c>
      <c r="J200" s="71">
        <v>47.1</v>
      </c>
      <c r="Q200" s="71">
        <v>50.6</v>
      </c>
      <c r="AV200" s="67"/>
      <c r="AW200" s="67"/>
      <c r="BO200" s="76">
        <v>-1.282051282051282E-2</v>
      </c>
      <c r="BP200" s="77">
        <v>28801.074827245804</v>
      </c>
      <c r="BT200" s="75">
        <v>6.8000000000000005E-2</v>
      </c>
      <c r="CJ200" s="68">
        <v>539</v>
      </c>
      <c r="CK200" s="84">
        <f>ABS(J200-PO_valitsin!$D$8)</f>
        <v>1.6000000000000014</v>
      </c>
      <c r="CR200" s="86">
        <f>ABS(Q200-PO_valitsin!$F$8)</f>
        <v>37.4</v>
      </c>
      <c r="EN200" s="85">
        <f>ABS(BO200-PO_valitsin!$E$8)</f>
        <v>3.4593280282935457E-2</v>
      </c>
      <c r="EO200" s="85">
        <f>ABS(BP200-PO_valitsin!$H$8)</f>
        <v>2093.7039037468712</v>
      </c>
      <c r="ES200" s="85">
        <f>ABS(BT200-PO_valitsin!$I$8)</f>
        <v>6.6000000000000003E-2</v>
      </c>
      <c r="FI200" s="85">
        <f>ABS(CJ200-PO_valitsin!$G$8)</f>
        <v>1229</v>
      </c>
      <c r="FJ200" s="87">
        <f>IF($B200=PO_valitsin!$C$8,100000,'mallin data'!CK200/'mallin data'!J$297*PO_valitsin!D$5)</f>
        <v>7.2137288355333479E-2</v>
      </c>
      <c r="FK200" s="87"/>
      <c r="FL200" s="87"/>
      <c r="FM200" s="87"/>
      <c r="FN200" s="87"/>
      <c r="FO200" s="87"/>
      <c r="FP200" s="87"/>
      <c r="FQ200" s="87">
        <f>IF($B200=PO_valitsin!$C$8,100000,'mallin data'!CR200/'mallin data'!Q$297*PO_valitsin!F$5)</f>
        <v>0.17703934288219103</v>
      </c>
      <c r="FR200" s="87"/>
      <c r="FS200" s="87"/>
      <c r="FT200" s="87"/>
      <c r="FU200" s="87"/>
      <c r="FV200" s="87"/>
      <c r="FW200" s="87"/>
      <c r="FX200" s="87"/>
      <c r="FY200" s="87"/>
      <c r="FZ200" s="87"/>
      <c r="GA200" s="87"/>
      <c r="GB200" s="87"/>
      <c r="GC200" s="87"/>
      <c r="GD200" s="87"/>
      <c r="GE200" s="87"/>
      <c r="GF200" s="87"/>
      <c r="GG200" s="87"/>
      <c r="GH200" s="87"/>
      <c r="GI200" s="87"/>
      <c r="GJ200" s="87"/>
      <c r="GK200" s="87"/>
      <c r="GL200" s="87"/>
      <c r="GM200" s="87"/>
      <c r="GN200" s="87"/>
      <c r="GO200" s="87"/>
      <c r="GP200" s="87"/>
      <c r="GQ200" s="87"/>
      <c r="GR200" s="87"/>
      <c r="GS200" s="87"/>
      <c r="GT200" s="87"/>
      <c r="GU200" s="87"/>
      <c r="GV200" s="87"/>
      <c r="GW200" s="87"/>
      <c r="GX200" s="87"/>
      <c r="GY200" s="87"/>
      <c r="GZ200" s="87"/>
      <c r="HA200" s="87"/>
      <c r="HB200" s="87"/>
      <c r="HC200" s="87"/>
      <c r="HD200" s="87"/>
      <c r="HE200" s="87"/>
      <c r="HF200" s="87"/>
      <c r="HG200" s="87"/>
      <c r="HH200" s="87"/>
      <c r="HI200" s="87"/>
      <c r="HJ200" s="87"/>
      <c r="HK200" s="87"/>
      <c r="HL200" s="87"/>
      <c r="HM200" s="87">
        <f>IF($B200=PO_valitsin!$C$8,100000,'mallin data'!EN200/'mallin data'!BO$297*PO_valitsin!E$5)</f>
        <v>0.33898457823216294</v>
      </c>
      <c r="HN200" s="87">
        <f>IF($B200=PO_valitsin!$C$8,100000,'mallin data'!EO200/'mallin data'!BP$297*PO_valitsin!H$5)</f>
        <v>6.6442041283724176E-2</v>
      </c>
      <c r="HO200" s="87"/>
      <c r="HP200" s="87"/>
      <c r="HQ200" s="87"/>
      <c r="HR200" s="87">
        <f>IF($B200=PO_valitsin!$C$8,100000,'mallin data'!ES200/'mallin data'!BT$297*PO_valitsin!I$5)</f>
        <v>0.96506763042752719</v>
      </c>
      <c r="HS200" s="87"/>
      <c r="HT200" s="87"/>
      <c r="HU200" s="87"/>
      <c r="HV200" s="87"/>
      <c r="HW200" s="87"/>
      <c r="HX200" s="87"/>
      <c r="HY200" s="87"/>
      <c r="HZ200" s="87"/>
      <c r="IA200" s="87"/>
      <c r="IB200" s="87"/>
      <c r="IC200" s="87"/>
      <c r="ID200" s="87"/>
      <c r="IE200" s="87"/>
      <c r="IF200" s="87"/>
      <c r="IG200" s="87"/>
      <c r="IH200" s="87">
        <f>IF($B200=PO_valitsin!$C$8,100000,'mallin data'!FI200/'mallin data'!CJ$297*PO_valitsin!G$5)</f>
        <v>0.1193927596523226</v>
      </c>
      <c r="II200" s="88">
        <f t="shared" si="12"/>
        <v>1.7390636606332615</v>
      </c>
      <c r="IJ200" s="80">
        <f t="shared" si="13"/>
        <v>244</v>
      </c>
      <c r="IK200" s="89">
        <f t="shared" si="15"/>
        <v>1.9799999999999992E-8</v>
      </c>
      <c r="IL200" s="36" t="str">
        <f t="shared" si="14"/>
        <v>Pyhtää</v>
      </c>
    </row>
    <row r="201" spans="2:246" x14ac:dyDescent="0.2">
      <c r="B201" s="12" t="s">
        <v>332</v>
      </c>
      <c r="C201" s="12">
        <v>625</v>
      </c>
      <c r="F201" s="59" t="s">
        <v>91</v>
      </c>
      <c r="G201" s="59" t="s">
        <v>92</v>
      </c>
      <c r="H201" s="59" t="s">
        <v>93</v>
      </c>
      <c r="I201" s="59" t="s">
        <v>94</v>
      </c>
      <c r="J201" s="71">
        <v>47.1</v>
      </c>
      <c r="Q201" s="71">
        <v>74.900000000000006</v>
      </c>
      <c r="AV201" s="67"/>
      <c r="AW201" s="67"/>
      <c r="BO201" s="76">
        <v>-0.10416666666666667</v>
      </c>
      <c r="BP201" s="77">
        <v>25996.942617449666</v>
      </c>
      <c r="BT201" s="75">
        <v>2E-3</v>
      </c>
      <c r="CJ201" s="68">
        <v>344</v>
      </c>
      <c r="CK201" s="84">
        <f>ABS(J201-PO_valitsin!$D$8)</f>
        <v>1.6000000000000014</v>
      </c>
      <c r="CR201" s="86">
        <f>ABS(Q201-PO_valitsin!$F$8)</f>
        <v>13.099999999999994</v>
      </c>
      <c r="EN201" s="85">
        <f>ABS(BO201-PO_valitsin!$E$8)</f>
        <v>5.6752873563218398E-2</v>
      </c>
      <c r="EO201" s="85">
        <f>ABS(BP201-PO_valitsin!$H$8)</f>
        <v>710.42830604926712</v>
      </c>
      <c r="ES201" s="85">
        <f>ABS(BT201-PO_valitsin!$I$8)</f>
        <v>0</v>
      </c>
      <c r="FI201" s="85">
        <f>ABS(CJ201-PO_valitsin!$G$8)</f>
        <v>1424</v>
      </c>
      <c r="FJ201" s="87">
        <f>IF($B201=PO_valitsin!$C$8,100000,'mallin data'!CK201/'mallin data'!J$297*PO_valitsin!D$5)</f>
        <v>7.2137288355333479E-2</v>
      </c>
      <c r="FK201" s="87"/>
      <c r="FL201" s="87"/>
      <c r="FM201" s="87"/>
      <c r="FN201" s="87"/>
      <c r="FO201" s="87"/>
      <c r="FP201" s="87"/>
      <c r="FQ201" s="87">
        <f>IF($B201=PO_valitsin!$C$8,100000,'mallin data'!CR201/'mallin data'!Q$297*PO_valitsin!F$5)</f>
        <v>6.2011106731462609E-2</v>
      </c>
      <c r="FR201" s="87"/>
      <c r="FS201" s="87"/>
      <c r="FT201" s="87"/>
      <c r="FU201" s="87"/>
      <c r="FV201" s="87"/>
      <c r="FW201" s="87"/>
      <c r="FX201" s="87"/>
      <c r="FY201" s="87"/>
      <c r="FZ201" s="87"/>
      <c r="GA201" s="87"/>
      <c r="GB201" s="87"/>
      <c r="GC201" s="87"/>
      <c r="GD201" s="87"/>
      <c r="GE201" s="87"/>
      <c r="GF201" s="87"/>
      <c r="GG201" s="87"/>
      <c r="GH201" s="87"/>
      <c r="GI201" s="87"/>
      <c r="GJ201" s="87"/>
      <c r="GK201" s="87"/>
      <c r="GL201" s="87"/>
      <c r="GM201" s="87"/>
      <c r="GN201" s="87"/>
      <c r="GO201" s="87"/>
      <c r="GP201" s="87"/>
      <c r="GQ201" s="87"/>
      <c r="GR201" s="87"/>
      <c r="GS201" s="87"/>
      <c r="GT201" s="87"/>
      <c r="GU201" s="87"/>
      <c r="GV201" s="87"/>
      <c r="GW201" s="87"/>
      <c r="GX201" s="87"/>
      <c r="GY201" s="87"/>
      <c r="GZ201" s="87"/>
      <c r="HA201" s="87"/>
      <c r="HB201" s="87"/>
      <c r="HC201" s="87"/>
      <c r="HD201" s="87"/>
      <c r="HE201" s="87"/>
      <c r="HF201" s="87"/>
      <c r="HG201" s="87"/>
      <c r="HH201" s="87"/>
      <c r="HI201" s="87"/>
      <c r="HJ201" s="87"/>
      <c r="HK201" s="87"/>
      <c r="HL201" s="87"/>
      <c r="HM201" s="87">
        <f>IF($B201=PO_valitsin!$C$8,100000,'mallin data'!EN201/'mallin data'!BO$297*PO_valitsin!E$5)</f>
        <v>0.55612965150867633</v>
      </c>
      <c r="HN201" s="87">
        <f>IF($B201=PO_valitsin!$C$8,100000,'mallin data'!EO201/'mallin data'!BP$297*PO_valitsin!H$5)</f>
        <v>2.2544881707092814E-2</v>
      </c>
      <c r="HO201" s="87"/>
      <c r="HP201" s="87"/>
      <c r="HQ201" s="87"/>
      <c r="HR201" s="87">
        <f>IF($B201=PO_valitsin!$C$8,100000,'mallin data'!ES201/'mallin data'!BT$297*PO_valitsin!I$5)</f>
        <v>0</v>
      </c>
      <c r="HS201" s="87"/>
      <c r="HT201" s="87"/>
      <c r="HU201" s="87"/>
      <c r="HV201" s="87"/>
      <c r="HW201" s="87"/>
      <c r="HX201" s="87"/>
      <c r="HY201" s="87"/>
      <c r="HZ201" s="87"/>
      <c r="IA201" s="87"/>
      <c r="IB201" s="87"/>
      <c r="IC201" s="87"/>
      <c r="ID201" s="87"/>
      <c r="IE201" s="87"/>
      <c r="IF201" s="87"/>
      <c r="IG201" s="87"/>
      <c r="IH201" s="87">
        <f>IF($B201=PO_valitsin!$C$8,100000,'mallin data'!FI201/'mallin data'!CJ$297*PO_valitsin!G$5)</f>
        <v>0.13833628132213782</v>
      </c>
      <c r="II201" s="88">
        <f t="shared" si="12"/>
        <v>0.85115922952470302</v>
      </c>
      <c r="IJ201" s="80">
        <f t="shared" si="13"/>
        <v>118</v>
      </c>
      <c r="IK201" s="89">
        <f t="shared" si="15"/>
        <v>1.9899999999999993E-8</v>
      </c>
      <c r="IL201" s="36" t="str">
        <f t="shared" si="14"/>
        <v>Pyhäjoki</v>
      </c>
    </row>
    <row r="202" spans="2:246" x14ac:dyDescent="0.2">
      <c r="B202" s="12" t="s">
        <v>334</v>
      </c>
      <c r="C202" s="12">
        <v>626</v>
      </c>
      <c r="F202" s="59" t="s">
        <v>91</v>
      </c>
      <c r="G202" s="59" t="s">
        <v>92</v>
      </c>
      <c r="H202" s="59" t="s">
        <v>93</v>
      </c>
      <c r="I202" s="59" t="s">
        <v>94</v>
      </c>
      <c r="J202" s="71">
        <v>51.3</v>
      </c>
      <c r="Q202" s="71">
        <v>69.599999999999994</v>
      </c>
      <c r="AV202" s="67"/>
      <c r="AW202" s="67"/>
      <c r="BO202" s="76">
        <v>-1.7021276595744681E-2</v>
      </c>
      <c r="BP202" s="77">
        <v>23589.799201009253</v>
      </c>
      <c r="BT202" s="75">
        <v>2E-3</v>
      </c>
      <c r="CJ202" s="68">
        <v>462</v>
      </c>
      <c r="CK202" s="84">
        <f>ABS(J202-PO_valitsin!$D$8)</f>
        <v>5.7999999999999972</v>
      </c>
      <c r="CR202" s="86">
        <f>ABS(Q202-PO_valitsin!$F$8)</f>
        <v>18.400000000000006</v>
      </c>
      <c r="EN202" s="85">
        <f>ABS(BO202-PO_valitsin!$E$8)</f>
        <v>3.0392516507703592E-2</v>
      </c>
      <c r="EO202" s="85">
        <f>ABS(BP202-PO_valitsin!$H$8)</f>
        <v>3117.5717224896798</v>
      </c>
      <c r="ES202" s="85">
        <f>ABS(BT202-PO_valitsin!$I$8)</f>
        <v>0</v>
      </c>
      <c r="FI202" s="85">
        <f>ABS(CJ202-PO_valitsin!$G$8)</f>
        <v>1306</v>
      </c>
      <c r="FJ202" s="87">
        <f>IF($B202=PO_valitsin!$C$8,100000,'mallin data'!CK202/'mallin data'!J$297*PO_valitsin!D$5)</f>
        <v>0.26149767028808352</v>
      </c>
      <c r="FK202" s="87"/>
      <c r="FL202" s="87"/>
      <c r="FM202" s="87"/>
      <c r="FN202" s="87"/>
      <c r="FO202" s="87"/>
      <c r="FP202" s="87"/>
      <c r="FQ202" s="87">
        <f>IF($B202=PO_valitsin!$C$8,100000,'mallin data'!CR202/'mallin data'!Q$297*PO_valitsin!F$5)</f>
        <v>8.7099569760222359E-2</v>
      </c>
      <c r="FR202" s="87"/>
      <c r="FS202" s="87"/>
      <c r="FT202" s="87"/>
      <c r="FU202" s="87"/>
      <c r="FV202" s="87"/>
      <c r="FW202" s="87"/>
      <c r="FX202" s="87"/>
      <c r="FY202" s="87"/>
      <c r="FZ202" s="87"/>
      <c r="GA202" s="87"/>
      <c r="GB202" s="87"/>
      <c r="GC202" s="87"/>
      <c r="GD202" s="87"/>
      <c r="GE202" s="87"/>
      <c r="GF202" s="87"/>
      <c r="GG202" s="87"/>
      <c r="GH202" s="87"/>
      <c r="GI202" s="87"/>
      <c r="GJ202" s="87"/>
      <c r="GK202" s="87"/>
      <c r="GL202" s="87"/>
      <c r="GM202" s="87"/>
      <c r="GN202" s="87"/>
      <c r="GO202" s="87"/>
      <c r="GP202" s="87"/>
      <c r="GQ202" s="87"/>
      <c r="GR202" s="87"/>
      <c r="GS202" s="87"/>
      <c r="GT202" s="87"/>
      <c r="GU202" s="87"/>
      <c r="GV202" s="87"/>
      <c r="GW202" s="87"/>
      <c r="GX202" s="87"/>
      <c r="GY202" s="87"/>
      <c r="GZ202" s="87"/>
      <c r="HA202" s="87"/>
      <c r="HB202" s="87"/>
      <c r="HC202" s="87"/>
      <c r="HD202" s="87"/>
      <c r="HE202" s="87"/>
      <c r="HF202" s="87"/>
      <c r="HG202" s="87"/>
      <c r="HH202" s="87"/>
      <c r="HI202" s="87"/>
      <c r="HJ202" s="87"/>
      <c r="HK202" s="87"/>
      <c r="HL202" s="87"/>
      <c r="HM202" s="87">
        <f>IF($B202=PO_valitsin!$C$8,100000,'mallin data'!EN202/'mallin data'!BO$297*PO_valitsin!E$5)</f>
        <v>0.2978206838297473</v>
      </c>
      <c r="HN202" s="87">
        <f>IF($B202=PO_valitsin!$C$8,100000,'mallin data'!EO202/'mallin data'!BP$297*PO_valitsin!H$5)</f>
        <v>9.8933678597025426E-2</v>
      </c>
      <c r="HO202" s="87"/>
      <c r="HP202" s="87"/>
      <c r="HQ202" s="87"/>
      <c r="HR202" s="87">
        <f>IF($B202=PO_valitsin!$C$8,100000,'mallin data'!ES202/'mallin data'!BT$297*PO_valitsin!I$5)</f>
        <v>0</v>
      </c>
      <c r="HS202" s="87"/>
      <c r="HT202" s="87"/>
      <c r="HU202" s="87"/>
      <c r="HV202" s="87"/>
      <c r="HW202" s="87"/>
      <c r="HX202" s="87"/>
      <c r="HY202" s="87"/>
      <c r="HZ202" s="87"/>
      <c r="IA202" s="87"/>
      <c r="IB202" s="87"/>
      <c r="IC202" s="87"/>
      <c r="ID202" s="87"/>
      <c r="IE202" s="87"/>
      <c r="IF202" s="87"/>
      <c r="IG202" s="87"/>
      <c r="IH202" s="87">
        <f>IF($B202=PO_valitsin!$C$8,100000,'mallin data'!FI202/'mallin data'!CJ$297*PO_valitsin!G$5)</f>
        <v>0.12687302205527529</v>
      </c>
      <c r="II202" s="88">
        <f t="shared" si="12"/>
        <v>0.87222464453035387</v>
      </c>
      <c r="IJ202" s="80">
        <f t="shared" si="13"/>
        <v>122</v>
      </c>
      <c r="IK202" s="89">
        <f t="shared" si="15"/>
        <v>1.9999999999999994E-8</v>
      </c>
      <c r="IL202" s="36" t="str">
        <f t="shared" si="14"/>
        <v>Pyhäjärvi</v>
      </c>
    </row>
    <row r="203" spans="2:246" x14ac:dyDescent="0.2">
      <c r="B203" s="12" t="s">
        <v>335</v>
      </c>
      <c r="C203" s="12">
        <v>630</v>
      </c>
      <c r="F203" s="59" t="s">
        <v>91</v>
      </c>
      <c r="G203" s="59" t="s">
        <v>92</v>
      </c>
      <c r="H203" s="59" t="s">
        <v>93</v>
      </c>
      <c r="I203" s="59" t="s">
        <v>94</v>
      </c>
      <c r="J203" s="71">
        <v>41.9</v>
      </c>
      <c r="Q203" s="71">
        <v>54.3</v>
      </c>
      <c r="AV203" s="67"/>
      <c r="AW203" s="67"/>
      <c r="BO203" s="76">
        <v>-5.6000000000000001E-2</v>
      </c>
      <c r="BP203" s="77">
        <v>21356.410692588091</v>
      </c>
      <c r="BT203" s="75"/>
      <c r="CJ203" s="68">
        <v>236</v>
      </c>
      <c r="CK203" s="84">
        <f>ABS(J203-PO_valitsin!$D$8)</f>
        <v>3.6000000000000014</v>
      </c>
      <c r="CR203" s="86">
        <f>ABS(Q203-PO_valitsin!$F$8)</f>
        <v>33.700000000000003</v>
      </c>
      <c r="EN203" s="85">
        <f>ABS(BO203-PO_valitsin!$E$8)</f>
        <v>8.5862068965517277E-3</v>
      </c>
      <c r="EO203" s="85">
        <f>ABS(BP203-PO_valitsin!$H$8)</f>
        <v>5350.9602309108413</v>
      </c>
      <c r="ES203" s="85">
        <f>ABS(BT203-PO_valitsin!$I$8)</f>
        <v>2E-3</v>
      </c>
      <c r="FI203" s="85">
        <f>ABS(CJ203-PO_valitsin!$G$8)</f>
        <v>1532</v>
      </c>
      <c r="FJ203" s="87">
        <f>IF($B203=PO_valitsin!$C$8,100000,'mallin data'!CK203/'mallin data'!J$297*PO_valitsin!D$5)</f>
        <v>0.16230889879950025</v>
      </c>
      <c r="FK203" s="87"/>
      <c r="FL203" s="87"/>
      <c r="FM203" s="87"/>
      <c r="FN203" s="87"/>
      <c r="FO203" s="87"/>
      <c r="FP203" s="87"/>
      <c r="FQ203" s="87">
        <f>IF($B203=PO_valitsin!$C$8,100000,'mallin data'!CR203/'mallin data'!Q$297*PO_valitsin!F$5)</f>
        <v>0.15952475548475503</v>
      </c>
      <c r="FR203" s="87"/>
      <c r="FS203" s="87"/>
      <c r="FT203" s="87"/>
      <c r="FU203" s="87"/>
      <c r="FV203" s="87"/>
      <c r="FW203" s="87"/>
      <c r="FX203" s="87"/>
      <c r="FY203" s="87"/>
      <c r="FZ203" s="87"/>
      <c r="GA203" s="87"/>
      <c r="GB203" s="87"/>
      <c r="GC203" s="87"/>
      <c r="GD203" s="87"/>
      <c r="GE203" s="87"/>
      <c r="GF203" s="87"/>
      <c r="GG203" s="87"/>
      <c r="GH203" s="87"/>
      <c r="GI203" s="87"/>
      <c r="GJ203" s="87"/>
      <c r="GK203" s="87"/>
      <c r="GL203" s="87"/>
      <c r="GM203" s="87"/>
      <c r="GN203" s="87"/>
      <c r="GO203" s="87"/>
      <c r="GP203" s="87"/>
      <c r="GQ203" s="87"/>
      <c r="GR203" s="87"/>
      <c r="GS203" s="87"/>
      <c r="GT203" s="87"/>
      <c r="GU203" s="87"/>
      <c r="GV203" s="87"/>
      <c r="GW203" s="87"/>
      <c r="GX203" s="87"/>
      <c r="GY203" s="87"/>
      <c r="GZ203" s="87"/>
      <c r="HA203" s="87"/>
      <c r="HB203" s="87"/>
      <c r="HC203" s="87"/>
      <c r="HD203" s="87"/>
      <c r="HE203" s="87"/>
      <c r="HF203" s="87"/>
      <c r="HG203" s="87"/>
      <c r="HH203" s="87"/>
      <c r="HI203" s="87"/>
      <c r="HJ203" s="87"/>
      <c r="HK203" s="87"/>
      <c r="HL203" s="87"/>
      <c r="HM203" s="87">
        <f>IF($B203=PO_valitsin!$C$8,100000,'mallin data'!EN203/'mallin data'!BO$297*PO_valitsin!E$5)</f>
        <v>8.4137488542173428E-2</v>
      </c>
      <c r="HN203" s="87">
        <f>IF($B203=PO_valitsin!$C$8,100000,'mallin data'!EO203/'mallin data'!BP$297*PO_valitsin!H$5)</f>
        <v>0.16980850058763983</v>
      </c>
      <c r="HO203" s="87"/>
      <c r="HP203" s="87"/>
      <c r="HQ203" s="87"/>
      <c r="HR203" s="87">
        <f>IF($B203=PO_valitsin!$C$8,100000,'mallin data'!ES203/'mallin data'!BT$297*PO_valitsin!I$5)</f>
        <v>2.9244473649319001E-2</v>
      </c>
      <c r="HS203" s="87"/>
      <c r="HT203" s="87"/>
      <c r="HU203" s="87"/>
      <c r="HV203" s="87"/>
      <c r="HW203" s="87"/>
      <c r="HX203" s="87"/>
      <c r="HY203" s="87"/>
      <c r="HZ203" s="87"/>
      <c r="IA203" s="87"/>
      <c r="IB203" s="87"/>
      <c r="IC203" s="87"/>
      <c r="ID203" s="87"/>
      <c r="IE203" s="87"/>
      <c r="IF203" s="87"/>
      <c r="IG203" s="87"/>
      <c r="IH203" s="87">
        <f>IF($B203=PO_valitsin!$C$8,100000,'mallin data'!FI203/'mallin data'!CJ$297*PO_valitsin!G$5)</f>
        <v>0.14882807793926625</v>
      </c>
      <c r="II203" s="88">
        <f t="shared" si="12"/>
        <v>0.75385221510265377</v>
      </c>
      <c r="IJ203" s="80">
        <f t="shared" si="13"/>
        <v>79</v>
      </c>
      <c r="IK203" s="89">
        <f t="shared" si="15"/>
        <v>2.0099999999999995E-8</v>
      </c>
      <c r="IL203" s="36" t="str">
        <f t="shared" si="14"/>
        <v>Pyhäntä</v>
      </c>
    </row>
    <row r="204" spans="2:246" x14ac:dyDescent="0.2">
      <c r="B204" s="12" t="s">
        <v>336</v>
      </c>
      <c r="C204" s="12">
        <v>631</v>
      </c>
      <c r="F204" s="59" t="s">
        <v>106</v>
      </c>
      <c r="G204" s="59" t="s">
        <v>107</v>
      </c>
      <c r="H204" s="59" t="s">
        <v>93</v>
      </c>
      <c r="I204" s="59" t="s">
        <v>94</v>
      </c>
      <c r="J204" s="71">
        <v>48.4</v>
      </c>
      <c r="Q204" s="71">
        <v>56.8</v>
      </c>
      <c r="AV204" s="67"/>
      <c r="AW204" s="67"/>
      <c r="BO204" s="76">
        <v>-2.2727272727272728E-2</v>
      </c>
      <c r="BP204" s="77">
        <v>27258.520207253885</v>
      </c>
      <c r="BT204" s="75">
        <v>5.0000000000000001E-3</v>
      </c>
      <c r="CJ204" s="68">
        <v>129</v>
      </c>
      <c r="CK204" s="84">
        <f>ABS(J204-PO_valitsin!$D$8)</f>
        <v>2.8999999999999986</v>
      </c>
      <c r="CR204" s="86">
        <f>ABS(Q204-PO_valitsin!$F$8)</f>
        <v>31.200000000000003</v>
      </c>
      <c r="EN204" s="85">
        <f>ABS(BO204-PO_valitsin!$E$8)</f>
        <v>2.4686520376175546E-2</v>
      </c>
      <c r="EO204" s="85">
        <f>ABS(BP204-PO_valitsin!$H$8)</f>
        <v>551.14928375495219</v>
      </c>
      <c r="ES204" s="85">
        <f>ABS(BT204-PO_valitsin!$I$8)</f>
        <v>3.0000000000000001E-3</v>
      </c>
      <c r="FI204" s="85">
        <f>ABS(CJ204-PO_valitsin!$G$8)</f>
        <v>1639</v>
      </c>
      <c r="FJ204" s="87">
        <f>IF($B204=PO_valitsin!$C$8,100000,'mallin data'!CK204/'mallin data'!J$297*PO_valitsin!D$5)</f>
        <v>0.13074883514404176</v>
      </c>
      <c r="FK204" s="87"/>
      <c r="FL204" s="87"/>
      <c r="FM204" s="87"/>
      <c r="FN204" s="87"/>
      <c r="FO204" s="87"/>
      <c r="FP204" s="87"/>
      <c r="FQ204" s="87">
        <f>IF($B204=PO_valitsin!$C$8,100000,'mallin data'!CR204/'mallin data'!Q$297*PO_valitsin!F$5)</f>
        <v>0.14769057481081177</v>
      </c>
      <c r="FR204" s="87"/>
      <c r="FS204" s="87"/>
      <c r="FT204" s="87"/>
      <c r="FU204" s="87"/>
      <c r="FV204" s="87"/>
      <c r="FW204" s="87"/>
      <c r="FX204" s="87"/>
      <c r="FY204" s="87"/>
      <c r="FZ204" s="87"/>
      <c r="GA204" s="87"/>
      <c r="GB204" s="87"/>
      <c r="GC204" s="87"/>
      <c r="GD204" s="87"/>
      <c r="GE204" s="87"/>
      <c r="GF204" s="87"/>
      <c r="GG204" s="87"/>
      <c r="GH204" s="87"/>
      <c r="GI204" s="87"/>
      <c r="GJ204" s="87"/>
      <c r="GK204" s="87"/>
      <c r="GL204" s="87"/>
      <c r="GM204" s="87"/>
      <c r="GN204" s="87"/>
      <c r="GO204" s="87"/>
      <c r="GP204" s="87"/>
      <c r="GQ204" s="87"/>
      <c r="GR204" s="87"/>
      <c r="GS204" s="87"/>
      <c r="GT204" s="87"/>
      <c r="GU204" s="87"/>
      <c r="GV204" s="87"/>
      <c r="GW204" s="87"/>
      <c r="GX204" s="87"/>
      <c r="GY204" s="87"/>
      <c r="GZ204" s="87"/>
      <c r="HA204" s="87"/>
      <c r="HB204" s="87"/>
      <c r="HC204" s="87"/>
      <c r="HD204" s="87"/>
      <c r="HE204" s="87"/>
      <c r="HF204" s="87"/>
      <c r="HG204" s="87"/>
      <c r="HH204" s="87"/>
      <c r="HI204" s="87"/>
      <c r="HJ204" s="87"/>
      <c r="HK204" s="87"/>
      <c r="HL204" s="87"/>
      <c r="HM204" s="87">
        <f>IF($B204=PO_valitsin!$C$8,100000,'mallin data'!EN204/'mallin data'!BO$297*PO_valitsin!E$5)</f>
        <v>0.24190679893012609</v>
      </c>
      <c r="HN204" s="87">
        <f>IF($B204=PO_valitsin!$C$8,100000,'mallin data'!EO204/'mallin data'!BP$297*PO_valitsin!H$5)</f>
        <v>1.7490287618611062E-2</v>
      </c>
      <c r="HO204" s="87"/>
      <c r="HP204" s="87"/>
      <c r="HQ204" s="87"/>
      <c r="HR204" s="87">
        <f>IF($B204=PO_valitsin!$C$8,100000,'mallin data'!ES204/'mallin data'!BT$297*PO_valitsin!I$5)</f>
        <v>4.3866710473978505E-2</v>
      </c>
      <c r="HS204" s="87"/>
      <c r="HT204" s="87"/>
      <c r="HU204" s="87"/>
      <c r="HV204" s="87"/>
      <c r="HW204" s="87"/>
      <c r="HX204" s="87"/>
      <c r="HY204" s="87"/>
      <c r="HZ204" s="87"/>
      <c r="IA204" s="87"/>
      <c r="IB204" s="87"/>
      <c r="IC204" s="87"/>
      <c r="ID204" s="87"/>
      <c r="IE204" s="87"/>
      <c r="IF204" s="87"/>
      <c r="IG204" s="87"/>
      <c r="IH204" s="87">
        <f>IF($B204=PO_valitsin!$C$8,100000,'mallin data'!FI204/'mallin data'!CJ$297*PO_valitsin!G$5)</f>
        <v>0.15922272829142126</v>
      </c>
      <c r="II204" s="88">
        <f t="shared" si="12"/>
        <v>0.74092595546899043</v>
      </c>
      <c r="IJ204" s="80">
        <f t="shared" si="13"/>
        <v>76</v>
      </c>
      <c r="IK204" s="89">
        <f t="shared" si="15"/>
        <v>2.0199999999999996E-8</v>
      </c>
      <c r="IL204" s="36" t="str">
        <f t="shared" si="14"/>
        <v>Pyhäranta</v>
      </c>
    </row>
    <row r="205" spans="2:246" x14ac:dyDescent="0.2">
      <c r="B205" s="12" t="s">
        <v>337</v>
      </c>
      <c r="C205" s="12">
        <v>635</v>
      </c>
      <c r="F205" s="59" t="s">
        <v>82</v>
      </c>
      <c r="G205" s="59" t="s">
        <v>83</v>
      </c>
      <c r="H205" s="59" t="s">
        <v>93</v>
      </c>
      <c r="I205" s="59" t="s">
        <v>94</v>
      </c>
      <c r="J205" s="71">
        <v>48.8</v>
      </c>
      <c r="Q205" s="71">
        <v>42</v>
      </c>
      <c r="AV205" s="67"/>
      <c r="AW205" s="67"/>
      <c r="BO205" s="76">
        <v>2.4305555555555556E-2</v>
      </c>
      <c r="BP205" s="77">
        <v>25928.089001104625</v>
      </c>
      <c r="BT205" s="75">
        <v>4.0000000000000001E-3</v>
      </c>
      <c r="CJ205" s="68">
        <v>590</v>
      </c>
      <c r="CK205" s="84">
        <f>ABS(J205-PO_valitsin!$D$8)</f>
        <v>3.2999999999999972</v>
      </c>
      <c r="CR205" s="86">
        <f>ABS(Q205-PO_valitsin!$F$8)</f>
        <v>46</v>
      </c>
      <c r="EN205" s="85">
        <f>ABS(BO205-PO_valitsin!$E$8)</f>
        <v>7.1719348659003826E-2</v>
      </c>
      <c r="EO205" s="85">
        <f>ABS(BP205-PO_valitsin!$H$8)</f>
        <v>779.28192239430791</v>
      </c>
      <c r="ES205" s="85">
        <f>ABS(BT205-PO_valitsin!$I$8)</f>
        <v>2E-3</v>
      </c>
      <c r="FI205" s="85">
        <f>ABS(CJ205-PO_valitsin!$G$8)</f>
        <v>1178</v>
      </c>
      <c r="FJ205" s="87">
        <f>IF($B205=PO_valitsin!$C$8,100000,'mallin data'!CK205/'mallin data'!J$297*PO_valitsin!D$5)</f>
        <v>0.14878315723287505</v>
      </c>
      <c r="FK205" s="87"/>
      <c r="FL205" s="87"/>
      <c r="FM205" s="87"/>
      <c r="FN205" s="87"/>
      <c r="FO205" s="87"/>
      <c r="FP205" s="87"/>
      <c r="FQ205" s="87">
        <f>IF($B205=PO_valitsin!$C$8,100000,'mallin data'!CR205/'mallin data'!Q$297*PO_valitsin!F$5)</f>
        <v>0.21774892440055582</v>
      </c>
      <c r="FR205" s="87"/>
      <c r="FS205" s="87"/>
      <c r="FT205" s="87"/>
      <c r="FU205" s="87"/>
      <c r="FV205" s="87"/>
      <c r="FW205" s="87"/>
      <c r="FX205" s="87"/>
      <c r="FY205" s="87"/>
      <c r="FZ205" s="87"/>
      <c r="GA205" s="87"/>
      <c r="GB205" s="87"/>
      <c r="GC205" s="87"/>
      <c r="GD205" s="87"/>
      <c r="GE205" s="87"/>
      <c r="GF205" s="87"/>
      <c r="GG205" s="87"/>
      <c r="GH205" s="87"/>
      <c r="GI205" s="87"/>
      <c r="GJ205" s="87"/>
      <c r="GK205" s="87"/>
      <c r="GL205" s="87"/>
      <c r="GM205" s="87"/>
      <c r="GN205" s="87"/>
      <c r="GO205" s="87"/>
      <c r="GP205" s="87"/>
      <c r="GQ205" s="87"/>
      <c r="GR205" s="87"/>
      <c r="GS205" s="87"/>
      <c r="GT205" s="87"/>
      <c r="GU205" s="87"/>
      <c r="GV205" s="87"/>
      <c r="GW205" s="87"/>
      <c r="GX205" s="87"/>
      <c r="GY205" s="87"/>
      <c r="GZ205" s="87"/>
      <c r="HA205" s="87"/>
      <c r="HB205" s="87"/>
      <c r="HC205" s="87"/>
      <c r="HD205" s="87"/>
      <c r="HE205" s="87"/>
      <c r="HF205" s="87"/>
      <c r="HG205" s="87"/>
      <c r="HH205" s="87"/>
      <c r="HI205" s="87"/>
      <c r="HJ205" s="87"/>
      <c r="HK205" s="87"/>
      <c r="HL205" s="87"/>
      <c r="HM205" s="87">
        <f>IF($B205=PO_valitsin!$C$8,100000,'mallin data'!EN205/'mallin data'!BO$297*PO_valitsin!E$5)</f>
        <v>0.7027883148812174</v>
      </c>
      <c r="HN205" s="87">
        <f>IF($B205=PO_valitsin!$C$8,100000,'mallin data'!EO205/'mallin data'!BP$297*PO_valitsin!H$5)</f>
        <v>2.4729896890731691E-2</v>
      </c>
      <c r="HO205" s="87"/>
      <c r="HP205" s="87"/>
      <c r="HQ205" s="87"/>
      <c r="HR205" s="87">
        <f>IF($B205=PO_valitsin!$C$8,100000,'mallin data'!ES205/'mallin data'!BT$297*PO_valitsin!I$5)</f>
        <v>2.9244473649319001E-2</v>
      </c>
      <c r="HS205" s="87"/>
      <c r="HT205" s="87"/>
      <c r="HU205" s="87"/>
      <c r="HV205" s="87"/>
      <c r="HW205" s="87"/>
      <c r="HX205" s="87"/>
      <c r="HY205" s="87"/>
      <c r="HZ205" s="87"/>
      <c r="IA205" s="87"/>
      <c r="IB205" s="87"/>
      <c r="IC205" s="87"/>
      <c r="ID205" s="87"/>
      <c r="IE205" s="87"/>
      <c r="IF205" s="87"/>
      <c r="IG205" s="87"/>
      <c r="IH205" s="87">
        <f>IF($B205=PO_valitsin!$C$8,100000,'mallin data'!FI205/'mallin data'!CJ$297*PO_valitsin!G$5)</f>
        <v>0.11443830013867863</v>
      </c>
      <c r="II205" s="88">
        <f t="shared" si="12"/>
        <v>1.2377330874933774</v>
      </c>
      <c r="IJ205" s="80">
        <f t="shared" si="13"/>
        <v>212</v>
      </c>
      <c r="IK205" s="89">
        <f t="shared" si="15"/>
        <v>2.0299999999999996E-8</v>
      </c>
      <c r="IL205" s="36" t="str">
        <f t="shared" si="14"/>
        <v>Pälkäne</v>
      </c>
    </row>
    <row r="206" spans="2:246" x14ac:dyDescent="0.2">
      <c r="B206" s="12" t="s">
        <v>338</v>
      </c>
      <c r="C206" s="12">
        <v>636</v>
      </c>
      <c r="F206" s="59" t="s">
        <v>106</v>
      </c>
      <c r="G206" s="59" t="s">
        <v>107</v>
      </c>
      <c r="H206" s="59" t="s">
        <v>93</v>
      </c>
      <c r="I206" s="59" t="s">
        <v>94</v>
      </c>
      <c r="J206" s="71">
        <v>45.7</v>
      </c>
      <c r="Q206" s="71">
        <v>56.1</v>
      </c>
      <c r="AV206" s="67"/>
      <c r="AW206" s="67"/>
      <c r="BO206" s="76">
        <v>-2.1636876763875823E-2</v>
      </c>
      <c r="BP206" s="77">
        <v>24184.873431734319</v>
      </c>
      <c r="BT206" s="75">
        <v>6.0000000000000001E-3</v>
      </c>
      <c r="CJ206" s="68">
        <v>1040</v>
      </c>
      <c r="CK206" s="84">
        <f>ABS(J206-PO_valitsin!$D$8)</f>
        <v>0.20000000000000284</v>
      </c>
      <c r="CR206" s="86">
        <f>ABS(Q206-PO_valitsin!$F$8)</f>
        <v>31.9</v>
      </c>
      <c r="EN206" s="85">
        <f>ABS(BO206-PO_valitsin!$E$8)</f>
        <v>2.577691633957245E-2</v>
      </c>
      <c r="EO206" s="85">
        <f>ABS(BP206-PO_valitsin!$H$8)</f>
        <v>2522.4974917646141</v>
      </c>
      <c r="ES206" s="85">
        <f>ABS(BT206-PO_valitsin!$I$8)</f>
        <v>4.0000000000000001E-3</v>
      </c>
      <c r="FI206" s="85">
        <f>ABS(CJ206-PO_valitsin!$G$8)</f>
        <v>728</v>
      </c>
      <c r="FJ206" s="87">
        <f>IF($B206=PO_valitsin!$C$8,100000,'mallin data'!CK206/'mallin data'!J$297*PO_valitsin!D$5)</f>
        <v>9.0171610444168045E-3</v>
      </c>
      <c r="FK206" s="87"/>
      <c r="FL206" s="87"/>
      <c r="FM206" s="87"/>
      <c r="FN206" s="87"/>
      <c r="FO206" s="87"/>
      <c r="FP206" s="87"/>
      <c r="FQ206" s="87">
        <f>IF($B206=PO_valitsin!$C$8,100000,'mallin data'!CR206/'mallin data'!Q$297*PO_valitsin!F$5)</f>
        <v>0.15100414539951587</v>
      </c>
      <c r="FR206" s="87"/>
      <c r="FS206" s="87"/>
      <c r="FT206" s="87"/>
      <c r="FU206" s="87"/>
      <c r="FV206" s="87"/>
      <c r="FW206" s="87"/>
      <c r="FX206" s="87"/>
      <c r="FY206" s="87"/>
      <c r="FZ206" s="87"/>
      <c r="GA206" s="87"/>
      <c r="GB206" s="87"/>
      <c r="GC206" s="87"/>
      <c r="GD206" s="87"/>
      <c r="GE206" s="87"/>
      <c r="GF206" s="87"/>
      <c r="GG206" s="87"/>
      <c r="GH206" s="87"/>
      <c r="GI206" s="87"/>
      <c r="GJ206" s="87"/>
      <c r="GK206" s="87"/>
      <c r="GL206" s="87"/>
      <c r="GM206" s="87"/>
      <c r="GN206" s="87"/>
      <c r="GO206" s="87"/>
      <c r="GP206" s="87"/>
      <c r="GQ206" s="87"/>
      <c r="GR206" s="87"/>
      <c r="GS206" s="87"/>
      <c r="GT206" s="87"/>
      <c r="GU206" s="87"/>
      <c r="GV206" s="87"/>
      <c r="GW206" s="87"/>
      <c r="GX206" s="87"/>
      <c r="GY206" s="87"/>
      <c r="GZ206" s="87"/>
      <c r="HA206" s="87"/>
      <c r="HB206" s="87"/>
      <c r="HC206" s="87"/>
      <c r="HD206" s="87"/>
      <c r="HE206" s="87"/>
      <c r="HF206" s="87"/>
      <c r="HG206" s="87"/>
      <c r="HH206" s="87"/>
      <c r="HI206" s="87"/>
      <c r="HJ206" s="87"/>
      <c r="HK206" s="87"/>
      <c r="HL206" s="87"/>
      <c r="HM206" s="87">
        <f>IF($B206=PO_valitsin!$C$8,100000,'mallin data'!EN206/'mallin data'!BO$297*PO_valitsin!E$5)</f>
        <v>0.25259174735753753</v>
      </c>
      <c r="HN206" s="87">
        <f>IF($B206=PO_valitsin!$C$8,100000,'mallin data'!EO206/'mallin data'!BP$297*PO_valitsin!H$5)</f>
        <v>8.0049467446652867E-2</v>
      </c>
      <c r="HO206" s="87"/>
      <c r="HP206" s="87"/>
      <c r="HQ206" s="87"/>
      <c r="HR206" s="87">
        <f>IF($B206=PO_valitsin!$C$8,100000,'mallin data'!ES206/'mallin data'!BT$297*PO_valitsin!I$5)</f>
        <v>5.8488947298638003E-2</v>
      </c>
      <c r="HS206" s="87"/>
      <c r="HT206" s="87"/>
      <c r="HU206" s="87"/>
      <c r="HV206" s="87"/>
      <c r="HW206" s="87"/>
      <c r="HX206" s="87"/>
      <c r="HY206" s="87"/>
      <c r="HZ206" s="87"/>
      <c r="IA206" s="87"/>
      <c r="IB206" s="87"/>
      <c r="IC206" s="87"/>
      <c r="ID206" s="87"/>
      <c r="IE206" s="87"/>
      <c r="IF206" s="87"/>
      <c r="IG206" s="87"/>
      <c r="IH206" s="87">
        <f>IF($B206=PO_valitsin!$C$8,100000,'mallin data'!FI206/'mallin data'!CJ$297*PO_valitsin!G$5)</f>
        <v>7.0722480900643495E-2</v>
      </c>
      <c r="II206" s="88">
        <f t="shared" si="12"/>
        <v>0.62187396984740451</v>
      </c>
      <c r="IJ206" s="80">
        <f t="shared" si="13"/>
        <v>44</v>
      </c>
      <c r="IK206" s="89">
        <f t="shared" si="15"/>
        <v>2.0399999999999997E-8</v>
      </c>
      <c r="IL206" s="36" t="str">
        <f t="shared" si="14"/>
        <v>Pöytyä</v>
      </c>
    </row>
    <row r="207" spans="2:246" x14ac:dyDescent="0.2">
      <c r="B207" s="12" t="s">
        <v>333</v>
      </c>
      <c r="C207" s="12">
        <v>678</v>
      </c>
      <c r="F207" s="59" t="s">
        <v>91</v>
      </c>
      <c r="G207" s="59" t="s">
        <v>92</v>
      </c>
      <c r="H207" s="59" t="s">
        <v>117</v>
      </c>
      <c r="I207" s="59" t="s">
        <v>118</v>
      </c>
      <c r="J207" s="71">
        <v>45.2</v>
      </c>
      <c r="Q207" s="71">
        <v>53.7</v>
      </c>
      <c r="AV207" s="67"/>
      <c r="AW207" s="67"/>
      <c r="BO207" s="76">
        <v>-3.7234042553191488E-2</v>
      </c>
      <c r="BP207" s="77">
        <v>26032.285750304662</v>
      </c>
      <c r="BT207" s="75">
        <v>1E-3</v>
      </c>
      <c r="CJ207" s="68">
        <v>2896</v>
      </c>
      <c r="CK207" s="84">
        <f>ABS(J207-PO_valitsin!$D$8)</f>
        <v>0.29999999999999716</v>
      </c>
      <c r="CR207" s="86">
        <f>ABS(Q207-PO_valitsin!$F$8)</f>
        <v>34.299999999999997</v>
      </c>
      <c r="EN207" s="85">
        <f>ABS(BO207-PO_valitsin!$E$8)</f>
        <v>1.0179750550256786E-2</v>
      </c>
      <c r="EO207" s="85">
        <f>ABS(BP207-PO_valitsin!$H$8)</f>
        <v>675.08517319427119</v>
      </c>
      <c r="ES207" s="85">
        <f>ABS(BT207-PO_valitsin!$I$8)</f>
        <v>1E-3</v>
      </c>
      <c r="FI207" s="85">
        <f>ABS(CJ207-PO_valitsin!$G$8)</f>
        <v>1128</v>
      </c>
      <c r="FJ207" s="87">
        <f>IF($B207=PO_valitsin!$C$8,100000,'mallin data'!CK207/'mallin data'!J$297*PO_valitsin!D$5)</f>
        <v>1.3525741566624888E-2</v>
      </c>
      <c r="FK207" s="87"/>
      <c r="FL207" s="87"/>
      <c r="FM207" s="87"/>
      <c r="FN207" s="87"/>
      <c r="FO207" s="87"/>
      <c r="FP207" s="87"/>
      <c r="FQ207" s="87">
        <f>IF($B207=PO_valitsin!$C$8,100000,'mallin data'!CR207/'mallin data'!Q$297*PO_valitsin!F$5)</f>
        <v>0.16236495884650137</v>
      </c>
      <c r="FR207" s="87"/>
      <c r="FS207" s="87"/>
      <c r="FT207" s="87"/>
      <c r="FU207" s="87"/>
      <c r="FV207" s="87"/>
      <c r="FW207" s="87"/>
      <c r="FX207" s="87"/>
      <c r="FY207" s="87"/>
      <c r="FZ207" s="87"/>
      <c r="GA207" s="87"/>
      <c r="GB207" s="87"/>
      <c r="GC207" s="87"/>
      <c r="GD207" s="87"/>
      <c r="GE207" s="87"/>
      <c r="GF207" s="87"/>
      <c r="GG207" s="87"/>
      <c r="GH207" s="87"/>
      <c r="GI207" s="87"/>
      <c r="GJ207" s="87"/>
      <c r="GK207" s="87"/>
      <c r="GL207" s="87"/>
      <c r="GM207" s="87"/>
      <c r="GN207" s="87"/>
      <c r="GO207" s="87"/>
      <c r="GP207" s="87"/>
      <c r="GQ207" s="87"/>
      <c r="GR207" s="87"/>
      <c r="GS207" s="87"/>
      <c r="GT207" s="87"/>
      <c r="GU207" s="87"/>
      <c r="GV207" s="87"/>
      <c r="GW207" s="87"/>
      <c r="GX207" s="87"/>
      <c r="GY207" s="87"/>
      <c r="GZ207" s="87"/>
      <c r="HA207" s="87"/>
      <c r="HB207" s="87"/>
      <c r="HC207" s="87"/>
      <c r="HD207" s="87"/>
      <c r="HE207" s="87"/>
      <c r="HF207" s="87"/>
      <c r="HG207" s="87"/>
      <c r="HH207" s="87"/>
      <c r="HI207" s="87"/>
      <c r="HJ207" s="87"/>
      <c r="HK207" s="87"/>
      <c r="HL207" s="87"/>
      <c r="HM207" s="87">
        <f>IF($B207=PO_valitsin!$C$8,100000,'mallin data'!EN207/'mallin data'!BO$297*PO_valitsin!E$5)</f>
        <v>9.9752854270072286E-2</v>
      </c>
      <c r="HN207" s="87">
        <f>IF($B207=PO_valitsin!$C$8,100000,'mallin data'!EO207/'mallin data'!BP$297*PO_valitsin!H$5)</f>
        <v>2.142329527452928E-2</v>
      </c>
      <c r="HO207" s="87"/>
      <c r="HP207" s="87"/>
      <c r="HQ207" s="87"/>
      <c r="HR207" s="87">
        <f>IF($B207=PO_valitsin!$C$8,100000,'mallin data'!ES207/'mallin data'!BT$297*PO_valitsin!I$5)</f>
        <v>1.4622236824659501E-2</v>
      </c>
      <c r="HS207" s="87"/>
      <c r="HT207" s="87"/>
      <c r="HU207" s="87"/>
      <c r="HV207" s="87"/>
      <c r="HW207" s="87"/>
      <c r="HX207" s="87"/>
      <c r="HY207" s="87"/>
      <c r="HZ207" s="87"/>
      <c r="IA207" s="87"/>
      <c r="IB207" s="87"/>
      <c r="IC207" s="87"/>
      <c r="ID207" s="87"/>
      <c r="IE207" s="87"/>
      <c r="IF207" s="87"/>
      <c r="IG207" s="87"/>
      <c r="IH207" s="87">
        <f>IF($B207=PO_valitsin!$C$8,100000,'mallin data'!FI207/'mallin data'!CJ$297*PO_valitsin!G$5)</f>
        <v>0.10958098689000804</v>
      </c>
      <c r="II207" s="88">
        <f t="shared" si="12"/>
        <v>0.42127009417239542</v>
      </c>
      <c r="IJ207" s="80">
        <f t="shared" si="13"/>
        <v>9</v>
      </c>
      <c r="IK207" s="89">
        <f t="shared" si="15"/>
        <v>2.0499999999999998E-8</v>
      </c>
      <c r="IL207" s="36" t="str">
        <f t="shared" si="14"/>
        <v>Raahe</v>
      </c>
    </row>
    <row r="208" spans="2:246" x14ac:dyDescent="0.2">
      <c r="B208" s="12" t="s">
        <v>144</v>
      </c>
      <c r="C208" s="12">
        <v>710</v>
      </c>
      <c r="F208" s="59" t="s">
        <v>102</v>
      </c>
      <c r="G208" s="59" t="s">
        <v>103</v>
      </c>
      <c r="H208" s="59" t="s">
        <v>84</v>
      </c>
      <c r="I208" s="59" t="s">
        <v>85</v>
      </c>
      <c r="J208" s="71">
        <v>47.4</v>
      </c>
      <c r="Q208" s="71">
        <v>87.5</v>
      </c>
      <c r="AV208" s="67"/>
      <c r="AW208" s="67"/>
      <c r="BO208" s="76">
        <v>-2.1422797089733225E-2</v>
      </c>
      <c r="BP208" s="77">
        <v>27255.919952956741</v>
      </c>
      <c r="BT208" s="75">
        <v>0.63600000000000001</v>
      </c>
      <c r="CJ208" s="68">
        <v>2421</v>
      </c>
      <c r="CK208" s="84">
        <f>ABS(J208-PO_valitsin!$D$8)</f>
        <v>1.8999999999999986</v>
      </c>
      <c r="CR208" s="86">
        <f>ABS(Q208-PO_valitsin!$F$8)</f>
        <v>0.5</v>
      </c>
      <c r="EN208" s="85">
        <f>ABS(BO208-PO_valitsin!$E$8)</f>
        <v>2.5990996013715049E-2</v>
      </c>
      <c r="EO208" s="85">
        <f>ABS(BP208-PO_valitsin!$H$8)</f>
        <v>548.5490294578085</v>
      </c>
      <c r="ES208" s="85">
        <f>ABS(BT208-PO_valitsin!$I$8)</f>
        <v>0.63400000000000001</v>
      </c>
      <c r="FI208" s="85">
        <f>ABS(CJ208-PO_valitsin!$G$8)</f>
        <v>653</v>
      </c>
      <c r="FJ208" s="87">
        <f>IF($B208=PO_valitsin!$C$8,100000,'mallin data'!CK208/'mallin data'!J$297*PO_valitsin!D$5)</f>
        <v>8.5663029921958359E-2</v>
      </c>
      <c r="FK208" s="87"/>
      <c r="FL208" s="87"/>
      <c r="FM208" s="87"/>
      <c r="FN208" s="87"/>
      <c r="FO208" s="87"/>
      <c r="FP208" s="87"/>
      <c r="FQ208" s="87">
        <f>IF($B208=PO_valitsin!$C$8,100000,'mallin data'!CR208/'mallin data'!Q$297*PO_valitsin!F$5)</f>
        <v>2.3668361347886501E-3</v>
      </c>
      <c r="FR208" s="87"/>
      <c r="FS208" s="87"/>
      <c r="FT208" s="87"/>
      <c r="FU208" s="87"/>
      <c r="FV208" s="87"/>
      <c r="FW208" s="87"/>
      <c r="FX208" s="87"/>
      <c r="FY208" s="87"/>
      <c r="FZ208" s="87"/>
      <c r="GA208" s="87"/>
      <c r="GB208" s="87"/>
      <c r="GC208" s="87"/>
      <c r="GD208" s="87"/>
      <c r="GE208" s="87"/>
      <c r="GF208" s="87"/>
      <c r="GG208" s="87"/>
      <c r="GH208" s="87"/>
      <c r="GI208" s="87"/>
      <c r="GJ208" s="87"/>
      <c r="GK208" s="87"/>
      <c r="GL208" s="87"/>
      <c r="GM208" s="87"/>
      <c r="GN208" s="87"/>
      <c r="GO208" s="87"/>
      <c r="GP208" s="87"/>
      <c r="GQ208" s="87"/>
      <c r="GR208" s="87"/>
      <c r="GS208" s="87"/>
      <c r="GT208" s="87"/>
      <c r="GU208" s="87"/>
      <c r="GV208" s="87"/>
      <c r="GW208" s="87"/>
      <c r="GX208" s="87"/>
      <c r="GY208" s="87"/>
      <c r="GZ208" s="87"/>
      <c r="HA208" s="87"/>
      <c r="HB208" s="87"/>
      <c r="HC208" s="87"/>
      <c r="HD208" s="87"/>
      <c r="HE208" s="87"/>
      <c r="HF208" s="87"/>
      <c r="HG208" s="87"/>
      <c r="HH208" s="87"/>
      <c r="HI208" s="87"/>
      <c r="HJ208" s="87"/>
      <c r="HK208" s="87"/>
      <c r="HL208" s="87"/>
      <c r="HM208" s="87">
        <f>IF($B208=PO_valitsin!$C$8,100000,'mallin data'!EN208/'mallin data'!BO$297*PO_valitsin!E$5)</f>
        <v>0.25468954517994019</v>
      </c>
      <c r="HN208" s="87">
        <f>IF($B208=PO_valitsin!$C$8,100000,'mallin data'!EO208/'mallin data'!BP$297*PO_valitsin!H$5)</f>
        <v>1.7407770600302113E-2</v>
      </c>
      <c r="HO208" s="87"/>
      <c r="HP208" s="87"/>
      <c r="HQ208" s="87"/>
      <c r="HR208" s="87">
        <f>IF($B208=PO_valitsin!$C$8,100000,'mallin data'!ES208/'mallin data'!BT$297*PO_valitsin!I$5)</f>
        <v>9.2704981468341234</v>
      </c>
      <c r="HS208" s="87"/>
      <c r="HT208" s="87"/>
      <c r="HU208" s="87"/>
      <c r="HV208" s="87"/>
      <c r="HW208" s="87"/>
      <c r="HX208" s="87"/>
      <c r="HY208" s="87"/>
      <c r="HZ208" s="87"/>
      <c r="IA208" s="87"/>
      <c r="IB208" s="87"/>
      <c r="IC208" s="87"/>
      <c r="ID208" s="87"/>
      <c r="IE208" s="87"/>
      <c r="IF208" s="87"/>
      <c r="IG208" s="87"/>
      <c r="IH208" s="87">
        <f>IF($B208=PO_valitsin!$C$8,100000,'mallin data'!FI208/'mallin data'!CJ$297*PO_valitsin!G$5)</f>
        <v>6.3436511027637643E-2</v>
      </c>
      <c r="II208" s="88">
        <f t="shared" si="12"/>
        <v>9.6940618602987492</v>
      </c>
      <c r="IJ208" s="80">
        <f t="shared" si="13"/>
        <v>282</v>
      </c>
      <c r="IK208" s="89">
        <f t="shared" si="15"/>
        <v>2.0599999999999999E-8</v>
      </c>
      <c r="IL208" s="36" t="str">
        <f t="shared" si="14"/>
        <v>Raasepori</v>
      </c>
    </row>
    <row r="209" spans="2:246" x14ac:dyDescent="0.2">
      <c r="B209" s="12" t="s">
        <v>339</v>
      </c>
      <c r="C209" s="12">
        <v>680</v>
      </c>
      <c r="F209" s="59" t="s">
        <v>106</v>
      </c>
      <c r="G209" s="59" t="s">
        <v>107</v>
      </c>
      <c r="H209" s="59" t="s">
        <v>117</v>
      </c>
      <c r="I209" s="59" t="s">
        <v>118</v>
      </c>
      <c r="J209" s="71">
        <v>44.6</v>
      </c>
      <c r="Q209" s="71">
        <v>77.900000000000006</v>
      </c>
      <c r="AV209" s="67"/>
      <c r="AW209" s="67"/>
      <c r="BO209" s="76">
        <v>-1.6246953696181965E-3</v>
      </c>
      <c r="BP209" s="77">
        <v>28868.382100982984</v>
      </c>
      <c r="BT209" s="75">
        <v>1.3999999999999999E-2</v>
      </c>
      <c r="CJ209" s="68">
        <v>2458</v>
      </c>
      <c r="CK209" s="84">
        <f>ABS(J209-PO_valitsin!$D$8)</f>
        <v>0.89999999999999858</v>
      </c>
      <c r="CR209" s="86">
        <f>ABS(Q209-PO_valitsin!$F$8)</f>
        <v>10.099999999999994</v>
      </c>
      <c r="EN209" s="85">
        <f>ABS(BO209-PO_valitsin!$E$8)</f>
        <v>4.5789097733830074E-2</v>
      </c>
      <c r="EO209" s="85">
        <f>ABS(BP209-PO_valitsin!$H$8)</f>
        <v>2161.0111774840516</v>
      </c>
      <c r="ES209" s="85">
        <f>ABS(BT209-PO_valitsin!$I$8)</f>
        <v>1.1999999999999999E-2</v>
      </c>
      <c r="FI209" s="85">
        <f>ABS(CJ209-PO_valitsin!$G$8)</f>
        <v>690</v>
      </c>
      <c r="FJ209" s="87">
        <f>IF($B209=PO_valitsin!$C$8,100000,'mallin data'!CK209/'mallin data'!J$297*PO_valitsin!D$5)</f>
        <v>4.0577224699874979E-2</v>
      </c>
      <c r="FK209" s="87"/>
      <c r="FL209" s="87"/>
      <c r="FM209" s="87"/>
      <c r="FN209" s="87"/>
      <c r="FO209" s="87"/>
      <c r="FP209" s="87"/>
      <c r="FQ209" s="87">
        <f>IF($B209=PO_valitsin!$C$8,100000,'mallin data'!CR209/'mallin data'!Q$297*PO_valitsin!F$5)</f>
        <v>4.7810089922730704E-2</v>
      </c>
      <c r="FR209" s="87"/>
      <c r="FS209" s="87"/>
      <c r="FT209" s="87"/>
      <c r="FU209" s="87"/>
      <c r="FV209" s="87"/>
      <c r="FW209" s="87"/>
      <c r="FX209" s="87"/>
      <c r="FY209" s="87"/>
      <c r="FZ209" s="87"/>
      <c r="GA209" s="87"/>
      <c r="GB209" s="87"/>
      <c r="GC209" s="87"/>
      <c r="GD209" s="87"/>
      <c r="GE209" s="87"/>
      <c r="GF209" s="87"/>
      <c r="GG209" s="87"/>
      <c r="GH209" s="87"/>
      <c r="GI209" s="87"/>
      <c r="GJ209" s="87"/>
      <c r="GK209" s="87"/>
      <c r="GL209" s="87"/>
      <c r="GM209" s="87"/>
      <c r="GN209" s="87"/>
      <c r="GO209" s="87"/>
      <c r="GP209" s="87"/>
      <c r="GQ209" s="87"/>
      <c r="GR209" s="87"/>
      <c r="GS209" s="87"/>
      <c r="GT209" s="87"/>
      <c r="GU209" s="87"/>
      <c r="GV209" s="87"/>
      <c r="GW209" s="87"/>
      <c r="GX209" s="87"/>
      <c r="GY209" s="87"/>
      <c r="GZ209" s="87"/>
      <c r="HA209" s="87"/>
      <c r="HB209" s="87"/>
      <c r="HC209" s="87"/>
      <c r="HD209" s="87"/>
      <c r="HE209" s="87"/>
      <c r="HF209" s="87"/>
      <c r="HG209" s="87"/>
      <c r="HH209" s="87"/>
      <c r="HI209" s="87"/>
      <c r="HJ209" s="87"/>
      <c r="HK209" s="87"/>
      <c r="HL209" s="87"/>
      <c r="HM209" s="87">
        <f>IF($B209=PO_valitsin!$C$8,100000,'mallin data'!EN209/'mallin data'!BO$297*PO_valitsin!E$5)</f>
        <v>0.44869401964723288</v>
      </c>
      <c r="HN209" s="87">
        <f>IF($B209=PO_valitsin!$C$8,100000,'mallin data'!EO209/'mallin data'!BP$297*PO_valitsin!H$5)</f>
        <v>6.857798450489197E-2</v>
      </c>
      <c r="HO209" s="87"/>
      <c r="HP209" s="87"/>
      <c r="HQ209" s="87"/>
      <c r="HR209" s="87">
        <f>IF($B209=PO_valitsin!$C$8,100000,'mallin data'!ES209/'mallin data'!BT$297*PO_valitsin!I$5)</f>
        <v>0.17546684189591399</v>
      </c>
      <c r="HS209" s="87"/>
      <c r="HT209" s="87"/>
      <c r="HU209" s="87"/>
      <c r="HV209" s="87"/>
      <c r="HW209" s="87"/>
      <c r="HX209" s="87"/>
      <c r="HY209" s="87"/>
      <c r="HZ209" s="87"/>
      <c r="IA209" s="87"/>
      <c r="IB209" s="87"/>
      <c r="IC209" s="87"/>
      <c r="ID209" s="87"/>
      <c r="IE209" s="87"/>
      <c r="IF209" s="87"/>
      <c r="IG209" s="87"/>
      <c r="IH209" s="87">
        <f>IF($B209=PO_valitsin!$C$8,100000,'mallin data'!FI209/'mallin data'!CJ$297*PO_valitsin!G$5)</f>
        <v>6.7030922831653864E-2</v>
      </c>
      <c r="II209" s="88">
        <f t="shared" si="12"/>
        <v>0.84815710420229851</v>
      </c>
      <c r="IJ209" s="80">
        <f t="shared" si="13"/>
        <v>115</v>
      </c>
      <c r="IK209" s="89">
        <f t="shared" si="15"/>
        <v>2.07E-8</v>
      </c>
      <c r="IL209" s="36" t="str">
        <f t="shared" si="14"/>
        <v>Raisio</v>
      </c>
    </row>
    <row r="210" spans="2:246" x14ac:dyDescent="0.2">
      <c r="B210" s="12" t="s">
        <v>340</v>
      </c>
      <c r="C210" s="12">
        <v>681</v>
      </c>
      <c r="F210" s="59" t="s">
        <v>110</v>
      </c>
      <c r="G210" s="59" t="s">
        <v>111</v>
      </c>
      <c r="H210" s="59" t="s">
        <v>93</v>
      </c>
      <c r="I210" s="59" t="s">
        <v>94</v>
      </c>
      <c r="J210" s="71">
        <v>52.1</v>
      </c>
      <c r="Q210" s="71">
        <v>99.3</v>
      </c>
      <c r="AV210" s="67"/>
      <c r="AW210" s="67"/>
      <c r="BO210" s="76">
        <v>-2.2222222222222223E-2</v>
      </c>
      <c r="BP210" s="77">
        <v>23534.694267515923</v>
      </c>
      <c r="BT210" s="75">
        <v>2E-3</v>
      </c>
      <c r="CJ210" s="68">
        <v>264</v>
      </c>
      <c r="CK210" s="84">
        <f>ABS(J210-PO_valitsin!$D$8)</f>
        <v>6.6000000000000014</v>
      </c>
      <c r="CR210" s="86">
        <f>ABS(Q210-PO_valitsin!$F$8)</f>
        <v>11.299999999999997</v>
      </c>
      <c r="EN210" s="85">
        <f>ABS(BO210-PO_valitsin!$E$8)</f>
        <v>2.519157088122605E-2</v>
      </c>
      <c r="EO210" s="85">
        <f>ABS(BP210-PO_valitsin!$H$8)</f>
        <v>3172.6766559830103</v>
      </c>
      <c r="ES210" s="85">
        <f>ABS(BT210-PO_valitsin!$I$8)</f>
        <v>0</v>
      </c>
      <c r="FI210" s="85">
        <f>ABS(CJ210-PO_valitsin!$G$8)</f>
        <v>1504</v>
      </c>
      <c r="FJ210" s="87">
        <f>IF($B210=PO_valitsin!$C$8,100000,'mallin data'!CK210/'mallin data'!J$297*PO_valitsin!D$5)</f>
        <v>0.29756631446575044</v>
      </c>
      <c r="FK210" s="87"/>
      <c r="FL210" s="87"/>
      <c r="FM210" s="87"/>
      <c r="FN210" s="87"/>
      <c r="FO210" s="87"/>
      <c r="FP210" s="87"/>
      <c r="FQ210" s="87">
        <f>IF($B210=PO_valitsin!$C$8,100000,'mallin data'!CR210/'mallin data'!Q$297*PO_valitsin!F$5)</f>
        <v>5.3490496646223483E-2</v>
      </c>
      <c r="FR210" s="87"/>
      <c r="FS210" s="87"/>
      <c r="FT210" s="87"/>
      <c r="FU210" s="87"/>
      <c r="FV210" s="87"/>
      <c r="FW210" s="87"/>
      <c r="FX210" s="87"/>
      <c r="FY210" s="87"/>
      <c r="FZ210" s="87"/>
      <c r="GA210" s="87"/>
      <c r="GB210" s="87"/>
      <c r="GC210" s="87"/>
      <c r="GD210" s="87"/>
      <c r="GE210" s="87"/>
      <c r="GF210" s="87"/>
      <c r="GG210" s="87"/>
      <c r="GH210" s="87"/>
      <c r="GI210" s="87"/>
      <c r="GJ210" s="87"/>
      <c r="GK210" s="87"/>
      <c r="GL210" s="87"/>
      <c r="GM210" s="87"/>
      <c r="GN210" s="87"/>
      <c r="GO210" s="87"/>
      <c r="GP210" s="87"/>
      <c r="GQ210" s="87"/>
      <c r="GR210" s="87"/>
      <c r="GS210" s="87"/>
      <c r="GT210" s="87"/>
      <c r="GU210" s="87"/>
      <c r="GV210" s="87"/>
      <c r="GW210" s="87"/>
      <c r="GX210" s="87"/>
      <c r="GY210" s="87"/>
      <c r="GZ210" s="87"/>
      <c r="HA210" s="87"/>
      <c r="HB210" s="87"/>
      <c r="HC210" s="87"/>
      <c r="HD210" s="87"/>
      <c r="HE210" s="87"/>
      <c r="HF210" s="87"/>
      <c r="HG210" s="87"/>
      <c r="HH210" s="87"/>
      <c r="HI210" s="87"/>
      <c r="HJ210" s="87"/>
      <c r="HK210" s="87"/>
      <c r="HL210" s="87"/>
      <c r="HM210" s="87">
        <f>IF($B210=PO_valitsin!$C$8,100000,'mallin data'!EN210/'mallin data'!BO$297*PO_valitsin!E$5)</f>
        <v>0.24685586218866132</v>
      </c>
      <c r="HN210" s="87">
        <f>IF($B210=PO_valitsin!$C$8,100000,'mallin data'!EO210/'mallin data'!BP$297*PO_valitsin!H$5)</f>
        <v>0.10068239017918781</v>
      </c>
      <c r="HO210" s="87"/>
      <c r="HP210" s="87"/>
      <c r="HQ210" s="87"/>
      <c r="HR210" s="87">
        <f>IF($B210=PO_valitsin!$C$8,100000,'mallin data'!ES210/'mallin data'!BT$297*PO_valitsin!I$5)</f>
        <v>0</v>
      </c>
      <c r="HS210" s="87"/>
      <c r="HT210" s="87"/>
      <c r="HU210" s="87"/>
      <c r="HV210" s="87"/>
      <c r="HW210" s="87"/>
      <c r="HX210" s="87"/>
      <c r="HY210" s="87"/>
      <c r="HZ210" s="87"/>
      <c r="IA210" s="87"/>
      <c r="IB210" s="87"/>
      <c r="IC210" s="87"/>
      <c r="ID210" s="87"/>
      <c r="IE210" s="87"/>
      <c r="IF210" s="87"/>
      <c r="IG210" s="87"/>
      <c r="IH210" s="87">
        <f>IF($B210=PO_valitsin!$C$8,100000,'mallin data'!FI210/'mallin data'!CJ$297*PO_valitsin!G$5)</f>
        <v>0.14610798252001075</v>
      </c>
      <c r="II210" s="88">
        <f t="shared" si="12"/>
        <v>0.84470306679983376</v>
      </c>
      <c r="IJ210" s="80">
        <f t="shared" si="13"/>
        <v>114</v>
      </c>
      <c r="IK210" s="89">
        <f t="shared" si="15"/>
        <v>2.0800000000000001E-8</v>
      </c>
      <c r="IL210" s="36" t="str">
        <f t="shared" si="14"/>
        <v>Rantasalmi</v>
      </c>
    </row>
    <row r="211" spans="2:246" x14ac:dyDescent="0.2">
      <c r="B211" s="12" t="s">
        <v>341</v>
      </c>
      <c r="C211" s="12">
        <v>683</v>
      </c>
      <c r="F211" s="59" t="s">
        <v>113</v>
      </c>
      <c r="G211" s="59" t="s">
        <v>114</v>
      </c>
      <c r="H211" s="59" t="s">
        <v>93</v>
      </c>
      <c r="I211" s="59" t="s">
        <v>94</v>
      </c>
      <c r="J211" s="71">
        <v>47.6</v>
      </c>
      <c r="Q211" s="71">
        <v>39.1</v>
      </c>
      <c r="AV211" s="67"/>
      <c r="AW211" s="67"/>
      <c r="BO211" s="76">
        <v>-8.6021505376344086E-3</v>
      </c>
      <c r="BP211" s="77">
        <v>21426.902195054183</v>
      </c>
      <c r="BT211" s="75">
        <v>2E-3</v>
      </c>
      <c r="CJ211" s="68">
        <v>461</v>
      </c>
      <c r="CK211" s="84">
        <f>ABS(J211-PO_valitsin!$D$8)</f>
        <v>2.1000000000000014</v>
      </c>
      <c r="CR211" s="86">
        <f>ABS(Q211-PO_valitsin!$F$8)</f>
        <v>48.9</v>
      </c>
      <c r="EN211" s="85">
        <f>ABS(BO211-PO_valitsin!$E$8)</f>
        <v>3.8811642565813861E-2</v>
      </c>
      <c r="EO211" s="85">
        <f>ABS(BP211-PO_valitsin!$H$8)</f>
        <v>5280.46872844475</v>
      </c>
      <c r="ES211" s="85">
        <f>ABS(BT211-PO_valitsin!$I$8)</f>
        <v>0</v>
      </c>
      <c r="FI211" s="85">
        <f>ABS(CJ211-PO_valitsin!$G$8)</f>
        <v>1307</v>
      </c>
      <c r="FJ211" s="87">
        <f>IF($B211=PO_valitsin!$C$8,100000,'mallin data'!CK211/'mallin data'!J$297*PO_valitsin!D$5)</f>
        <v>9.4680190966375172E-2</v>
      </c>
      <c r="FK211" s="87"/>
      <c r="FL211" s="87"/>
      <c r="FM211" s="87"/>
      <c r="FN211" s="87"/>
      <c r="FO211" s="87"/>
      <c r="FP211" s="87"/>
      <c r="FQ211" s="87">
        <f>IF($B211=PO_valitsin!$C$8,100000,'mallin data'!CR211/'mallin data'!Q$297*PO_valitsin!F$5)</f>
        <v>0.23147657398232999</v>
      </c>
      <c r="FR211" s="87"/>
      <c r="FS211" s="87"/>
      <c r="FT211" s="87"/>
      <c r="FU211" s="87"/>
      <c r="FV211" s="87"/>
      <c r="FW211" s="87"/>
      <c r="FX211" s="87"/>
      <c r="FY211" s="87"/>
      <c r="FZ211" s="87"/>
      <c r="GA211" s="87"/>
      <c r="GB211" s="87"/>
      <c r="GC211" s="87"/>
      <c r="GD211" s="87"/>
      <c r="GE211" s="87"/>
      <c r="GF211" s="87"/>
      <c r="GG211" s="87"/>
      <c r="GH211" s="87"/>
      <c r="GI211" s="87"/>
      <c r="GJ211" s="87"/>
      <c r="GK211" s="87"/>
      <c r="GL211" s="87"/>
      <c r="GM211" s="87"/>
      <c r="GN211" s="87"/>
      <c r="GO211" s="87"/>
      <c r="GP211" s="87"/>
      <c r="GQ211" s="87"/>
      <c r="GR211" s="87"/>
      <c r="GS211" s="87"/>
      <c r="GT211" s="87"/>
      <c r="GU211" s="87"/>
      <c r="GV211" s="87"/>
      <c r="GW211" s="87"/>
      <c r="GX211" s="87"/>
      <c r="GY211" s="87"/>
      <c r="GZ211" s="87"/>
      <c r="HA211" s="87"/>
      <c r="HB211" s="87"/>
      <c r="HC211" s="87"/>
      <c r="HD211" s="87"/>
      <c r="HE211" s="87"/>
      <c r="HF211" s="87"/>
      <c r="HG211" s="87"/>
      <c r="HH211" s="87"/>
      <c r="HI211" s="87"/>
      <c r="HJ211" s="87"/>
      <c r="HK211" s="87"/>
      <c r="HL211" s="87"/>
      <c r="HM211" s="87">
        <f>IF($B211=PO_valitsin!$C$8,100000,'mallin data'!EN211/'mallin data'!BO$297*PO_valitsin!E$5)</f>
        <v>0.3803209229672237</v>
      </c>
      <c r="HN211" s="87">
        <f>IF($B211=PO_valitsin!$C$8,100000,'mallin data'!EO211/'mallin data'!BP$297*PO_valitsin!H$5)</f>
        <v>0.16757150838037402</v>
      </c>
      <c r="HO211" s="87"/>
      <c r="HP211" s="87"/>
      <c r="HQ211" s="87"/>
      <c r="HR211" s="87">
        <f>IF($B211=PO_valitsin!$C$8,100000,'mallin data'!ES211/'mallin data'!BT$297*PO_valitsin!I$5)</f>
        <v>0</v>
      </c>
      <c r="HS211" s="87"/>
      <c r="HT211" s="87"/>
      <c r="HU211" s="87"/>
      <c r="HV211" s="87"/>
      <c r="HW211" s="87"/>
      <c r="HX211" s="87"/>
      <c r="HY211" s="87"/>
      <c r="HZ211" s="87"/>
      <c r="IA211" s="87"/>
      <c r="IB211" s="87"/>
      <c r="IC211" s="87"/>
      <c r="ID211" s="87"/>
      <c r="IE211" s="87"/>
      <c r="IF211" s="87"/>
      <c r="IG211" s="87"/>
      <c r="IH211" s="87">
        <f>IF($B211=PO_valitsin!$C$8,100000,'mallin data'!FI211/'mallin data'!CJ$297*PO_valitsin!G$5)</f>
        <v>0.12697016832024871</v>
      </c>
      <c r="II211" s="88">
        <f t="shared" si="12"/>
        <v>1.0010193855165517</v>
      </c>
      <c r="IJ211" s="80">
        <f t="shared" si="13"/>
        <v>167</v>
      </c>
      <c r="IK211" s="89">
        <f t="shared" si="15"/>
        <v>2.0900000000000002E-8</v>
      </c>
      <c r="IL211" s="36" t="str">
        <f t="shared" si="14"/>
        <v>Ranua</v>
      </c>
    </row>
    <row r="212" spans="2:246" x14ac:dyDescent="0.2">
      <c r="B212" s="12" t="s">
        <v>120</v>
      </c>
      <c r="C212" s="12">
        <v>684</v>
      </c>
      <c r="F212" s="59" t="s">
        <v>121</v>
      </c>
      <c r="G212" s="59" t="s">
        <v>122</v>
      </c>
      <c r="H212" s="59" t="s">
        <v>117</v>
      </c>
      <c r="I212" s="59" t="s">
        <v>118</v>
      </c>
      <c r="J212" s="71">
        <v>46.1</v>
      </c>
      <c r="Q212" s="71">
        <v>49.5</v>
      </c>
      <c r="AV212" s="67"/>
      <c r="AW212" s="67"/>
      <c r="BO212" s="76">
        <v>-1.9141710404445816E-2</v>
      </c>
      <c r="BP212" s="77">
        <v>29162.894854758961</v>
      </c>
      <c r="BT212" s="75">
        <v>3.0000000000000001E-3</v>
      </c>
      <c r="CJ212" s="68">
        <v>3177</v>
      </c>
      <c r="CK212" s="84">
        <f>ABS(J212-PO_valitsin!$D$8)</f>
        <v>0.60000000000000142</v>
      </c>
      <c r="CR212" s="86">
        <f>ABS(Q212-PO_valitsin!$F$8)</f>
        <v>38.5</v>
      </c>
      <c r="EN212" s="85">
        <f>ABS(BO212-PO_valitsin!$E$8)</f>
        <v>2.8272082699002457E-2</v>
      </c>
      <c r="EO212" s="85">
        <f>ABS(BP212-PO_valitsin!$H$8)</f>
        <v>2455.5239312600279</v>
      </c>
      <c r="ES212" s="85">
        <f>ABS(BT212-PO_valitsin!$I$8)</f>
        <v>1E-3</v>
      </c>
      <c r="FI212" s="85">
        <f>ABS(CJ212-PO_valitsin!$G$8)</f>
        <v>1409</v>
      </c>
      <c r="FJ212" s="87">
        <f>IF($B212=PO_valitsin!$C$8,100000,'mallin data'!CK212/'mallin data'!J$297*PO_valitsin!D$5)</f>
        <v>2.7051483133250096E-2</v>
      </c>
      <c r="FK212" s="87"/>
      <c r="FL212" s="87"/>
      <c r="FM212" s="87"/>
      <c r="FN212" s="87"/>
      <c r="FO212" s="87"/>
      <c r="FP212" s="87"/>
      <c r="FQ212" s="87">
        <f>IF($B212=PO_valitsin!$C$8,100000,'mallin data'!CR212/'mallin data'!Q$297*PO_valitsin!F$5)</f>
        <v>0.18224638237872606</v>
      </c>
      <c r="FR212" s="87"/>
      <c r="FS212" s="87"/>
      <c r="FT212" s="87"/>
      <c r="FU212" s="87"/>
      <c r="FV212" s="87"/>
      <c r="FW212" s="87"/>
      <c r="FX212" s="87"/>
      <c r="FY212" s="87"/>
      <c r="FZ212" s="87"/>
      <c r="GA212" s="87"/>
      <c r="GB212" s="87"/>
      <c r="GC212" s="87"/>
      <c r="GD212" s="87"/>
      <c r="GE212" s="87"/>
      <c r="GF212" s="87"/>
      <c r="GG212" s="87"/>
      <c r="GH212" s="87"/>
      <c r="GI212" s="87"/>
      <c r="GJ212" s="87"/>
      <c r="GK212" s="87"/>
      <c r="GL212" s="87"/>
      <c r="GM212" s="87"/>
      <c r="GN212" s="87"/>
      <c r="GO212" s="87"/>
      <c r="GP212" s="87"/>
      <c r="GQ212" s="87"/>
      <c r="GR212" s="87"/>
      <c r="GS212" s="87"/>
      <c r="GT212" s="87"/>
      <c r="GU212" s="87"/>
      <c r="GV212" s="87"/>
      <c r="GW212" s="87"/>
      <c r="GX212" s="87"/>
      <c r="GY212" s="87"/>
      <c r="GZ212" s="87"/>
      <c r="HA212" s="87"/>
      <c r="HB212" s="87"/>
      <c r="HC212" s="87"/>
      <c r="HD212" s="87"/>
      <c r="HE212" s="87"/>
      <c r="HF212" s="87"/>
      <c r="HG212" s="87"/>
      <c r="HH212" s="87"/>
      <c r="HI212" s="87"/>
      <c r="HJ212" s="87"/>
      <c r="HK212" s="87"/>
      <c r="HL212" s="87"/>
      <c r="HM212" s="87">
        <f>IF($B212=PO_valitsin!$C$8,100000,'mallin data'!EN212/'mallin data'!BO$297*PO_valitsin!E$5)</f>
        <v>0.27704224494124596</v>
      </c>
      <c r="HN212" s="87">
        <f>IF($B212=PO_valitsin!$C$8,100000,'mallin data'!EO212/'mallin data'!BP$297*PO_valitsin!H$5)</f>
        <v>7.7924114351594728E-2</v>
      </c>
      <c r="HO212" s="87"/>
      <c r="HP212" s="87"/>
      <c r="HQ212" s="87"/>
      <c r="HR212" s="87">
        <f>IF($B212=PO_valitsin!$C$8,100000,'mallin data'!ES212/'mallin data'!BT$297*PO_valitsin!I$5)</f>
        <v>1.4622236824659501E-2</v>
      </c>
      <c r="HS212" s="87"/>
      <c r="HT212" s="87"/>
      <c r="HU212" s="87"/>
      <c r="HV212" s="87"/>
      <c r="HW212" s="87"/>
      <c r="HX212" s="87"/>
      <c r="HY212" s="87"/>
      <c r="HZ212" s="87"/>
      <c r="IA212" s="87"/>
      <c r="IB212" s="87"/>
      <c r="IC212" s="87"/>
      <c r="ID212" s="87"/>
      <c r="IE212" s="87"/>
      <c r="IF212" s="87"/>
      <c r="IG212" s="87"/>
      <c r="IH212" s="87">
        <f>IF($B212=PO_valitsin!$C$8,100000,'mallin data'!FI212/'mallin data'!CJ$297*PO_valitsin!G$5)</f>
        <v>0.13687908734753665</v>
      </c>
      <c r="II212" s="88">
        <f t="shared" si="12"/>
        <v>0.71576556997701291</v>
      </c>
      <c r="IJ212" s="80">
        <f t="shared" si="13"/>
        <v>68</v>
      </c>
      <c r="IK212" s="89">
        <f t="shared" si="15"/>
        <v>2.1000000000000003E-8</v>
      </c>
      <c r="IL212" s="36" t="str">
        <f t="shared" si="14"/>
        <v>Rauma</v>
      </c>
    </row>
    <row r="213" spans="2:246" x14ac:dyDescent="0.2">
      <c r="B213" s="12" t="s">
        <v>343</v>
      </c>
      <c r="C213" s="12">
        <v>686</v>
      </c>
      <c r="F213" s="59" t="s">
        <v>170</v>
      </c>
      <c r="G213" s="59" t="s">
        <v>171</v>
      </c>
      <c r="H213" s="59" t="s">
        <v>93</v>
      </c>
      <c r="I213" s="59" t="s">
        <v>94</v>
      </c>
      <c r="J213" s="71">
        <v>52.1</v>
      </c>
      <c r="Q213" s="71">
        <v>93.4</v>
      </c>
      <c r="AV213" s="67"/>
      <c r="AW213" s="67"/>
      <c r="BO213" s="76">
        <v>6.6666666666666666E-2</v>
      </c>
      <c r="BP213" s="77">
        <v>23403.802591203545</v>
      </c>
      <c r="BT213" s="75">
        <v>1E-3</v>
      </c>
      <c r="CJ213" s="68">
        <v>272</v>
      </c>
      <c r="CK213" s="84">
        <f>ABS(J213-PO_valitsin!$D$8)</f>
        <v>6.6000000000000014</v>
      </c>
      <c r="CR213" s="86">
        <f>ABS(Q213-PO_valitsin!$F$8)</f>
        <v>5.4000000000000057</v>
      </c>
      <c r="EN213" s="85">
        <f>ABS(BO213-PO_valitsin!$E$8)</f>
        <v>0.11408045977011494</v>
      </c>
      <c r="EO213" s="85">
        <f>ABS(BP213-PO_valitsin!$H$8)</f>
        <v>3303.5683322953882</v>
      </c>
      <c r="ES213" s="85">
        <f>ABS(BT213-PO_valitsin!$I$8)</f>
        <v>1E-3</v>
      </c>
      <c r="FI213" s="85">
        <f>ABS(CJ213-PO_valitsin!$G$8)</f>
        <v>1496</v>
      </c>
      <c r="FJ213" s="87">
        <f>IF($B213=PO_valitsin!$C$8,100000,'mallin data'!CK213/'mallin data'!J$297*PO_valitsin!D$5)</f>
        <v>0.29756631446575044</v>
      </c>
      <c r="FK213" s="87"/>
      <c r="FL213" s="87"/>
      <c r="FM213" s="87"/>
      <c r="FN213" s="87"/>
      <c r="FO213" s="87"/>
      <c r="FP213" s="87"/>
      <c r="FQ213" s="87">
        <f>IF($B213=PO_valitsin!$C$8,100000,'mallin data'!CR213/'mallin data'!Q$297*PO_valitsin!F$5)</f>
        <v>2.5561830255717451E-2</v>
      </c>
      <c r="FR213" s="87"/>
      <c r="FS213" s="87"/>
      <c r="FT213" s="87"/>
      <c r="FU213" s="87"/>
      <c r="FV213" s="87"/>
      <c r="FW213" s="87"/>
      <c r="FX213" s="87"/>
      <c r="FY213" s="87"/>
      <c r="FZ213" s="87"/>
      <c r="GA213" s="87"/>
      <c r="GB213" s="87"/>
      <c r="GC213" s="87"/>
      <c r="GD213" s="87"/>
      <c r="GE213" s="87"/>
      <c r="GF213" s="87"/>
      <c r="GG213" s="87"/>
      <c r="GH213" s="87"/>
      <c r="GI213" s="87"/>
      <c r="GJ213" s="87"/>
      <c r="GK213" s="87"/>
      <c r="GL213" s="87"/>
      <c r="GM213" s="87"/>
      <c r="GN213" s="87"/>
      <c r="GO213" s="87"/>
      <c r="GP213" s="87"/>
      <c r="GQ213" s="87"/>
      <c r="GR213" s="87"/>
      <c r="GS213" s="87"/>
      <c r="GT213" s="87"/>
      <c r="GU213" s="87"/>
      <c r="GV213" s="87"/>
      <c r="GW213" s="87"/>
      <c r="GX213" s="87"/>
      <c r="GY213" s="87"/>
      <c r="GZ213" s="87"/>
      <c r="HA213" s="87"/>
      <c r="HB213" s="87"/>
      <c r="HC213" s="87"/>
      <c r="HD213" s="87"/>
      <c r="HE213" s="87"/>
      <c r="HF213" s="87"/>
      <c r="HG213" s="87"/>
      <c r="HH213" s="87"/>
      <c r="HI213" s="87"/>
      <c r="HJ213" s="87"/>
      <c r="HK213" s="87"/>
      <c r="HL213" s="87"/>
      <c r="HM213" s="87">
        <f>IF($B213=PO_valitsin!$C$8,100000,'mallin data'!EN213/'mallin data'!BO$297*PO_valitsin!E$5)</f>
        <v>1.117890995690858</v>
      </c>
      <c r="HN213" s="87">
        <f>IF($B213=PO_valitsin!$C$8,100000,'mallin data'!EO213/'mallin data'!BP$297*PO_valitsin!H$5)</f>
        <v>0.10483613424284424</v>
      </c>
      <c r="HO213" s="87"/>
      <c r="HP213" s="87"/>
      <c r="HQ213" s="87"/>
      <c r="HR213" s="87">
        <f>IF($B213=PO_valitsin!$C$8,100000,'mallin data'!ES213/'mallin data'!BT$297*PO_valitsin!I$5)</f>
        <v>1.4622236824659501E-2</v>
      </c>
      <c r="HS213" s="87"/>
      <c r="HT213" s="87"/>
      <c r="HU213" s="87"/>
      <c r="HV213" s="87"/>
      <c r="HW213" s="87"/>
      <c r="HX213" s="87"/>
      <c r="HY213" s="87"/>
      <c r="HZ213" s="87"/>
      <c r="IA213" s="87"/>
      <c r="IB213" s="87"/>
      <c r="IC213" s="87"/>
      <c r="ID213" s="87"/>
      <c r="IE213" s="87"/>
      <c r="IF213" s="87"/>
      <c r="IG213" s="87"/>
      <c r="IH213" s="87">
        <f>IF($B213=PO_valitsin!$C$8,100000,'mallin data'!FI213/'mallin data'!CJ$297*PO_valitsin!G$5)</f>
        <v>0.14533081240022344</v>
      </c>
      <c r="II213" s="88">
        <f t="shared" si="12"/>
        <v>1.7058083449800534</v>
      </c>
      <c r="IJ213" s="80">
        <f t="shared" si="13"/>
        <v>241</v>
      </c>
      <c r="IK213" s="89">
        <f t="shared" si="15"/>
        <v>2.1100000000000004E-8</v>
      </c>
      <c r="IL213" s="36" t="str">
        <f t="shared" si="14"/>
        <v>Rautalampi</v>
      </c>
    </row>
    <row r="214" spans="2:246" x14ac:dyDescent="0.2">
      <c r="B214" s="12" t="s">
        <v>344</v>
      </c>
      <c r="C214" s="12">
        <v>687</v>
      </c>
      <c r="F214" s="59" t="s">
        <v>170</v>
      </c>
      <c r="G214" s="59" t="s">
        <v>171</v>
      </c>
      <c r="H214" s="59" t="s">
        <v>93</v>
      </c>
      <c r="I214" s="59" t="s">
        <v>94</v>
      </c>
      <c r="J214" s="71">
        <v>55.7</v>
      </c>
      <c r="Q214" s="71">
        <v>48.6</v>
      </c>
      <c r="AV214" s="67"/>
      <c r="AW214" s="67"/>
      <c r="BO214" s="76">
        <v>-9.9236641221374045E-2</v>
      </c>
      <c r="BP214" s="77">
        <v>22097.186797752809</v>
      </c>
      <c r="BT214" s="75"/>
      <c r="CJ214" s="68">
        <v>118</v>
      </c>
      <c r="CK214" s="84">
        <f>ABS(J214-PO_valitsin!$D$8)</f>
        <v>10.200000000000003</v>
      </c>
      <c r="CR214" s="86">
        <f>ABS(Q214-PO_valitsin!$F$8)</f>
        <v>39.4</v>
      </c>
      <c r="EN214" s="85">
        <f>ABS(BO214-PO_valitsin!$E$8)</f>
        <v>5.1822848117925771E-2</v>
      </c>
      <c r="EO214" s="85">
        <f>ABS(BP214-PO_valitsin!$H$8)</f>
        <v>4610.1841257461238</v>
      </c>
      <c r="ES214" s="85">
        <f>ABS(BT214-PO_valitsin!$I$8)</f>
        <v>2E-3</v>
      </c>
      <c r="FI214" s="85">
        <f>ABS(CJ214-PO_valitsin!$G$8)</f>
        <v>1650</v>
      </c>
      <c r="FJ214" s="87">
        <f>IF($B214=PO_valitsin!$C$8,100000,'mallin data'!CK214/'mallin data'!J$297*PO_valitsin!D$5)</f>
        <v>0.45987521326525066</v>
      </c>
      <c r="FK214" s="87"/>
      <c r="FL214" s="87"/>
      <c r="FM214" s="87"/>
      <c r="FN214" s="87"/>
      <c r="FO214" s="87"/>
      <c r="FP214" s="87"/>
      <c r="FQ214" s="87">
        <f>IF($B214=PO_valitsin!$C$8,100000,'mallin data'!CR214/'mallin data'!Q$297*PO_valitsin!F$5)</f>
        <v>0.18650668742134563</v>
      </c>
      <c r="FR214" s="87"/>
      <c r="FS214" s="87"/>
      <c r="FT214" s="87"/>
      <c r="FU214" s="87"/>
      <c r="FV214" s="87"/>
      <c r="FW214" s="87"/>
      <c r="FX214" s="87"/>
      <c r="FY214" s="87"/>
      <c r="FZ214" s="87"/>
      <c r="GA214" s="87"/>
      <c r="GB214" s="87"/>
      <c r="GC214" s="87"/>
      <c r="GD214" s="87"/>
      <c r="GE214" s="87"/>
      <c r="GF214" s="87"/>
      <c r="GG214" s="87"/>
      <c r="GH214" s="87"/>
      <c r="GI214" s="87"/>
      <c r="GJ214" s="87"/>
      <c r="GK214" s="87"/>
      <c r="GL214" s="87"/>
      <c r="GM214" s="87"/>
      <c r="GN214" s="87"/>
      <c r="GO214" s="87"/>
      <c r="GP214" s="87"/>
      <c r="GQ214" s="87"/>
      <c r="GR214" s="87"/>
      <c r="GS214" s="87"/>
      <c r="GT214" s="87"/>
      <c r="GU214" s="87"/>
      <c r="GV214" s="87"/>
      <c r="GW214" s="87"/>
      <c r="GX214" s="87"/>
      <c r="GY214" s="87"/>
      <c r="GZ214" s="87"/>
      <c r="HA214" s="87"/>
      <c r="HB214" s="87"/>
      <c r="HC214" s="87"/>
      <c r="HD214" s="87"/>
      <c r="HE214" s="87"/>
      <c r="HF214" s="87"/>
      <c r="HG214" s="87"/>
      <c r="HH214" s="87"/>
      <c r="HI214" s="87"/>
      <c r="HJ214" s="87"/>
      <c r="HK214" s="87"/>
      <c r="HL214" s="87"/>
      <c r="HM214" s="87">
        <f>IF($B214=PO_valitsin!$C$8,100000,'mallin data'!EN214/'mallin data'!BO$297*PO_valitsin!E$5)</f>
        <v>0.50781961607469228</v>
      </c>
      <c r="HN214" s="87">
        <f>IF($B214=PO_valitsin!$C$8,100000,'mallin data'!EO214/'mallin data'!BP$297*PO_valitsin!H$5)</f>
        <v>0.14630055542248571</v>
      </c>
      <c r="HO214" s="87"/>
      <c r="HP214" s="87"/>
      <c r="HQ214" s="87"/>
      <c r="HR214" s="87">
        <f>IF($B214=PO_valitsin!$C$8,100000,'mallin data'!ES214/'mallin data'!BT$297*PO_valitsin!I$5)</f>
        <v>2.9244473649319001E-2</v>
      </c>
      <c r="HS214" s="87"/>
      <c r="HT214" s="87"/>
      <c r="HU214" s="87"/>
      <c r="HV214" s="87"/>
      <c r="HW214" s="87"/>
      <c r="HX214" s="87"/>
      <c r="HY214" s="87"/>
      <c r="HZ214" s="87"/>
      <c r="IA214" s="87"/>
      <c r="IB214" s="87"/>
      <c r="IC214" s="87"/>
      <c r="ID214" s="87"/>
      <c r="IE214" s="87"/>
      <c r="IF214" s="87"/>
      <c r="IG214" s="87"/>
      <c r="IH214" s="87">
        <f>IF($B214=PO_valitsin!$C$8,100000,'mallin data'!FI214/'mallin data'!CJ$297*PO_valitsin!G$5)</f>
        <v>0.16029133720612879</v>
      </c>
      <c r="II214" s="88">
        <f t="shared" si="12"/>
        <v>1.4900379042392218</v>
      </c>
      <c r="IJ214" s="80">
        <f t="shared" si="13"/>
        <v>229</v>
      </c>
      <c r="IK214" s="89">
        <f t="shared" si="15"/>
        <v>2.1200000000000005E-8</v>
      </c>
      <c r="IL214" s="36" t="str">
        <f t="shared" si="14"/>
        <v>Rautavaara</v>
      </c>
    </row>
    <row r="215" spans="2:246" x14ac:dyDescent="0.2">
      <c r="B215" s="12" t="s">
        <v>345</v>
      </c>
      <c r="C215" s="12">
        <v>689</v>
      </c>
      <c r="F215" s="59" t="s">
        <v>178</v>
      </c>
      <c r="G215" s="59" t="s">
        <v>179</v>
      </c>
      <c r="H215" s="59" t="s">
        <v>93</v>
      </c>
      <c r="I215" s="59" t="s">
        <v>94</v>
      </c>
      <c r="J215" s="71">
        <v>55.4</v>
      </c>
      <c r="Q215" s="71">
        <v>44.5</v>
      </c>
      <c r="AV215" s="67"/>
      <c r="AW215" s="67"/>
      <c r="BO215" s="76">
        <v>-1.4423076923076924E-2</v>
      </c>
      <c r="BP215" s="77">
        <v>26141.35686015831</v>
      </c>
      <c r="BT215" s="75">
        <v>2E-3</v>
      </c>
      <c r="CJ215" s="68">
        <v>205</v>
      </c>
      <c r="CK215" s="84">
        <f>ABS(J215-PO_valitsin!$D$8)</f>
        <v>9.8999999999999986</v>
      </c>
      <c r="CR215" s="86">
        <f>ABS(Q215-PO_valitsin!$F$8)</f>
        <v>43.5</v>
      </c>
      <c r="EN215" s="85">
        <f>ABS(BO215-PO_valitsin!$E$8)</f>
        <v>3.2990716180371346E-2</v>
      </c>
      <c r="EO215" s="85">
        <f>ABS(BP215-PO_valitsin!$H$8)</f>
        <v>566.01406334062267</v>
      </c>
      <c r="ES215" s="85">
        <f>ABS(BT215-PO_valitsin!$I$8)</f>
        <v>0</v>
      </c>
      <c r="FI215" s="85">
        <f>ABS(CJ215-PO_valitsin!$G$8)</f>
        <v>1563</v>
      </c>
      <c r="FJ215" s="87">
        <f>IF($B215=PO_valitsin!$C$8,100000,'mallin data'!CK215/'mallin data'!J$297*PO_valitsin!D$5)</f>
        <v>0.44634947169862543</v>
      </c>
      <c r="FK215" s="87"/>
      <c r="FL215" s="87"/>
      <c r="FM215" s="87"/>
      <c r="FN215" s="87"/>
      <c r="FO215" s="87"/>
      <c r="FP215" s="87"/>
      <c r="FQ215" s="87">
        <f>IF($B215=PO_valitsin!$C$8,100000,'mallin data'!CR215/'mallin data'!Q$297*PO_valitsin!F$5)</f>
        <v>0.20591474372661256</v>
      </c>
      <c r="FR215" s="87"/>
      <c r="FS215" s="87"/>
      <c r="FT215" s="87"/>
      <c r="FU215" s="87"/>
      <c r="FV215" s="87"/>
      <c r="FW215" s="87"/>
      <c r="FX215" s="87"/>
      <c r="FY215" s="87"/>
      <c r="FZ215" s="87"/>
      <c r="GA215" s="87"/>
      <c r="GB215" s="87"/>
      <c r="GC215" s="87"/>
      <c r="GD215" s="87"/>
      <c r="GE215" s="87"/>
      <c r="GF215" s="87"/>
      <c r="GG215" s="87"/>
      <c r="GH215" s="87"/>
      <c r="GI215" s="87"/>
      <c r="GJ215" s="87"/>
      <c r="GK215" s="87"/>
      <c r="GL215" s="87"/>
      <c r="GM215" s="87"/>
      <c r="GN215" s="87"/>
      <c r="GO215" s="87"/>
      <c r="GP215" s="87"/>
      <c r="GQ215" s="87"/>
      <c r="GR215" s="87"/>
      <c r="GS215" s="87"/>
      <c r="GT215" s="87"/>
      <c r="GU215" s="87"/>
      <c r="GV215" s="87"/>
      <c r="GW215" s="87"/>
      <c r="GX215" s="87"/>
      <c r="GY215" s="87"/>
      <c r="GZ215" s="87"/>
      <c r="HA215" s="87"/>
      <c r="HB215" s="87"/>
      <c r="HC215" s="87"/>
      <c r="HD215" s="87"/>
      <c r="HE215" s="87"/>
      <c r="HF215" s="87"/>
      <c r="HG215" s="87"/>
      <c r="HH215" s="87"/>
      <c r="HI215" s="87"/>
      <c r="HJ215" s="87"/>
      <c r="HK215" s="87"/>
      <c r="HL215" s="87"/>
      <c r="HM215" s="87">
        <f>IF($B215=PO_valitsin!$C$8,100000,'mallin data'!EN215/'mallin data'!BO$297*PO_valitsin!E$5)</f>
        <v>0.32328081981565693</v>
      </c>
      <c r="HN215" s="87">
        <f>IF($B215=PO_valitsin!$C$8,100000,'mallin data'!EO215/'mallin data'!BP$297*PO_valitsin!H$5)</f>
        <v>1.7962009669249213E-2</v>
      </c>
      <c r="HO215" s="87"/>
      <c r="HP215" s="87"/>
      <c r="HQ215" s="87"/>
      <c r="HR215" s="87">
        <f>IF($B215=PO_valitsin!$C$8,100000,'mallin data'!ES215/'mallin data'!BT$297*PO_valitsin!I$5)</f>
        <v>0</v>
      </c>
      <c r="HS215" s="87"/>
      <c r="HT215" s="87"/>
      <c r="HU215" s="87"/>
      <c r="HV215" s="87"/>
      <c r="HW215" s="87"/>
      <c r="HX215" s="87"/>
      <c r="HY215" s="87"/>
      <c r="HZ215" s="87"/>
      <c r="IA215" s="87"/>
      <c r="IB215" s="87"/>
      <c r="IC215" s="87"/>
      <c r="ID215" s="87"/>
      <c r="IE215" s="87"/>
      <c r="IF215" s="87"/>
      <c r="IG215" s="87"/>
      <c r="IH215" s="87">
        <f>IF($B215=PO_valitsin!$C$8,100000,'mallin data'!FI215/'mallin data'!CJ$297*PO_valitsin!G$5)</f>
        <v>0.15183961215344199</v>
      </c>
      <c r="II215" s="88">
        <f t="shared" si="12"/>
        <v>1.1453466783635862</v>
      </c>
      <c r="IJ215" s="80">
        <f t="shared" si="13"/>
        <v>198</v>
      </c>
      <c r="IK215" s="89">
        <f t="shared" si="15"/>
        <v>2.1300000000000005E-8</v>
      </c>
      <c r="IL215" s="36" t="str">
        <f t="shared" si="14"/>
        <v>Rautjärvi</v>
      </c>
    </row>
    <row r="216" spans="2:246" x14ac:dyDescent="0.2">
      <c r="B216" s="12" t="s">
        <v>346</v>
      </c>
      <c r="C216" s="12">
        <v>691</v>
      </c>
      <c r="F216" s="59" t="s">
        <v>91</v>
      </c>
      <c r="G216" s="59" t="s">
        <v>92</v>
      </c>
      <c r="H216" s="59" t="s">
        <v>93</v>
      </c>
      <c r="I216" s="59" t="s">
        <v>94</v>
      </c>
      <c r="J216" s="71">
        <v>45.6</v>
      </c>
      <c r="Q216" s="71">
        <v>49.9</v>
      </c>
      <c r="AV216" s="67"/>
      <c r="AW216" s="67"/>
      <c r="BO216" s="76">
        <v>-1.8867924528301886E-2</v>
      </c>
      <c r="BP216" s="77">
        <v>22520.434180138567</v>
      </c>
      <c r="BT216" s="75"/>
      <c r="CJ216" s="68">
        <v>312</v>
      </c>
      <c r="CK216" s="84">
        <f>ABS(J216-PO_valitsin!$D$8)</f>
        <v>0.10000000000000142</v>
      </c>
      <c r="CR216" s="86">
        <f>ABS(Q216-PO_valitsin!$F$8)</f>
        <v>38.1</v>
      </c>
      <c r="EN216" s="85">
        <f>ABS(BO216-PO_valitsin!$E$8)</f>
        <v>2.8545868575146387E-2</v>
      </c>
      <c r="EO216" s="85">
        <f>ABS(BP216-PO_valitsin!$H$8)</f>
        <v>4186.9367433603657</v>
      </c>
      <c r="ES216" s="85">
        <f>ABS(BT216-PO_valitsin!$I$8)</f>
        <v>2E-3</v>
      </c>
      <c r="FI216" s="85">
        <f>ABS(CJ216-PO_valitsin!$G$8)</f>
        <v>1456</v>
      </c>
      <c r="FJ216" s="87">
        <f>IF($B216=PO_valitsin!$C$8,100000,'mallin data'!CK216/'mallin data'!J$297*PO_valitsin!D$5)</f>
        <v>4.5085805222084023E-3</v>
      </c>
      <c r="FK216" s="87"/>
      <c r="FL216" s="87"/>
      <c r="FM216" s="87"/>
      <c r="FN216" s="87"/>
      <c r="FO216" s="87"/>
      <c r="FP216" s="87"/>
      <c r="FQ216" s="87">
        <f>IF($B216=PO_valitsin!$C$8,100000,'mallin data'!CR216/'mallin data'!Q$297*PO_valitsin!F$5)</f>
        <v>0.18035291347089516</v>
      </c>
      <c r="FR216" s="87"/>
      <c r="FS216" s="87"/>
      <c r="FT216" s="87"/>
      <c r="FU216" s="87"/>
      <c r="FV216" s="87"/>
      <c r="FW216" s="87"/>
      <c r="FX216" s="87"/>
      <c r="FY216" s="87"/>
      <c r="FZ216" s="87"/>
      <c r="GA216" s="87"/>
      <c r="GB216" s="87"/>
      <c r="GC216" s="87"/>
      <c r="GD216" s="87"/>
      <c r="GE216" s="87"/>
      <c r="GF216" s="87"/>
      <c r="GG216" s="87"/>
      <c r="GH216" s="87"/>
      <c r="GI216" s="87"/>
      <c r="GJ216" s="87"/>
      <c r="GK216" s="87"/>
      <c r="GL216" s="87"/>
      <c r="GM216" s="87"/>
      <c r="GN216" s="87"/>
      <c r="GO216" s="87"/>
      <c r="GP216" s="87"/>
      <c r="GQ216" s="87"/>
      <c r="GR216" s="87"/>
      <c r="GS216" s="87"/>
      <c r="GT216" s="87"/>
      <c r="GU216" s="87"/>
      <c r="GV216" s="87"/>
      <c r="GW216" s="87"/>
      <c r="GX216" s="87"/>
      <c r="GY216" s="87"/>
      <c r="GZ216" s="87"/>
      <c r="HA216" s="87"/>
      <c r="HB216" s="87"/>
      <c r="HC216" s="87"/>
      <c r="HD216" s="87"/>
      <c r="HE216" s="87"/>
      <c r="HF216" s="87"/>
      <c r="HG216" s="87"/>
      <c r="HH216" s="87"/>
      <c r="HI216" s="87"/>
      <c r="HJ216" s="87"/>
      <c r="HK216" s="87"/>
      <c r="HL216" s="87"/>
      <c r="HM216" s="87">
        <f>IF($B216=PO_valitsin!$C$8,100000,'mallin data'!EN216/'mallin data'!BO$297*PO_valitsin!E$5)</f>
        <v>0.27972511250949894</v>
      </c>
      <c r="HN216" s="87">
        <f>IF($B216=PO_valitsin!$C$8,100000,'mallin data'!EO216/'mallin data'!BP$297*PO_valitsin!H$5)</f>
        <v>0.13286913371888337</v>
      </c>
      <c r="HO216" s="87"/>
      <c r="HP216" s="87"/>
      <c r="HQ216" s="87"/>
      <c r="HR216" s="87">
        <f>IF($B216=PO_valitsin!$C$8,100000,'mallin data'!ES216/'mallin data'!BT$297*PO_valitsin!I$5)</f>
        <v>2.9244473649319001E-2</v>
      </c>
      <c r="HS216" s="87"/>
      <c r="HT216" s="87"/>
      <c r="HU216" s="87"/>
      <c r="HV216" s="87"/>
      <c r="HW216" s="87"/>
      <c r="HX216" s="87"/>
      <c r="HY216" s="87"/>
      <c r="HZ216" s="87"/>
      <c r="IA216" s="87"/>
      <c r="IB216" s="87"/>
      <c r="IC216" s="87"/>
      <c r="ID216" s="87"/>
      <c r="IE216" s="87"/>
      <c r="IF216" s="87"/>
      <c r="IG216" s="87"/>
      <c r="IH216" s="87">
        <f>IF($B216=PO_valitsin!$C$8,100000,'mallin data'!FI216/'mallin data'!CJ$297*PO_valitsin!G$5)</f>
        <v>0.14144496180128699</v>
      </c>
      <c r="II216" s="88">
        <f t="shared" si="12"/>
        <v>0.76814519707209195</v>
      </c>
      <c r="IJ216" s="80">
        <f t="shared" si="13"/>
        <v>83</v>
      </c>
      <c r="IK216" s="89">
        <f t="shared" si="15"/>
        <v>2.1400000000000006E-8</v>
      </c>
      <c r="IL216" s="36" t="str">
        <f t="shared" si="14"/>
        <v>Reisjärvi</v>
      </c>
    </row>
    <row r="217" spans="2:246" x14ac:dyDescent="0.2">
      <c r="B217" s="12" t="s">
        <v>151</v>
      </c>
      <c r="C217" s="12">
        <v>694</v>
      </c>
      <c r="F217" s="59" t="s">
        <v>126</v>
      </c>
      <c r="G217" s="59" t="s">
        <v>127</v>
      </c>
      <c r="H217" s="59" t="s">
        <v>117</v>
      </c>
      <c r="I217" s="59" t="s">
        <v>118</v>
      </c>
      <c r="J217" s="71">
        <v>44.8</v>
      </c>
      <c r="Q217" s="71">
        <v>44.9</v>
      </c>
      <c r="AV217" s="67"/>
      <c r="AW217" s="67"/>
      <c r="BO217" s="76">
        <v>-2.7089527585067722E-2</v>
      </c>
      <c r="BP217" s="77">
        <v>28450.27514657866</v>
      </c>
      <c r="BT217" s="75">
        <v>4.0000000000000001E-3</v>
      </c>
      <c r="CJ217" s="68">
        <v>2945</v>
      </c>
      <c r="CK217" s="84">
        <f>ABS(J217-PO_valitsin!$D$8)</f>
        <v>0.70000000000000284</v>
      </c>
      <c r="CR217" s="86">
        <f>ABS(Q217-PO_valitsin!$F$8)</f>
        <v>43.1</v>
      </c>
      <c r="EN217" s="85">
        <f>ABS(BO217-PO_valitsin!$E$8)</f>
        <v>2.0324265518380551E-2</v>
      </c>
      <c r="EO217" s="85">
        <f>ABS(BP217-PO_valitsin!$H$8)</f>
        <v>1742.9042230797277</v>
      </c>
      <c r="ES217" s="85">
        <f>ABS(BT217-PO_valitsin!$I$8)</f>
        <v>2E-3</v>
      </c>
      <c r="FI217" s="85">
        <f>ABS(CJ217-PO_valitsin!$G$8)</f>
        <v>1177</v>
      </c>
      <c r="FJ217" s="87">
        <f>IF($B217=PO_valitsin!$C$8,100000,'mallin data'!CK217/'mallin data'!J$297*PO_valitsin!D$5)</f>
        <v>3.1560063655458499E-2</v>
      </c>
      <c r="FK217" s="87"/>
      <c r="FL217" s="87"/>
      <c r="FM217" s="87"/>
      <c r="FN217" s="87"/>
      <c r="FO217" s="87"/>
      <c r="FP217" s="87"/>
      <c r="FQ217" s="87">
        <f>IF($B217=PO_valitsin!$C$8,100000,'mallin data'!CR217/'mallin data'!Q$297*PO_valitsin!F$5)</f>
        <v>0.20402127481878166</v>
      </c>
      <c r="FR217" s="87"/>
      <c r="FS217" s="87"/>
      <c r="FT217" s="87"/>
      <c r="FU217" s="87"/>
      <c r="FV217" s="87"/>
      <c r="FW217" s="87"/>
      <c r="FX217" s="87"/>
      <c r="FY217" s="87"/>
      <c r="FZ217" s="87"/>
      <c r="GA217" s="87"/>
      <c r="GB217" s="87"/>
      <c r="GC217" s="87"/>
      <c r="GD217" s="87"/>
      <c r="GE217" s="87"/>
      <c r="GF217" s="87"/>
      <c r="GG217" s="87"/>
      <c r="GH217" s="87"/>
      <c r="GI217" s="87"/>
      <c r="GJ217" s="87"/>
      <c r="GK217" s="87"/>
      <c r="GL217" s="87"/>
      <c r="GM217" s="87"/>
      <c r="GN217" s="87"/>
      <c r="GO217" s="87"/>
      <c r="GP217" s="87"/>
      <c r="GQ217" s="87"/>
      <c r="GR217" s="87"/>
      <c r="GS217" s="87"/>
      <c r="GT217" s="87"/>
      <c r="GU217" s="87"/>
      <c r="GV217" s="87"/>
      <c r="GW217" s="87"/>
      <c r="GX217" s="87"/>
      <c r="GY217" s="87"/>
      <c r="GZ217" s="87"/>
      <c r="HA217" s="87"/>
      <c r="HB217" s="87"/>
      <c r="HC217" s="87"/>
      <c r="HD217" s="87"/>
      <c r="HE217" s="87"/>
      <c r="HF217" s="87"/>
      <c r="HG217" s="87"/>
      <c r="HH217" s="87"/>
      <c r="HI217" s="87"/>
      <c r="HJ217" s="87"/>
      <c r="HK217" s="87"/>
      <c r="HL217" s="87"/>
      <c r="HM217" s="87">
        <f>IF($B217=PO_valitsin!$C$8,100000,'mallin data'!EN217/'mallin data'!BO$297*PO_valitsin!E$5)</f>
        <v>0.19916042995278785</v>
      </c>
      <c r="HN217" s="87">
        <f>IF($B217=PO_valitsin!$C$8,100000,'mallin data'!EO217/'mallin data'!BP$297*PO_valitsin!H$5)</f>
        <v>5.5309690227067068E-2</v>
      </c>
      <c r="HO217" s="87"/>
      <c r="HP217" s="87"/>
      <c r="HQ217" s="87"/>
      <c r="HR217" s="87">
        <f>IF($B217=PO_valitsin!$C$8,100000,'mallin data'!ES217/'mallin data'!BT$297*PO_valitsin!I$5)</f>
        <v>2.9244473649319001E-2</v>
      </c>
      <c r="HS217" s="87"/>
      <c r="HT217" s="87"/>
      <c r="HU217" s="87"/>
      <c r="HV217" s="87"/>
      <c r="HW217" s="87"/>
      <c r="HX217" s="87"/>
      <c r="HY217" s="87"/>
      <c r="HZ217" s="87"/>
      <c r="IA217" s="87"/>
      <c r="IB217" s="87"/>
      <c r="IC217" s="87"/>
      <c r="ID217" s="87"/>
      <c r="IE217" s="87"/>
      <c r="IF217" s="87"/>
      <c r="IG217" s="87"/>
      <c r="IH217" s="87">
        <f>IF($B217=PO_valitsin!$C$8,100000,'mallin data'!FI217/'mallin data'!CJ$297*PO_valitsin!G$5)</f>
        <v>0.11434115387370521</v>
      </c>
      <c r="II217" s="88">
        <f t="shared" si="12"/>
        <v>0.63363710767711934</v>
      </c>
      <c r="IJ217" s="80">
        <f t="shared" si="13"/>
        <v>48</v>
      </c>
      <c r="IK217" s="89">
        <f t="shared" si="15"/>
        <v>2.1500000000000007E-8</v>
      </c>
      <c r="IL217" s="36" t="str">
        <f t="shared" si="14"/>
        <v>Riihimäki</v>
      </c>
    </row>
    <row r="218" spans="2:246" x14ac:dyDescent="0.2">
      <c r="B218" s="12" t="s">
        <v>347</v>
      </c>
      <c r="C218" s="12">
        <v>697</v>
      </c>
      <c r="F218" s="59" t="s">
        <v>163</v>
      </c>
      <c r="G218" s="59" t="s">
        <v>164</v>
      </c>
      <c r="H218" s="59" t="s">
        <v>93</v>
      </c>
      <c r="I218" s="59" t="s">
        <v>94</v>
      </c>
      <c r="J218" s="71">
        <v>55.3</v>
      </c>
      <c r="Q218" s="71">
        <v>97.3</v>
      </c>
      <c r="AV218" s="67"/>
      <c r="AW218" s="67"/>
      <c r="BO218" s="76">
        <v>1.1764705882352941E-2</v>
      </c>
      <c r="BP218" s="77">
        <v>24969.323024054982</v>
      </c>
      <c r="BT218" s="75"/>
      <c r="CJ218" s="68">
        <v>86</v>
      </c>
      <c r="CK218" s="84">
        <f>ABS(J218-PO_valitsin!$D$8)</f>
        <v>9.7999999999999972</v>
      </c>
      <c r="CR218" s="86">
        <f>ABS(Q218-PO_valitsin!$F$8)</f>
        <v>9.2999999999999972</v>
      </c>
      <c r="EN218" s="85">
        <f>ABS(BO218-PO_valitsin!$E$8)</f>
        <v>5.9178498985801214E-2</v>
      </c>
      <c r="EO218" s="85">
        <f>ABS(BP218-PO_valitsin!$H$8)</f>
        <v>1738.0478994439509</v>
      </c>
      <c r="ES218" s="85">
        <f>ABS(BT218-PO_valitsin!$I$8)</f>
        <v>2E-3</v>
      </c>
      <c r="FI218" s="85">
        <f>ABS(CJ218-PO_valitsin!$G$8)</f>
        <v>1682</v>
      </c>
      <c r="FJ218" s="87">
        <f>IF($B218=PO_valitsin!$C$8,100000,'mallin data'!CK218/'mallin data'!J$297*PO_valitsin!D$5)</f>
        <v>0.44184089117641701</v>
      </c>
      <c r="FK218" s="87"/>
      <c r="FL218" s="87"/>
      <c r="FM218" s="87"/>
      <c r="FN218" s="87"/>
      <c r="FO218" s="87"/>
      <c r="FP218" s="87"/>
      <c r="FQ218" s="87">
        <f>IF($B218=PO_valitsin!$C$8,100000,'mallin data'!CR218/'mallin data'!Q$297*PO_valitsin!F$5)</f>
        <v>4.4023152107068877E-2</v>
      </c>
      <c r="FR218" s="87"/>
      <c r="FS218" s="87"/>
      <c r="FT218" s="87"/>
      <c r="FU218" s="87"/>
      <c r="FV218" s="87"/>
      <c r="FW218" s="87"/>
      <c r="FX218" s="87"/>
      <c r="FY218" s="87"/>
      <c r="FZ218" s="87"/>
      <c r="GA218" s="87"/>
      <c r="GB218" s="87"/>
      <c r="GC218" s="87"/>
      <c r="GD218" s="87"/>
      <c r="GE218" s="87"/>
      <c r="GF218" s="87"/>
      <c r="GG218" s="87"/>
      <c r="GH218" s="87"/>
      <c r="GI218" s="87"/>
      <c r="GJ218" s="87"/>
      <c r="GK218" s="87"/>
      <c r="GL218" s="87"/>
      <c r="GM218" s="87"/>
      <c r="GN218" s="87"/>
      <c r="GO218" s="87"/>
      <c r="GP218" s="87"/>
      <c r="GQ218" s="87"/>
      <c r="GR218" s="87"/>
      <c r="GS218" s="87"/>
      <c r="GT218" s="87"/>
      <c r="GU218" s="87"/>
      <c r="GV218" s="87"/>
      <c r="GW218" s="87"/>
      <c r="GX218" s="87"/>
      <c r="GY218" s="87"/>
      <c r="GZ218" s="87"/>
      <c r="HA218" s="87"/>
      <c r="HB218" s="87"/>
      <c r="HC218" s="87"/>
      <c r="HD218" s="87"/>
      <c r="HE218" s="87"/>
      <c r="HF218" s="87"/>
      <c r="HG218" s="87"/>
      <c r="HH218" s="87"/>
      <c r="HI218" s="87"/>
      <c r="HJ218" s="87"/>
      <c r="HK218" s="87"/>
      <c r="HL218" s="87"/>
      <c r="HM218" s="87">
        <f>IF($B218=PO_valitsin!$C$8,100000,'mallin data'!EN218/'mallin data'!BO$297*PO_valitsin!E$5)</f>
        <v>0.57989870735126592</v>
      </c>
      <c r="HN218" s="87">
        <f>IF($B218=PO_valitsin!$C$8,100000,'mallin data'!EO218/'mallin data'!BP$297*PO_valitsin!H$5)</f>
        <v>5.5155578628517735E-2</v>
      </c>
      <c r="HO218" s="87"/>
      <c r="HP218" s="87"/>
      <c r="HQ218" s="87"/>
      <c r="HR218" s="87">
        <f>IF($B218=PO_valitsin!$C$8,100000,'mallin data'!ES218/'mallin data'!BT$297*PO_valitsin!I$5)</f>
        <v>2.9244473649319001E-2</v>
      </c>
      <c r="HS218" s="87"/>
      <c r="HT218" s="87"/>
      <c r="HU218" s="87"/>
      <c r="HV218" s="87"/>
      <c r="HW218" s="87"/>
      <c r="HX218" s="87"/>
      <c r="HY218" s="87"/>
      <c r="HZ218" s="87"/>
      <c r="IA218" s="87"/>
      <c r="IB218" s="87"/>
      <c r="IC218" s="87"/>
      <c r="ID218" s="87"/>
      <c r="IE218" s="87"/>
      <c r="IF218" s="87"/>
      <c r="IG218" s="87"/>
      <c r="IH218" s="87">
        <f>IF($B218=PO_valitsin!$C$8,100000,'mallin data'!FI218/'mallin data'!CJ$297*PO_valitsin!G$5)</f>
        <v>0.16340001768527795</v>
      </c>
      <c r="II218" s="88">
        <f t="shared" si="12"/>
        <v>1.3135628421978665</v>
      </c>
      <c r="IJ218" s="80">
        <f t="shared" si="13"/>
        <v>220</v>
      </c>
      <c r="IK218" s="89">
        <f t="shared" si="15"/>
        <v>2.1600000000000008E-8</v>
      </c>
      <c r="IL218" s="36" t="str">
        <f t="shared" si="14"/>
        <v>Ristijärvi</v>
      </c>
    </row>
    <row r="219" spans="2:246" x14ac:dyDescent="0.2">
      <c r="B219" s="12" t="s">
        <v>342</v>
      </c>
      <c r="C219" s="12">
        <v>698</v>
      </c>
      <c r="F219" s="59" t="s">
        <v>113</v>
      </c>
      <c r="G219" s="59" t="s">
        <v>114</v>
      </c>
      <c r="H219" s="59" t="s">
        <v>117</v>
      </c>
      <c r="I219" s="59" t="s">
        <v>118</v>
      </c>
      <c r="J219" s="71">
        <v>41.9</v>
      </c>
      <c r="Q219" s="71">
        <v>41.7</v>
      </c>
      <c r="AV219" s="67"/>
      <c r="AW219" s="67"/>
      <c r="BO219" s="76">
        <v>1.3469119579500657E-2</v>
      </c>
      <c r="BP219" s="77">
        <v>26669.764329258953</v>
      </c>
      <c r="BT219" s="75">
        <v>2E-3</v>
      </c>
      <c r="CJ219" s="68">
        <v>6170</v>
      </c>
      <c r="CK219" s="84">
        <f>ABS(J219-PO_valitsin!$D$8)</f>
        <v>3.6000000000000014</v>
      </c>
      <c r="CR219" s="86">
        <f>ABS(Q219-PO_valitsin!$F$8)</f>
        <v>46.3</v>
      </c>
      <c r="EN219" s="85">
        <f>ABS(BO219-PO_valitsin!$E$8)</f>
        <v>6.0882912682948931E-2</v>
      </c>
      <c r="EO219" s="85">
        <f>ABS(BP219-PO_valitsin!$H$8)</f>
        <v>37.606594239980041</v>
      </c>
      <c r="ES219" s="85">
        <f>ABS(BT219-PO_valitsin!$I$8)</f>
        <v>0</v>
      </c>
      <c r="FI219" s="85">
        <f>ABS(CJ219-PO_valitsin!$G$8)</f>
        <v>4402</v>
      </c>
      <c r="FJ219" s="87">
        <f>IF($B219=PO_valitsin!$C$8,100000,'mallin data'!CK219/'mallin data'!J$297*PO_valitsin!D$5)</f>
        <v>0.16230889879950025</v>
      </c>
      <c r="FK219" s="87"/>
      <c r="FL219" s="87"/>
      <c r="FM219" s="87"/>
      <c r="FN219" s="87"/>
      <c r="FO219" s="87"/>
      <c r="FP219" s="87"/>
      <c r="FQ219" s="87">
        <f>IF($B219=PO_valitsin!$C$8,100000,'mallin data'!CR219/'mallin data'!Q$297*PO_valitsin!F$5)</f>
        <v>0.21916902608142899</v>
      </c>
      <c r="FR219" s="87"/>
      <c r="FS219" s="87"/>
      <c r="FT219" s="87"/>
      <c r="FU219" s="87"/>
      <c r="FV219" s="87"/>
      <c r="FW219" s="87"/>
      <c r="FX219" s="87"/>
      <c r="FY219" s="87"/>
      <c r="FZ219" s="87"/>
      <c r="GA219" s="87"/>
      <c r="GB219" s="87"/>
      <c r="GC219" s="87"/>
      <c r="GD219" s="87"/>
      <c r="GE219" s="87"/>
      <c r="GF219" s="87"/>
      <c r="GG219" s="87"/>
      <c r="GH219" s="87"/>
      <c r="GI219" s="87"/>
      <c r="GJ219" s="87"/>
      <c r="GK219" s="87"/>
      <c r="GL219" s="87"/>
      <c r="GM219" s="87"/>
      <c r="GN219" s="87"/>
      <c r="GO219" s="87"/>
      <c r="GP219" s="87"/>
      <c r="GQ219" s="87"/>
      <c r="GR219" s="87"/>
      <c r="GS219" s="87"/>
      <c r="GT219" s="87"/>
      <c r="GU219" s="87"/>
      <c r="GV219" s="87"/>
      <c r="GW219" s="87"/>
      <c r="GX219" s="87"/>
      <c r="GY219" s="87"/>
      <c r="GZ219" s="87"/>
      <c r="HA219" s="87"/>
      <c r="HB219" s="87"/>
      <c r="HC219" s="87"/>
      <c r="HD219" s="87"/>
      <c r="HE219" s="87"/>
      <c r="HF219" s="87"/>
      <c r="HG219" s="87"/>
      <c r="HH219" s="87"/>
      <c r="HI219" s="87"/>
      <c r="HJ219" s="87"/>
      <c r="HK219" s="87"/>
      <c r="HL219" s="87"/>
      <c r="HM219" s="87">
        <f>IF($B219=PO_valitsin!$C$8,100000,'mallin data'!EN219/'mallin data'!BO$297*PO_valitsin!E$5)</f>
        <v>0.59660050473894377</v>
      </c>
      <c r="HN219" s="87">
        <f>IF($B219=PO_valitsin!$C$8,100000,'mallin data'!EO219/'mallin data'!BP$297*PO_valitsin!H$5)</f>
        <v>1.1934155935619374E-3</v>
      </c>
      <c r="HO219" s="87"/>
      <c r="HP219" s="87"/>
      <c r="HQ219" s="87"/>
      <c r="HR219" s="87">
        <f>IF($B219=PO_valitsin!$C$8,100000,'mallin data'!ES219/'mallin data'!BT$297*PO_valitsin!I$5)</f>
        <v>0</v>
      </c>
      <c r="HS219" s="87"/>
      <c r="HT219" s="87"/>
      <c r="HU219" s="87"/>
      <c r="HV219" s="87"/>
      <c r="HW219" s="87"/>
      <c r="HX219" s="87"/>
      <c r="HY219" s="87"/>
      <c r="HZ219" s="87"/>
      <c r="IA219" s="87"/>
      <c r="IB219" s="87"/>
      <c r="IC219" s="87"/>
      <c r="ID219" s="87"/>
      <c r="IE219" s="87"/>
      <c r="IF219" s="87"/>
      <c r="IG219" s="87"/>
      <c r="IH219" s="87">
        <f>IF($B219=PO_valitsin!$C$8,100000,'mallin data'!FI219/'mallin data'!CJ$297*PO_valitsin!G$5)</f>
        <v>0.42763785841295698</v>
      </c>
      <c r="II219" s="88">
        <f t="shared" si="12"/>
        <v>1.406909725326392</v>
      </c>
      <c r="IJ219" s="80">
        <f t="shared" si="13"/>
        <v>223</v>
      </c>
      <c r="IK219" s="89">
        <f t="shared" si="15"/>
        <v>2.1700000000000009E-8</v>
      </c>
      <c r="IL219" s="36" t="str">
        <f t="shared" si="14"/>
        <v>Rovaniemi</v>
      </c>
    </row>
    <row r="220" spans="2:246" x14ac:dyDescent="0.2">
      <c r="B220" s="12" t="s">
        <v>348</v>
      </c>
      <c r="C220" s="12">
        <v>700</v>
      </c>
      <c r="F220" s="59" t="s">
        <v>178</v>
      </c>
      <c r="G220" s="59" t="s">
        <v>179</v>
      </c>
      <c r="H220" s="59" t="s">
        <v>93</v>
      </c>
      <c r="I220" s="59" t="s">
        <v>94</v>
      </c>
      <c r="J220" s="71">
        <v>53.2</v>
      </c>
      <c r="Q220" s="71">
        <v>90.5</v>
      </c>
      <c r="AV220" s="67"/>
      <c r="AW220" s="67"/>
      <c r="BO220" s="76">
        <v>2.4630541871921183E-3</v>
      </c>
      <c r="BP220" s="77">
        <v>27547.732240437159</v>
      </c>
      <c r="BT220" s="75">
        <v>2E-3</v>
      </c>
      <c r="CJ220" s="68">
        <v>407</v>
      </c>
      <c r="CK220" s="84">
        <f>ABS(J220-PO_valitsin!$D$8)</f>
        <v>7.7000000000000028</v>
      </c>
      <c r="CR220" s="86">
        <f>ABS(Q220-PO_valitsin!$F$8)</f>
        <v>2.5</v>
      </c>
      <c r="EN220" s="85">
        <f>ABS(BO220-PO_valitsin!$E$8)</f>
        <v>4.9876847290640389E-2</v>
      </c>
      <c r="EO220" s="85">
        <f>ABS(BP220-PO_valitsin!$H$8)</f>
        <v>840.36131693822608</v>
      </c>
      <c r="ES220" s="85">
        <f>ABS(BT220-PO_valitsin!$I$8)</f>
        <v>0</v>
      </c>
      <c r="FI220" s="85">
        <f>ABS(CJ220-PO_valitsin!$G$8)</f>
        <v>1361</v>
      </c>
      <c r="FJ220" s="87">
        <f>IF($B220=PO_valitsin!$C$8,100000,'mallin data'!CK220/'mallin data'!J$297*PO_valitsin!D$5)</f>
        <v>0.34716070021004219</v>
      </c>
      <c r="FK220" s="87"/>
      <c r="FL220" s="87"/>
      <c r="FM220" s="87"/>
      <c r="FN220" s="87"/>
      <c r="FO220" s="87"/>
      <c r="FP220" s="87"/>
      <c r="FQ220" s="87">
        <f>IF($B220=PO_valitsin!$C$8,100000,'mallin data'!CR220/'mallin data'!Q$297*PO_valitsin!F$5)</f>
        <v>1.1834180673943252E-2</v>
      </c>
      <c r="FR220" s="87"/>
      <c r="FS220" s="87"/>
      <c r="FT220" s="87"/>
      <c r="FU220" s="87"/>
      <c r="FV220" s="87"/>
      <c r="FW220" s="87"/>
      <c r="FX220" s="87"/>
      <c r="FY220" s="87"/>
      <c r="FZ220" s="87"/>
      <c r="GA220" s="87"/>
      <c r="GB220" s="87"/>
      <c r="GC220" s="87"/>
      <c r="GD220" s="87"/>
      <c r="GE220" s="87"/>
      <c r="GF220" s="87"/>
      <c r="GG220" s="87"/>
      <c r="GH220" s="87"/>
      <c r="GI220" s="87"/>
      <c r="GJ220" s="87"/>
      <c r="GK220" s="87"/>
      <c r="GL220" s="87"/>
      <c r="GM220" s="87"/>
      <c r="GN220" s="87"/>
      <c r="GO220" s="87"/>
      <c r="GP220" s="87"/>
      <c r="GQ220" s="87"/>
      <c r="GR220" s="87"/>
      <c r="GS220" s="87"/>
      <c r="GT220" s="87"/>
      <c r="GU220" s="87"/>
      <c r="GV220" s="87"/>
      <c r="GW220" s="87"/>
      <c r="GX220" s="87"/>
      <c r="GY220" s="87"/>
      <c r="GZ220" s="87"/>
      <c r="HA220" s="87"/>
      <c r="HB220" s="87"/>
      <c r="HC220" s="87"/>
      <c r="HD220" s="87"/>
      <c r="HE220" s="87"/>
      <c r="HF220" s="87"/>
      <c r="HG220" s="87"/>
      <c r="HH220" s="87"/>
      <c r="HI220" s="87"/>
      <c r="HJ220" s="87"/>
      <c r="HK220" s="87"/>
      <c r="HL220" s="87"/>
      <c r="HM220" s="87">
        <f>IF($B220=PO_valitsin!$C$8,100000,'mallin data'!EN220/'mallin data'!BO$297*PO_valitsin!E$5)</f>
        <v>0.4887504713078058</v>
      </c>
      <c r="HN220" s="87">
        <f>IF($B220=PO_valitsin!$C$8,100000,'mallin data'!EO220/'mallin data'!BP$297*PO_valitsin!H$5)</f>
        <v>2.6668203280001586E-2</v>
      </c>
      <c r="HO220" s="87"/>
      <c r="HP220" s="87"/>
      <c r="HQ220" s="87"/>
      <c r="HR220" s="87">
        <f>IF($B220=PO_valitsin!$C$8,100000,'mallin data'!ES220/'mallin data'!BT$297*PO_valitsin!I$5)</f>
        <v>0</v>
      </c>
      <c r="HS220" s="87"/>
      <c r="HT220" s="87"/>
      <c r="HU220" s="87"/>
      <c r="HV220" s="87"/>
      <c r="HW220" s="87"/>
      <c r="HX220" s="87"/>
      <c r="HY220" s="87"/>
      <c r="HZ220" s="87"/>
      <c r="IA220" s="87"/>
      <c r="IB220" s="87"/>
      <c r="IC220" s="87"/>
      <c r="ID220" s="87"/>
      <c r="IE220" s="87"/>
      <c r="IF220" s="87"/>
      <c r="IG220" s="87"/>
      <c r="IH220" s="87">
        <f>IF($B220=PO_valitsin!$C$8,100000,'mallin data'!FI220/'mallin data'!CJ$297*PO_valitsin!G$5)</f>
        <v>0.13221606662881291</v>
      </c>
      <c r="II220" s="88">
        <f t="shared" si="12"/>
        <v>1.0066296439006059</v>
      </c>
      <c r="IJ220" s="80">
        <f t="shared" si="13"/>
        <v>171</v>
      </c>
      <c r="IK220" s="89">
        <f t="shared" si="15"/>
        <v>2.180000000000001E-8</v>
      </c>
      <c r="IL220" s="36" t="str">
        <f t="shared" si="14"/>
        <v>Ruokolahti</v>
      </c>
    </row>
    <row r="221" spans="2:246" x14ac:dyDescent="0.2">
      <c r="B221" s="12" t="s">
        <v>349</v>
      </c>
      <c r="C221" s="12">
        <v>702</v>
      </c>
      <c r="F221" s="59" t="s">
        <v>82</v>
      </c>
      <c r="G221" s="59" t="s">
        <v>83</v>
      </c>
      <c r="H221" s="59" t="s">
        <v>93</v>
      </c>
      <c r="I221" s="59" t="s">
        <v>94</v>
      </c>
      <c r="J221" s="71">
        <v>53.5</v>
      </c>
      <c r="Q221" s="71">
        <v>60.9</v>
      </c>
      <c r="AV221" s="67"/>
      <c r="AW221" s="67"/>
      <c r="BO221" s="76">
        <v>2.7210884353741496E-2</v>
      </c>
      <c r="BP221" s="77">
        <v>24043.870999030067</v>
      </c>
      <c r="BT221" s="75">
        <v>3.0000000000000001E-3</v>
      </c>
      <c r="CJ221" s="68">
        <v>302</v>
      </c>
      <c r="CK221" s="84">
        <f>ABS(J221-PO_valitsin!$D$8)</f>
        <v>8</v>
      </c>
      <c r="CR221" s="86">
        <f>ABS(Q221-PO_valitsin!$F$8)</f>
        <v>27.1</v>
      </c>
      <c r="EN221" s="85">
        <f>ABS(BO221-PO_valitsin!$E$8)</f>
        <v>7.4624677457189773E-2</v>
      </c>
      <c r="EO221" s="85">
        <f>ABS(BP221-PO_valitsin!$H$8)</f>
        <v>2663.4999244688661</v>
      </c>
      <c r="ES221" s="85">
        <f>ABS(BT221-PO_valitsin!$I$8)</f>
        <v>1E-3</v>
      </c>
      <c r="FI221" s="85">
        <f>ABS(CJ221-PO_valitsin!$G$8)</f>
        <v>1466</v>
      </c>
      <c r="FJ221" s="87">
        <f>IF($B221=PO_valitsin!$C$8,100000,'mallin data'!CK221/'mallin data'!J$297*PO_valitsin!D$5)</f>
        <v>0.36068644177666709</v>
      </c>
      <c r="FK221" s="87"/>
      <c r="FL221" s="87"/>
      <c r="FM221" s="87"/>
      <c r="FN221" s="87"/>
      <c r="FO221" s="87"/>
      <c r="FP221" s="87"/>
      <c r="FQ221" s="87">
        <f>IF($B221=PO_valitsin!$C$8,100000,'mallin data'!CR221/'mallin data'!Q$297*PO_valitsin!F$5)</f>
        <v>0.12828251850554484</v>
      </c>
      <c r="FR221" s="87"/>
      <c r="FS221" s="87"/>
      <c r="FT221" s="87"/>
      <c r="FU221" s="87"/>
      <c r="FV221" s="87"/>
      <c r="FW221" s="87"/>
      <c r="FX221" s="87"/>
      <c r="FY221" s="87"/>
      <c r="FZ221" s="87"/>
      <c r="GA221" s="87"/>
      <c r="GB221" s="87"/>
      <c r="GC221" s="87"/>
      <c r="GD221" s="87"/>
      <c r="GE221" s="87"/>
      <c r="GF221" s="87"/>
      <c r="GG221" s="87"/>
      <c r="GH221" s="87"/>
      <c r="GI221" s="87"/>
      <c r="GJ221" s="87"/>
      <c r="GK221" s="87"/>
      <c r="GL221" s="87"/>
      <c r="GM221" s="87"/>
      <c r="GN221" s="87"/>
      <c r="GO221" s="87"/>
      <c r="GP221" s="87"/>
      <c r="GQ221" s="87"/>
      <c r="GR221" s="87"/>
      <c r="GS221" s="87"/>
      <c r="GT221" s="87"/>
      <c r="GU221" s="87"/>
      <c r="GV221" s="87"/>
      <c r="GW221" s="87"/>
      <c r="GX221" s="87"/>
      <c r="GY221" s="87"/>
      <c r="GZ221" s="87"/>
      <c r="HA221" s="87"/>
      <c r="HB221" s="87"/>
      <c r="HC221" s="87"/>
      <c r="HD221" s="87"/>
      <c r="HE221" s="87"/>
      <c r="HF221" s="87"/>
      <c r="HG221" s="87"/>
      <c r="HH221" s="87"/>
      <c r="HI221" s="87"/>
      <c r="HJ221" s="87"/>
      <c r="HK221" s="87"/>
      <c r="HL221" s="87"/>
      <c r="HM221" s="87">
        <f>IF($B221=PO_valitsin!$C$8,100000,'mallin data'!EN221/'mallin data'!BO$297*PO_valitsin!E$5)</f>
        <v>0.73125805377916864</v>
      </c>
      <c r="HN221" s="87">
        <f>IF($B221=PO_valitsin!$C$8,100000,'mallin data'!EO221/'mallin data'!BP$297*PO_valitsin!H$5)</f>
        <v>8.4524068386201051E-2</v>
      </c>
      <c r="HO221" s="87"/>
      <c r="HP221" s="87"/>
      <c r="HQ221" s="87"/>
      <c r="HR221" s="87">
        <f>IF($B221=PO_valitsin!$C$8,100000,'mallin data'!ES221/'mallin data'!BT$297*PO_valitsin!I$5)</f>
        <v>1.4622236824659501E-2</v>
      </c>
      <c r="HS221" s="87"/>
      <c r="HT221" s="87"/>
      <c r="HU221" s="87"/>
      <c r="HV221" s="87"/>
      <c r="HW221" s="87"/>
      <c r="HX221" s="87"/>
      <c r="HY221" s="87"/>
      <c r="HZ221" s="87"/>
      <c r="IA221" s="87"/>
      <c r="IB221" s="87"/>
      <c r="IC221" s="87"/>
      <c r="ID221" s="87"/>
      <c r="IE221" s="87"/>
      <c r="IF221" s="87"/>
      <c r="IG221" s="87"/>
      <c r="IH221" s="87">
        <f>IF($B221=PO_valitsin!$C$8,100000,'mallin data'!FI221/'mallin data'!CJ$297*PO_valitsin!G$5)</f>
        <v>0.14241642445102112</v>
      </c>
      <c r="II221" s="88">
        <f t="shared" si="12"/>
        <v>1.4617897656232621</v>
      </c>
      <c r="IJ221" s="80">
        <f t="shared" si="13"/>
        <v>227</v>
      </c>
      <c r="IK221" s="89">
        <f t="shared" si="15"/>
        <v>2.1900000000000011E-8</v>
      </c>
      <c r="IL221" s="36" t="str">
        <f t="shared" si="14"/>
        <v>Ruovesi</v>
      </c>
    </row>
    <row r="222" spans="2:246" x14ac:dyDescent="0.2">
      <c r="B222" s="12" t="s">
        <v>350</v>
      </c>
      <c r="C222" s="12">
        <v>704</v>
      </c>
      <c r="F222" s="59" t="s">
        <v>106</v>
      </c>
      <c r="G222" s="59" t="s">
        <v>107</v>
      </c>
      <c r="H222" s="59" t="s">
        <v>93</v>
      </c>
      <c r="I222" s="59" t="s">
        <v>94</v>
      </c>
      <c r="J222" s="71">
        <v>42.5</v>
      </c>
      <c r="Q222" s="71">
        <v>48.9</v>
      </c>
      <c r="AV222" s="67"/>
      <c r="AW222" s="67"/>
      <c r="BO222" s="76">
        <v>-6.0168471720818293E-3</v>
      </c>
      <c r="BP222" s="77">
        <v>29180.829086389062</v>
      </c>
      <c r="BT222" s="75">
        <v>1.6E-2</v>
      </c>
      <c r="CJ222" s="68">
        <v>826</v>
      </c>
      <c r="CK222" s="84">
        <f>ABS(J222-PO_valitsin!$D$8)</f>
        <v>3</v>
      </c>
      <c r="CR222" s="86">
        <f>ABS(Q222-PO_valitsin!$F$8)</f>
        <v>39.1</v>
      </c>
      <c r="EN222" s="85">
        <f>ABS(BO222-PO_valitsin!$E$8)</f>
        <v>4.1396945931366447E-2</v>
      </c>
      <c r="EO222" s="85">
        <f>ABS(BP222-PO_valitsin!$H$8)</f>
        <v>2473.4581628901287</v>
      </c>
      <c r="ES222" s="85">
        <f>ABS(BT222-PO_valitsin!$I$8)</f>
        <v>1.4E-2</v>
      </c>
      <c r="FI222" s="85">
        <f>ABS(CJ222-PO_valitsin!$G$8)</f>
        <v>942</v>
      </c>
      <c r="FJ222" s="87">
        <f>IF($B222=PO_valitsin!$C$8,100000,'mallin data'!CK222/'mallin data'!J$297*PO_valitsin!D$5)</f>
        <v>0.13525741566625016</v>
      </c>
      <c r="FK222" s="87"/>
      <c r="FL222" s="87"/>
      <c r="FM222" s="87"/>
      <c r="FN222" s="87"/>
      <c r="FO222" s="87"/>
      <c r="FP222" s="87"/>
      <c r="FQ222" s="87">
        <f>IF($B222=PO_valitsin!$C$8,100000,'mallin data'!CR222/'mallin data'!Q$297*PO_valitsin!F$5)</f>
        <v>0.18508658574047246</v>
      </c>
      <c r="FR222" s="87"/>
      <c r="FS222" s="87"/>
      <c r="FT222" s="87"/>
      <c r="FU222" s="87"/>
      <c r="FV222" s="87"/>
      <c r="FW222" s="87"/>
      <c r="FX222" s="87"/>
      <c r="FY222" s="87"/>
      <c r="FZ222" s="87"/>
      <c r="GA222" s="87"/>
      <c r="GB222" s="87"/>
      <c r="GC222" s="87"/>
      <c r="GD222" s="87"/>
      <c r="GE222" s="87"/>
      <c r="GF222" s="87"/>
      <c r="GG222" s="87"/>
      <c r="GH222" s="87"/>
      <c r="GI222" s="87"/>
      <c r="GJ222" s="87"/>
      <c r="GK222" s="87"/>
      <c r="GL222" s="87"/>
      <c r="GM222" s="87"/>
      <c r="GN222" s="87"/>
      <c r="GO222" s="87"/>
      <c r="GP222" s="87"/>
      <c r="GQ222" s="87"/>
      <c r="GR222" s="87"/>
      <c r="GS222" s="87"/>
      <c r="GT222" s="87"/>
      <c r="GU222" s="87"/>
      <c r="GV222" s="87"/>
      <c r="GW222" s="87"/>
      <c r="GX222" s="87"/>
      <c r="GY222" s="87"/>
      <c r="GZ222" s="87"/>
      <c r="HA222" s="87"/>
      <c r="HB222" s="87"/>
      <c r="HC222" s="87"/>
      <c r="HD222" s="87"/>
      <c r="HE222" s="87"/>
      <c r="HF222" s="87"/>
      <c r="HG222" s="87"/>
      <c r="HH222" s="87"/>
      <c r="HI222" s="87"/>
      <c r="HJ222" s="87"/>
      <c r="HK222" s="87"/>
      <c r="HL222" s="87"/>
      <c r="HM222" s="87">
        <f>IF($B222=PO_valitsin!$C$8,100000,'mallin data'!EN222/'mallin data'!BO$297*PO_valitsin!E$5)</f>
        <v>0.40565468616649863</v>
      </c>
      <c r="HN222" s="87">
        <f>IF($B222=PO_valitsin!$C$8,100000,'mallin data'!EO222/'mallin data'!BP$297*PO_valitsin!H$5)</f>
        <v>7.8493243040817007E-2</v>
      </c>
      <c r="HO222" s="87"/>
      <c r="HP222" s="87"/>
      <c r="HQ222" s="87"/>
      <c r="HR222" s="87">
        <f>IF($B222=PO_valitsin!$C$8,100000,'mallin data'!ES222/'mallin data'!BT$297*PO_valitsin!I$5)</f>
        <v>0.20471131554523303</v>
      </c>
      <c r="HS222" s="87"/>
      <c r="HT222" s="87"/>
      <c r="HU222" s="87"/>
      <c r="HV222" s="87"/>
      <c r="HW222" s="87"/>
      <c r="HX222" s="87"/>
      <c r="HY222" s="87"/>
      <c r="HZ222" s="87"/>
      <c r="IA222" s="87"/>
      <c r="IB222" s="87"/>
      <c r="IC222" s="87"/>
      <c r="ID222" s="87"/>
      <c r="IE222" s="87"/>
      <c r="IF222" s="87"/>
      <c r="IG222" s="87"/>
      <c r="IH222" s="87">
        <f>IF($B222=PO_valitsin!$C$8,100000,'mallin data'!FI222/'mallin data'!CJ$297*PO_valitsin!G$5)</f>
        <v>9.1511781604953532E-2</v>
      </c>
      <c r="II222" s="88">
        <f t="shared" si="12"/>
        <v>1.1007150497642246</v>
      </c>
      <c r="IJ222" s="80">
        <f t="shared" si="13"/>
        <v>191</v>
      </c>
      <c r="IK222" s="89">
        <f t="shared" si="15"/>
        <v>2.2000000000000012E-8</v>
      </c>
      <c r="IL222" s="36" t="str">
        <f t="shared" si="14"/>
        <v>Rusko</v>
      </c>
    </row>
    <row r="223" spans="2:246" x14ac:dyDescent="0.2">
      <c r="B223" s="12" t="s">
        <v>351</v>
      </c>
      <c r="C223" s="12">
        <v>707</v>
      </c>
      <c r="F223" s="59" t="s">
        <v>155</v>
      </c>
      <c r="G223" s="59" t="s">
        <v>156</v>
      </c>
      <c r="H223" s="59" t="s">
        <v>93</v>
      </c>
      <c r="I223" s="59" t="s">
        <v>94</v>
      </c>
      <c r="J223" s="71">
        <v>58.5</v>
      </c>
      <c r="Q223" s="71">
        <v>81.3</v>
      </c>
      <c r="AV223" s="67"/>
      <c r="AW223" s="67"/>
      <c r="BO223" s="76">
        <v>-1.7241379310344827E-2</v>
      </c>
      <c r="BP223" s="77">
        <v>22350.178233438484</v>
      </c>
      <c r="BT223" s="75">
        <v>1E-3</v>
      </c>
      <c r="CJ223" s="68">
        <v>114</v>
      </c>
      <c r="CK223" s="84">
        <f>ABS(J223-PO_valitsin!$D$8)</f>
        <v>13</v>
      </c>
      <c r="CR223" s="86">
        <f>ABS(Q223-PO_valitsin!$F$8)</f>
        <v>6.7000000000000028</v>
      </c>
      <c r="EN223" s="85">
        <f>ABS(BO223-PO_valitsin!$E$8)</f>
        <v>3.0172413793103446E-2</v>
      </c>
      <c r="EO223" s="85">
        <f>ABS(BP223-PO_valitsin!$H$8)</f>
        <v>4357.1926900604485</v>
      </c>
      <c r="ES223" s="85">
        <f>ABS(BT223-PO_valitsin!$I$8)</f>
        <v>1E-3</v>
      </c>
      <c r="FI223" s="85">
        <f>ABS(CJ223-PO_valitsin!$G$8)</f>
        <v>1654</v>
      </c>
      <c r="FJ223" s="87">
        <f>IF($B223=PO_valitsin!$C$8,100000,'mallin data'!CK223/'mallin data'!J$297*PO_valitsin!D$5)</f>
        <v>0.58611546788708402</v>
      </c>
      <c r="FK223" s="87"/>
      <c r="FL223" s="87"/>
      <c r="FM223" s="87"/>
      <c r="FN223" s="87"/>
      <c r="FO223" s="87"/>
      <c r="FP223" s="87"/>
      <c r="FQ223" s="87">
        <f>IF($B223=PO_valitsin!$C$8,100000,'mallin data'!CR223/'mallin data'!Q$297*PO_valitsin!F$5)</f>
        <v>3.1715604206167924E-2</v>
      </c>
      <c r="FR223" s="87"/>
      <c r="FS223" s="87"/>
      <c r="FT223" s="87"/>
      <c r="FU223" s="87"/>
      <c r="FV223" s="87"/>
      <c r="FW223" s="87"/>
      <c r="FX223" s="87"/>
      <c r="FY223" s="87"/>
      <c r="FZ223" s="87"/>
      <c r="GA223" s="87"/>
      <c r="GB223" s="87"/>
      <c r="GC223" s="87"/>
      <c r="GD223" s="87"/>
      <c r="GE223" s="87"/>
      <c r="GF223" s="87"/>
      <c r="GG223" s="87"/>
      <c r="GH223" s="87"/>
      <c r="GI223" s="87"/>
      <c r="GJ223" s="87"/>
      <c r="GK223" s="87"/>
      <c r="GL223" s="87"/>
      <c r="GM223" s="87"/>
      <c r="GN223" s="87"/>
      <c r="GO223" s="87"/>
      <c r="GP223" s="87"/>
      <c r="GQ223" s="87"/>
      <c r="GR223" s="87"/>
      <c r="GS223" s="87"/>
      <c r="GT223" s="87"/>
      <c r="GU223" s="87"/>
      <c r="GV223" s="87"/>
      <c r="GW223" s="87"/>
      <c r="GX223" s="87"/>
      <c r="GY223" s="87"/>
      <c r="GZ223" s="87"/>
      <c r="HA223" s="87"/>
      <c r="HB223" s="87"/>
      <c r="HC223" s="87"/>
      <c r="HD223" s="87"/>
      <c r="HE223" s="87"/>
      <c r="HF223" s="87"/>
      <c r="HG223" s="87"/>
      <c r="HH223" s="87"/>
      <c r="HI223" s="87"/>
      <c r="HJ223" s="87"/>
      <c r="HK223" s="87"/>
      <c r="HL223" s="87"/>
      <c r="HM223" s="87">
        <f>IF($B223=PO_valitsin!$C$8,100000,'mallin data'!EN223/'mallin data'!BO$297*PO_valitsin!E$5)</f>
        <v>0.29566386535904304</v>
      </c>
      <c r="HN223" s="87">
        <f>IF($B223=PO_valitsin!$C$8,100000,'mallin data'!EO223/'mallin data'!BP$297*PO_valitsin!H$5)</f>
        <v>0.13827207184170115</v>
      </c>
      <c r="HO223" s="87"/>
      <c r="HP223" s="87"/>
      <c r="HQ223" s="87"/>
      <c r="HR223" s="87">
        <f>IF($B223=PO_valitsin!$C$8,100000,'mallin data'!ES223/'mallin data'!BT$297*PO_valitsin!I$5)</f>
        <v>1.4622236824659501E-2</v>
      </c>
      <c r="HS223" s="87"/>
      <c r="HT223" s="87"/>
      <c r="HU223" s="87"/>
      <c r="HV223" s="87"/>
      <c r="HW223" s="87"/>
      <c r="HX223" s="87"/>
      <c r="HY223" s="87"/>
      <c r="HZ223" s="87"/>
      <c r="IA223" s="87"/>
      <c r="IB223" s="87"/>
      <c r="IC223" s="87"/>
      <c r="ID223" s="87"/>
      <c r="IE223" s="87"/>
      <c r="IF223" s="87"/>
      <c r="IG223" s="87"/>
      <c r="IH223" s="87">
        <f>IF($B223=PO_valitsin!$C$8,100000,'mallin data'!FI223/'mallin data'!CJ$297*PO_valitsin!G$5)</f>
        <v>0.16067992226602246</v>
      </c>
      <c r="II223" s="88">
        <f t="shared" si="12"/>
        <v>1.2270691904846782</v>
      </c>
      <c r="IJ223" s="80">
        <f t="shared" si="13"/>
        <v>211</v>
      </c>
      <c r="IK223" s="89">
        <f t="shared" si="15"/>
        <v>2.2100000000000013E-8</v>
      </c>
      <c r="IL223" s="36" t="str">
        <f t="shared" si="14"/>
        <v>Rääkkylä</v>
      </c>
    </row>
    <row r="224" spans="2:246" x14ac:dyDescent="0.2">
      <c r="B224" s="12" t="s">
        <v>352</v>
      </c>
      <c r="C224" s="12">
        <v>729</v>
      </c>
      <c r="F224" s="59" t="s">
        <v>141</v>
      </c>
      <c r="G224" s="59" t="s">
        <v>142</v>
      </c>
      <c r="H224" s="59" t="s">
        <v>93</v>
      </c>
      <c r="I224" s="59" t="s">
        <v>94</v>
      </c>
      <c r="J224" s="71">
        <v>51</v>
      </c>
      <c r="Q224" s="71">
        <v>25.3</v>
      </c>
      <c r="AV224" s="67"/>
      <c r="AW224" s="67"/>
      <c r="BO224" s="76">
        <v>-2.5851938895417155E-2</v>
      </c>
      <c r="BP224" s="77">
        <v>23216.451452469762</v>
      </c>
      <c r="BT224" s="75">
        <v>1E-3</v>
      </c>
      <c r="CJ224" s="68">
        <v>829</v>
      </c>
      <c r="CK224" s="84">
        <f>ABS(J224-PO_valitsin!$D$8)</f>
        <v>5.5</v>
      </c>
      <c r="CR224" s="86">
        <f>ABS(Q224-PO_valitsin!$F$8)</f>
        <v>62.7</v>
      </c>
      <c r="EN224" s="85">
        <f>ABS(BO224-PO_valitsin!$E$8)</f>
        <v>2.1561854208031118E-2</v>
      </c>
      <c r="EO224" s="85">
        <f>ABS(BP224-PO_valitsin!$H$8)</f>
        <v>3490.9194710291704</v>
      </c>
      <c r="ES224" s="85">
        <f>ABS(BT224-PO_valitsin!$I$8)</f>
        <v>1E-3</v>
      </c>
      <c r="FI224" s="85">
        <f>ABS(CJ224-PO_valitsin!$G$8)</f>
        <v>939</v>
      </c>
      <c r="FJ224" s="87">
        <f>IF($B224=PO_valitsin!$C$8,100000,'mallin data'!CK224/'mallin data'!J$297*PO_valitsin!D$5)</f>
        <v>0.24797192872145862</v>
      </c>
      <c r="FK224" s="87"/>
      <c r="FL224" s="87"/>
      <c r="FM224" s="87"/>
      <c r="FN224" s="87"/>
      <c r="FO224" s="87"/>
      <c r="FP224" s="87"/>
      <c r="FQ224" s="87">
        <f>IF($B224=PO_valitsin!$C$8,100000,'mallin data'!CR224/'mallin data'!Q$297*PO_valitsin!F$5)</f>
        <v>0.29680125130249674</v>
      </c>
      <c r="FR224" s="87"/>
      <c r="FS224" s="87"/>
      <c r="FT224" s="87"/>
      <c r="FU224" s="87"/>
      <c r="FV224" s="87"/>
      <c r="FW224" s="87"/>
      <c r="FX224" s="87"/>
      <c r="FY224" s="87"/>
      <c r="FZ224" s="87"/>
      <c r="GA224" s="87"/>
      <c r="GB224" s="87"/>
      <c r="GC224" s="87"/>
      <c r="GD224" s="87"/>
      <c r="GE224" s="87"/>
      <c r="GF224" s="87"/>
      <c r="GG224" s="87"/>
      <c r="GH224" s="87"/>
      <c r="GI224" s="87"/>
      <c r="GJ224" s="87"/>
      <c r="GK224" s="87"/>
      <c r="GL224" s="87"/>
      <c r="GM224" s="87"/>
      <c r="GN224" s="87"/>
      <c r="GO224" s="87"/>
      <c r="GP224" s="87"/>
      <c r="GQ224" s="87"/>
      <c r="GR224" s="87"/>
      <c r="GS224" s="87"/>
      <c r="GT224" s="87"/>
      <c r="GU224" s="87"/>
      <c r="GV224" s="87"/>
      <c r="GW224" s="87"/>
      <c r="GX224" s="87"/>
      <c r="GY224" s="87"/>
      <c r="GZ224" s="87"/>
      <c r="HA224" s="87"/>
      <c r="HB224" s="87"/>
      <c r="HC224" s="87"/>
      <c r="HD224" s="87"/>
      <c r="HE224" s="87"/>
      <c r="HF224" s="87"/>
      <c r="HG224" s="87"/>
      <c r="HH224" s="87"/>
      <c r="HI224" s="87"/>
      <c r="HJ224" s="87"/>
      <c r="HK224" s="87"/>
      <c r="HL224" s="87"/>
      <c r="HM224" s="87">
        <f>IF($B224=PO_valitsin!$C$8,100000,'mallin data'!EN224/'mallin data'!BO$297*PO_valitsin!E$5)</f>
        <v>0.21128774128478198</v>
      </c>
      <c r="HN224" s="87">
        <f>IF($B224=PO_valitsin!$C$8,100000,'mallin data'!EO224/'mallin data'!BP$297*PO_valitsin!H$5)</f>
        <v>0.11078157479536263</v>
      </c>
      <c r="HO224" s="87"/>
      <c r="HP224" s="87"/>
      <c r="HQ224" s="87"/>
      <c r="HR224" s="87">
        <f>IF($B224=PO_valitsin!$C$8,100000,'mallin data'!ES224/'mallin data'!BT$297*PO_valitsin!I$5)</f>
        <v>1.4622236824659501E-2</v>
      </c>
      <c r="HS224" s="87"/>
      <c r="HT224" s="87"/>
      <c r="HU224" s="87"/>
      <c r="HV224" s="87"/>
      <c r="HW224" s="87"/>
      <c r="HX224" s="87"/>
      <c r="HY224" s="87"/>
      <c r="HZ224" s="87"/>
      <c r="IA224" s="87"/>
      <c r="IB224" s="87"/>
      <c r="IC224" s="87"/>
      <c r="ID224" s="87"/>
      <c r="IE224" s="87"/>
      <c r="IF224" s="87"/>
      <c r="IG224" s="87"/>
      <c r="IH224" s="87">
        <f>IF($B224=PO_valitsin!$C$8,100000,'mallin data'!FI224/'mallin data'!CJ$297*PO_valitsin!G$5)</f>
        <v>9.12203428100333E-2</v>
      </c>
      <c r="II224" s="88">
        <f t="shared" si="12"/>
        <v>0.97268509793879276</v>
      </c>
      <c r="IJ224" s="80">
        <f t="shared" si="13"/>
        <v>160</v>
      </c>
      <c r="IK224" s="89">
        <f t="shared" si="15"/>
        <v>2.2200000000000014E-8</v>
      </c>
      <c r="IL224" s="36" t="str">
        <f t="shared" si="14"/>
        <v>Saarijärvi</v>
      </c>
    </row>
    <row r="225" spans="2:246" x14ac:dyDescent="0.2">
      <c r="B225" s="12" t="s">
        <v>353</v>
      </c>
      <c r="C225" s="12">
        <v>732</v>
      </c>
      <c r="F225" s="59" t="s">
        <v>113</v>
      </c>
      <c r="G225" s="59" t="s">
        <v>114</v>
      </c>
      <c r="H225" s="59" t="s">
        <v>93</v>
      </c>
      <c r="I225" s="59" t="s">
        <v>94</v>
      </c>
      <c r="J225" s="71">
        <v>55</v>
      </c>
      <c r="Q225" s="71">
        <v>57.6</v>
      </c>
      <c r="AV225" s="67"/>
      <c r="AW225" s="67"/>
      <c r="BO225" s="76">
        <v>-1.507537688442211E-2</v>
      </c>
      <c r="BP225" s="77">
        <v>24298.508074162681</v>
      </c>
      <c r="BT225" s="75">
        <v>3.0000000000000001E-3</v>
      </c>
      <c r="CJ225" s="68">
        <v>196</v>
      </c>
      <c r="CK225" s="84">
        <f>ABS(J225-PO_valitsin!$D$8)</f>
        <v>9.5</v>
      </c>
      <c r="CR225" s="86">
        <f>ABS(Q225-PO_valitsin!$F$8)</f>
        <v>30.4</v>
      </c>
      <c r="EN225" s="85">
        <f>ABS(BO225-PO_valitsin!$E$8)</f>
        <v>3.2338416219026167E-2</v>
      </c>
      <c r="EO225" s="85">
        <f>ABS(BP225-PO_valitsin!$H$8)</f>
        <v>2408.8628493362521</v>
      </c>
      <c r="ES225" s="85">
        <f>ABS(BT225-PO_valitsin!$I$8)</f>
        <v>1E-3</v>
      </c>
      <c r="FI225" s="85">
        <f>ABS(CJ225-PO_valitsin!$G$8)</f>
        <v>1572</v>
      </c>
      <c r="FJ225" s="87">
        <f>IF($B225=PO_valitsin!$C$8,100000,'mallin data'!CK225/'mallin data'!J$297*PO_valitsin!D$5)</f>
        <v>0.42831514960979217</v>
      </c>
      <c r="FK225" s="87"/>
      <c r="FL225" s="87"/>
      <c r="FM225" s="87"/>
      <c r="FN225" s="87"/>
      <c r="FO225" s="87"/>
      <c r="FP225" s="87"/>
      <c r="FQ225" s="87">
        <f>IF($B225=PO_valitsin!$C$8,100000,'mallin data'!CR225/'mallin data'!Q$297*PO_valitsin!F$5)</f>
        <v>0.14390363699514991</v>
      </c>
      <c r="FR225" s="87"/>
      <c r="FS225" s="87"/>
      <c r="FT225" s="87"/>
      <c r="FU225" s="87"/>
      <c r="FV225" s="87"/>
      <c r="FW225" s="87"/>
      <c r="FX225" s="87"/>
      <c r="FY225" s="87"/>
      <c r="FZ225" s="87"/>
      <c r="GA225" s="87"/>
      <c r="GB225" s="87"/>
      <c r="GC225" s="87"/>
      <c r="GD225" s="87"/>
      <c r="GE225" s="87"/>
      <c r="GF225" s="87"/>
      <c r="GG225" s="87"/>
      <c r="GH225" s="87"/>
      <c r="GI225" s="87"/>
      <c r="GJ225" s="87"/>
      <c r="GK225" s="87"/>
      <c r="GL225" s="87"/>
      <c r="GM225" s="87"/>
      <c r="GN225" s="87"/>
      <c r="GO225" s="87"/>
      <c r="GP225" s="87"/>
      <c r="GQ225" s="87"/>
      <c r="GR225" s="87"/>
      <c r="GS225" s="87"/>
      <c r="GT225" s="87"/>
      <c r="GU225" s="87"/>
      <c r="GV225" s="87"/>
      <c r="GW225" s="87"/>
      <c r="GX225" s="87"/>
      <c r="GY225" s="87"/>
      <c r="GZ225" s="87"/>
      <c r="HA225" s="87"/>
      <c r="HB225" s="87"/>
      <c r="HC225" s="87"/>
      <c r="HD225" s="87"/>
      <c r="HE225" s="87"/>
      <c r="HF225" s="87"/>
      <c r="HG225" s="87"/>
      <c r="HH225" s="87"/>
      <c r="HI225" s="87"/>
      <c r="HJ225" s="87"/>
      <c r="HK225" s="87"/>
      <c r="HL225" s="87"/>
      <c r="HM225" s="87">
        <f>IF($B225=PO_valitsin!$C$8,100000,'mallin data'!EN225/'mallin data'!BO$297*PO_valitsin!E$5)</f>
        <v>0.31688883774662691</v>
      </c>
      <c r="HN225" s="87">
        <f>IF($B225=PO_valitsin!$C$8,100000,'mallin data'!EO225/'mallin data'!BP$297*PO_valitsin!H$5)</f>
        <v>7.6443361736110493E-2</v>
      </c>
      <c r="HO225" s="87"/>
      <c r="HP225" s="87"/>
      <c r="HQ225" s="87"/>
      <c r="HR225" s="87">
        <f>IF($B225=PO_valitsin!$C$8,100000,'mallin data'!ES225/'mallin data'!BT$297*PO_valitsin!I$5)</f>
        <v>1.4622236824659501E-2</v>
      </c>
      <c r="HS225" s="87"/>
      <c r="HT225" s="87"/>
      <c r="HU225" s="87"/>
      <c r="HV225" s="87"/>
      <c r="HW225" s="87"/>
      <c r="HX225" s="87"/>
      <c r="HY225" s="87"/>
      <c r="HZ225" s="87"/>
      <c r="IA225" s="87"/>
      <c r="IB225" s="87"/>
      <c r="IC225" s="87"/>
      <c r="ID225" s="87"/>
      <c r="IE225" s="87"/>
      <c r="IF225" s="87"/>
      <c r="IG225" s="87"/>
      <c r="IH225" s="87">
        <f>IF($B225=PO_valitsin!$C$8,100000,'mallin data'!FI225/'mallin data'!CJ$297*PO_valitsin!G$5)</f>
        <v>0.15271392853820273</v>
      </c>
      <c r="II225" s="88">
        <f t="shared" si="12"/>
        <v>1.1328871737505417</v>
      </c>
      <c r="IJ225" s="80">
        <f t="shared" si="13"/>
        <v>196</v>
      </c>
      <c r="IK225" s="89">
        <f t="shared" si="15"/>
        <v>2.2300000000000014E-8</v>
      </c>
      <c r="IL225" s="36" t="str">
        <f t="shared" si="14"/>
        <v>Salla</v>
      </c>
    </row>
    <row r="226" spans="2:246" x14ac:dyDescent="0.2">
      <c r="B226" s="12" t="s">
        <v>354</v>
      </c>
      <c r="C226" s="12">
        <v>734</v>
      </c>
      <c r="F226" s="59" t="s">
        <v>106</v>
      </c>
      <c r="G226" s="59" t="s">
        <v>107</v>
      </c>
      <c r="H226" s="59" t="s">
        <v>117</v>
      </c>
      <c r="I226" s="59" t="s">
        <v>118</v>
      </c>
      <c r="J226" s="71">
        <v>47.9</v>
      </c>
      <c r="Q226" s="71">
        <v>47.6</v>
      </c>
      <c r="AV226" s="67"/>
      <c r="AW226" s="67"/>
      <c r="BO226" s="76">
        <v>-2.7974863166430164E-2</v>
      </c>
      <c r="BP226" s="77">
        <v>26497.876908023485</v>
      </c>
      <c r="BT226" s="75">
        <v>1.2E-2</v>
      </c>
      <c r="CJ226" s="68">
        <v>4795</v>
      </c>
      <c r="CK226" s="84">
        <f>ABS(J226-PO_valitsin!$D$8)</f>
        <v>2.3999999999999986</v>
      </c>
      <c r="CR226" s="86">
        <f>ABS(Q226-PO_valitsin!$F$8)</f>
        <v>40.4</v>
      </c>
      <c r="EN226" s="85">
        <f>ABS(BO226-PO_valitsin!$E$8)</f>
        <v>1.943892993701811E-2</v>
      </c>
      <c r="EO226" s="85">
        <f>ABS(BP226-PO_valitsin!$H$8)</f>
        <v>209.49401547544767</v>
      </c>
      <c r="ES226" s="85">
        <f>ABS(BT226-PO_valitsin!$I$8)</f>
        <v>0.01</v>
      </c>
      <c r="FI226" s="85">
        <f>ABS(CJ226-PO_valitsin!$G$8)</f>
        <v>3027</v>
      </c>
      <c r="FJ226" s="87">
        <f>IF($B226=PO_valitsin!$C$8,100000,'mallin data'!CK226/'mallin data'!J$297*PO_valitsin!D$5)</f>
        <v>0.10820593253300007</v>
      </c>
      <c r="FK226" s="87"/>
      <c r="FL226" s="87"/>
      <c r="FM226" s="87"/>
      <c r="FN226" s="87"/>
      <c r="FO226" s="87"/>
      <c r="FP226" s="87"/>
      <c r="FQ226" s="87">
        <f>IF($B226=PO_valitsin!$C$8,100000,'mallin data'!CR226/'mallin data'!Q$297*PO_valitsin!F$5)</f>
        <v>0.1912403596909229</v>
      </c>
      <c r="FR226" s="87"/>
      <c r="FS226" s="87"/>
      <c r="FT226" s="87"/>
      <c r="FU226" s="87"/>
      <c r="FV226" s="87"/>
      <c r="FW226" s="87"/>
      <c r="FX226" s="87"/>
      <c r="FY226" s="87"/>
      <c r="FZ226" s="87"/>
      <c r="GA226" s="87"/>
      <c r="GB226" s="87"/>
      <c r="GC226" s="87"/>
      <c r="GD226" s="87"/>
      <c r="GE226" s="87"/>
      <c r="GF226" s="87"/>
      <c r="GG226" s="87"/>
      <c r="GH226" s="87"/>
      <c r="GI226" s="87"/>
      <c r="GJ226" s="87"/>
      <c r="GK226" s="87"/>
      <c r="GL226" s="87"/>
      <c r="GM226" s="87"/>
      <c r="GN226" s="87"/>
      <c r="GO226" s="87"/>
      <c r="GP226" s="87"/>
      <c r="GQ226" s="87"/>
      <c r="GR226" s="87"/>
      <c r="GS226" s="87"/>
      <c r="GT226" s="87"/>
      <c r="GU226" s="87"/>
      <c r="GV226" s="87"/>
      <c r="GW226" s="87"/>
      <c r="GX226" s="87"/>
      <c r="GY226" s="87"/>
      <c r="GZ226" s="87"/>
      <c r="HA226" s="87"/>
      <c r="HB226" s="87"/>
      <c r="HC226" s="87"/>
      <c r="HD226" s="87"/>
      <c r="HE226" s="87"/>
      <c r="HF226" s="87"/>
      <c r="HG226" s="87"/>
      <c r="HH226" s="87"/>
      <c r="HI226" s="87"/>
      <c r="HJ226" s="87"/>
      <c r="HK226" s="87"/>
      <c r="HL226" s="87"/>
      <c r="HM226" s="87">
        <f>IF($B226=PO_valitsin!$C$8,100000,'mallin data'!EN226/'mallin data'!BO$297*PO_valitsin!E$5)</f>
        <v>0.19048489799434221</v>
      </c>
      <c r="HN226" s="87">
        <f>IF($B226=PO_valitsin!$C$8,100000,'mallin data'!EO226/'mallin data'!BP$297*PO_valitsin!H$5)</f>
        <v>6.648127273394853E-3</v>
      </c>
      <c r="HO226" s="87"/>
      <c r="HP226" s="87"/>
      <c r="HQ226" s="87"/>
      <c r="HR226" s="87">
        <f>IF($B226=PO_valitsin!$C$8,100000,'mallin data'!ES226/'mallin data'!BT$297*PO_valitsin!I$5)</f>
        <v>0.14622236824659501</v>
      </c>
      <c r="HS226" s="87"/>
      <c r="HT226" s="87"/>
      <c r="HU226" s="87"/>
      <c r="HV226" s="87"/>
      <c r="HW226" s="87"/>
      <c r="HX226" s="87"/>
      <c r="HY226" s="87"/>
      <c r="HZ226" s="87"/>
      <c r="IA226" s="87"/>
      <c r="IB226" s="87"/>
      <c r="IC226" s="87"/>
      <c r="ID226" s="87"/>
      <c r="IE226" s="87"/>
      <c r="IF226" s="87"/>
      <c r="IG226" s="87"/>
      <c r="IH226" s="87">
        <f>IF($B226=PO_valitsin!$C$8,100000,'mallin data'!FI226/'mallin data'!CJ$297*PO_valitsin!G$5)</f>
        <v>0.2940617440745163</v>
      </c>
      <c r="II226" s="88">
        <f t="shared" si="12"/>
        <v>0.93686345221277134</v>
      </c>
      <c r="IJ226" s="80">
        <f t="shared" si="13"/>
        <v>151</v>
      </c>
      <c r="IK226" s="89">
        <f t="shared" si="15"/>
        <v>2.2400000000000015E-8</v>
      </c>
      <c r="IL226" s="36" t="str">
        <f t="shared" si="14"/>
        <v>Salo</v>
      </c>
    </row>
    <row r="227" spans="2:246" x14ac:dyDescent="0.2">
      <c r="B227" s="12" t="s">
        <v>355</v>
      </c>
      <c r="C227" s="12">
        <v>790</v>
      </c>
      <c r="F227" s="59" t="s">
        <v>82</v>
      </c>
      <c r="G227" s="59" t="s">
        <v>83</v>
      </c>
      <c r="H227" s="59" t="s">
        <v>84</v>
      </c>
      <c r="I227" s="59" t="s">
        <v>85</v>
      </c>
      <c r="J227" s="71">
        <v>48.9</v>
      </c>
      <c r="Q227" s="71">
        <v>75.599999999999994</v>
      </c>
      <c r="AV227" s="67"/>
      <c r="AW227" s="67"/>
      <c r="BO227" s="76">
        <v>-2.591792656587473E-2</v>
      </c>
      <c r="BP227" s="77">
        <v>25266.091260897301</v>
      </c>
      <c r="BT227" s="75">
        <v>2E-3</v>
      </c>
      <c r="CJ227" s="68">
        <v>2255</v>
      </c>
      <c r="CK227" s="84">
        <f>ABS(J227-PO_valitsin!$D$8)</f>
        <v>3.3999999999999986</v>
      </c>
      <c r="CR227" s="86">
        <f>ABS(Q227-PO_valitsin!$F$8)</f>
        <v>12.400000000000006</v>
      </c>
      <c r="EN227" s="85">
        <f>ABS(BO227-PO_valitsin!$E$8)</f>
        <v>2.1495866537573544E-2</v>
      </c>
      <c r="EO227" s="85">
        <f>ABS(BP227-PO_valitsin!$H$8)</f>
        <v>1441.2796626016316</v>
      </c>
      <c r="ES227" s="85">
        <f>ABS(BT227-PO_valitsin!$I$8)</f>
        <v>0</v>
      </c>
      <c r="FI227" s="85">
        <f>ABS(CJ227-PO_valitsin!$G$8)</f>
        <v>487</v>
      </c>
      <c r="FJ227" s="87">
        <f>IF($B227=PO_valitsin!$C$8,100000,'mallin data'!CK227/'mallin data'!J$297*PO_valitsin!D$5)</f>
        <v>0.15329173775508345</v>
      </c>
      <c r="FK227" s="87"/>
      <c r="FL227" s="87"/>
      <c r="FM227" s="87"/>
      <c r="FN227" s="87"/>
      <c r="FO227" s="87"/>
      <c r="FP227" s="87"/>
      <c r="FQ227" s="87">
        <f>IF($B227=PO_valitsin!$C$8,100000,'mallin data'!CR227/'mallin data'!Q$297*PO_valitsin!F$5)</f>
        <v>5.869753614275855E-2</v>
      </c>
      <c r="FR227" s="87"/>
      <c r="FS227" s="87"/>
      <c r="FT227" s="87"/>
      <c r="FU227" s="87"/>
      <c r="FV227" s="87"/>
      <c r="FW227" s="87"/>
      <c r="FX227" s="87"/>
      <c r="FY227" s="87"/>
      <c r="FZ227" s="87"/>
      <c r="GA227" s="87"/>
      <c r="GB227" s="87"/>
      <c r="GC227" s="87"/>
      <c r="GD227" s="87"/>
      <c r="GE227" s="87"/>
      <c r="GF227" s="87"/>
      <c r="GG227" s="87"/>
      <c r="GH227" s="87"/>
      <c r="GI227" s="87"/>
      <c r="GJ227" s="87"/>
      <c r="GK227" s="87"/>
      <c r="GL227" s="87"/>
      <c r="GM227" s="87"/>
      <c r="GN227" s="87"/>
      <c r="GO227" s="87"/>
      <c r="GP227" s="87"/>
      <c r="GQ227" s="87"/>
      <c r="GR227" s="87"/>
      <c r="GS227" s="87"/>
      <c r="GT227" s="87"/>
      <c r="GU227" s="87"/>
      <c r="GV227" s="87"/>
      <c r="GW227" s="87"/>
      <c r="GX227" s="87"/>
      <c r="GY227" s="87"/>
      <c r="GZ227" s="87"/>
      <c r="HA227" s="87"/>
      <c r="HB227" s="87"/>
      <c r="HC227" s="87"/>
      <c r="HD227" s="87"/>
      <c r="HE227" s="87"/>
      <c r="HF227" s="87"/>
      <c r="HG227" s="87"/>
      <c r="HH227" s="87"/>
      <c r="HI227" s="87"/>
      <c r="HJ227" s="87"/>
      <c r="HK227" s="87"/>
      <c r="HL227" s="87"/>
      <c r="HM227" s="87">
        <f>IF($B227=PO_valitsin!$C$8,100000,'mallin data'!EN227/'mallin data'!BO$297*PO_valitsin!E$5)</f>
        <v>0.21064111851713371</v>
      </c>
      <c r="HN227" s="87">
        <f>IF($B227=PO_valitsin!$C$8,100000,'mallin data'!EO227/'mallin data'!BP$297*PO_valitsin!H$5)</f>
        <v>4.5737872806463103E-2</v>
      </c>
      <c r="HO227" s="87"/>
      <c r="HP227" s="87"/>
      <c r="HQ227" s="87"/>
      <c r="HR227" s="87">
        <f>IF($B227=PO_valitsin!$C$8,100000,'mallin data'!ES227/'mallin data'!BT$297*PO_valitsin!I$5)</f>
        <v>0</v>
      </c>
      <c r="HS227" s="87"/>
      <c r="HT227" s="87"/>
      <c r="HU227" s="87"/>
      <c r="HV227" s="87"/>
      <c r="HW227" s="87"/>
      <c r="HX227" s="87"/>
      <c r="HY227" s="87"/>
      <c r="HZ227" s="87"/>
      <c r="IA227" s="87"/>
      <c r="IB227" s="87"/>
      <c r="IC227" s="87"/>
      <c r="ID227" s="87"/>
      <c r="IE227" s="87"/>
      <c r="IF227" s="87"/>
      <c r="IG227" s="87"/>
      <c r="IH227" s="87">
        <f>IF($B227=PO_valitsin!$C$8,100000,'mallin data'!FI227/'mallin data'!CJ$297*PO_valitsin!G$5)</f>
        <v>4.731023104205135E-2</v>
      </c>
      <c r="II227" s="88">
        <f t="shared" si="12"/>
        <v>0.51567851876349013</v>
      </c>
      <c r="IJ227" s="80">
        <f t="shared" si="13"/>
        <v>28</v>
      </c>
      <c r="IK227" s="89">
        <f t="shared" si="15"/>
        <v>2.2500000000000016E-8</v>
      </c>
      <c r="IL227" s="36" t="str">
        <f t="shared" si="14"/>
        <v>Sastamala</v>
      </c>
    </row>
    <row r="228" spans="2:246" x14ac:dyDescent="0.2">
      <c r="B228" s="12" t="s">
        <v>356</v>
      </c>
      <c r="C228" s="12">
        <v>738</v>
      </c>
      <c r="F228" s="59" t="s">
        <v>106</v>
      </c>
      <c r="G228" s="59" t="s">
        <v>107</v>
      </c>
      <c r="H228" s="59" t="s">
        <v>93</v>
      </c>
      <c r="I228" s="59" t="s">
        <v>94</v>
      </c>
      <c r="J228" s="71">
        <v>47.1</v>
      </c>
      <c r="Q228" s="71">
        <v>68.599999999999994</v>
      </c>
      <c r="AV228" s="67"/>
      <c r="AW228" s="67"/>
      <c r="BO228" s="76">
        <v>1.4970059880239521E-2</v>
      </c>
      <c r="BP228" s="77">
        <v>27638.135171486214</v>
      </c>
      <c r="BT228" s="75">
        <v>2.5000000000000001E-2</v>
      </c>
      <c r="CJ228" s="68">
        <v>339</v>
      </c>
      <c r="CK228" s="84">
        <f>ABS(J228-PO_valitsin!$D$8)</f>
        <v>1.6000000000000014</v>
      </c>
      <c r="CR228" s="86">
        <f>ABS(Q228-PO_valitsin!$F$8)</f>
        <v>19.400000000000006</v>
      </c>
      <c r="EN228" s="85">
        <f>ABS(BO228-PO_valitsin!$E$8)</f>
        <v>6.2383852983687794E-2</v>
      </c>
      <c r="EO228" s="85">
        <f>ABS(BP228-PO_valitsin!$H$8)</f>
        <v>930.76424798728112</v>
      </c>
      <c r="ES228" s="85">
        <f>ABS(BT228-PO_valitsin!$I$8)</f>
        <v>2.3E-2</v>
      </c>
      <c r="FI228" s="85">
        <f>ABS(CJ228-PO_valitsin!$G$8)</f>
        <v>1429</v>
      </c>
      <c r="FJ228" s="87">
        <f>IF($B228=PO_valitsin!$C$8,100000,'mallin data'!CK228/'mallin data'!J$297*PO_valitsin!D$5)</f>
        <v>7.2137288355333479E-2</v>
      </c>
      <c r="FK228" s="87"/>
      <c r="FL228" s="87"/>
      <c r="FM228" s="87"/>
      <c r="FN228" s="87"/>
      <c r="FO228" s="87"/>
      <c r="FP228" s="87"/>
      <c r="FQ228" s="87">
        <f>IF($B228=PO_valitsin!$C$8,100000,'mallin data'!CR228/'mallin data'!Q$297*PO_valitsin!F$5)</f>
        <v>9.1833242029799644E-2</v>
      </c>
      <c r="FR228" s="87"/>
      <c r="FS228" s="87"/>
      <c r="FT228" s="87"/>
      <c r="FU228" s="87"/>
      <c r="FV228" s="87"/>
      <c r="FW228" s="87"/>
      <c r="FX228" s="87"/>
      <c r="FY228" s="87"/>
      <c r="FZ228" s="87"/>
      <c r="GA228" s="87"/>
      <c r="GB228" s="87"/>
      <c r="GC228" s="87"/>
      <c r="GD228" s="87"/>
      <c r="GE228" s="87"/>
      <c r="GF228" s="87"/>
      <c r="GG228" s="87"/>
      <c r="GH228" s="87"/>
      <c r="GI228" s="87"/>
      <c r="GJ228" s="87"/>
      <c r="GK228" s="87"/>
      <c r="GL228" s="87"/>
      <c r="GM228" s="87"/>
      <c r="GN228" s="87"/>
      <c r="GO228" s="87"/>
      <c r="GP228" s="87"/>
      <c r="GQ228" s="87"/>
      <c r="GR228" s="87"/>
      <c r="GS228" s="87"/>
      <c r="GT228" s="87"/>
      <c r="GU228" s="87"/>
      <c r="GV228" s="87"/>
      <c r="GW228" s="87"/>
      <c r="GX228" s="87"/>
      <c r="GY228" s="87"/>
      <c r="GZ228" s="87"/>
      <c r="HA228" s="87"/>
      <c r="HB228" s="87"/>
      <c r="HC228" s="87"/>
      <c r="HD228" s="87"/>
      <c r="HE228" s="87"/>
      <c r="HF228" s="87"/>
      <c r="HG228" s="87"/>
      <c r="HH228" s="87"/>
      <c r="HI228" s="87"/>
      <c r="HJ228" s="87"/>
      <c r="HK228" s="87"/>
      <c r="HL228" s="87"/>
      <c r="HM228" s="87">
        <f>IF($B228=PO_valitsin!$C$8,100000,'mallin data'!EN228/'mallin data'!BO$297*PO_valitsin!E$5)</f>
        <v>0.61130843676031399</v>
      </c>
      <c r="HN228" s="87">
        <f>IF($B228=PO_valitsin!$C$8,100000,'mallin data'!EO228/'mallin data'!BP$297*PO_valitsin!H$5)</f>
        <v>2.9537068961620519E-2</v>
      </c>
      <c r="HO228" s="87"/>
      <c r="HP228" s="87"/>
      <c r="HQ228" s="87"/>
      <c r="HR228" s="87">
        <f>IF($B228=PO_valitsin!$C$8,100000,'mallin data'!ES228/'mallin data'!BT$297*PO_valitsin!I$5)</f>
        <v>0.33631144696716847</v>
      </c>
      <c r="HS228" s="87"/>
      <c r="HT228" s="87"/>
      <c r="HU228" s="87"/>
      <c r="HV228" s="87"/>
      <c r="HW228" s="87"/>
      <c r="HX228" s="87"/>
      <c r="HY228" s="87"/>
      <c r="HZ228" s="87"/>
      <c r="IA228" s="87"/>
      <c r="IB228" s="87"/>
      <c r="IC228" s="87"/>
      <c r="ID228" s="87"/>
      <c r="IE228" s="87"/>
      <c r="IF228" s="87"/>
      <c r="IG228" s="87"/>
      <c r="IH228" s="87">
        <f>IF($B228=PO_valitsin!$C$8,100000,'mallin data'!FI228/'mallin data'!CJ$297*PO_valitsin!G$5)</f>
        <v>0.13882201264700489</v>
      </c>
      <c r="II228" s="88">
        <f t="shared" si="12"/>
        <v>1.2799495183212413</v>
      </c>
      <c r="IJ228" s="80">
        <f t="shared" si="13"/>
        <v>218</v>
      </c>
      <c r="IK228" s="89">
        <f t="shared" si="15"/>
        <v>2.2600000000000017E-8</v>
      </c>
      <c r="IL228" s="36" t="str">
        <f t="shared" si="14"/>
        <v>Sauvo</v>
      </c>
    </row>
    <row r="229" spans="2:246" x14ac:dyDescent="0.2">
      <c r="B229" s="12" t="s">
        <v>357</v>
      </c>
      <c r="C229" s="12">
        <v>739</v>
      </c>
      <c r="F229" s="59" t="s">
        <v>178</v>
      </c>
      <c r="G229" s="59" t="s">
        <v>179</v>
      </c>
      <c r="H229" s="59" t="s">
        <v>93</v>
      </c>
      <c r="I229" s="59" t="s">
        <v>94</v>
      </c>
      <c r="J229" s="71">
        <v>53.9</v>
      </c>
      <c r="Q229" s="71">
        <v>43.9</v>
      </c>
      <c r="AV229" s="67"/>
      <c r="AW229" s="67"/>
      <c r="BO229" s="76">
        <v>-3.3457249070631967E-2</v>
      </c>
      <c r="BP229" s="77">
        <v>24591.976368159205</v>
      </c>
      <c r="BT229" s="75">
        <v>4.0000000000000001E-3</v>
      </c>
      <c r="CJ229" s="68">
        <v>260</v>
      </c>
      <c r="CK229" s="84">
        <f>ABS(J229-PO_valitsin!$D$8)</f>
        <v>8.3999999999999986</v>
      </c>
      <c r="CR229" s="86">
        <f>ABS(Q229-PO_valitsin!$F$8)</f>
        <v>44.1</v>
      </c>
      <c r="EN229" s="85">
        <f>ABS(BO229-PO_valitsin!$E$8)</f>
        <v>1.3956544032816307E-2</v>
      </c>
      <c r="EO229" s="85">
        <f>ABS(BP229-PO_valitsin!$H$8)</f>
        <v>2115.394555339728</v>
      </c>
      <c r="ES229" s="85">
        <f>ABS(BT229-PO_valitsin!$I$8)</f>
        <v>2E-3</v>
      </c>
      <c r="FI229" s="85">
        <f>ABS(CJ229-PO_valitsin!$G$8)</f>
        <v>1508</v>
      </c>
      <c r="FJ229" s="87">
        <f>IF($B229=PO_valitsin!$C$8,100000,'mallin data'!CK229/'mallin data'!J$297*PO_valitsin!D$5)</f>
        <v>0.37872076386550035</v>
      </c>
      <c r="FK229" s="87"/>
      <c r="FL229" s="87"/>
      <c r="FM229" s="87"/>
      <c r="FN229" s="87"/>
      <c r="FO229" s="87"/>
      <c r="FP229" s="87"/>
      <c r="FQ229" s="87">
        <f>IF($B229=PO_valitsin!$C$8,100000,'mallin data'!CR229/'mallin data'!Q$297*PO_valitsin!F$5)</f>
        <v>0.20875494708835896</v>
      </c>
      <c r="FR229" s="87"/>
      <c r="FS229" s="87"/>
      <c r="FT229" s="87"/>
      <c r="FU229" s="87"/>
      <c r="FV229" s="87"/>
      <c r="FW229" s="87"/>
      <c r="FX229" s="87"/>
      <c r="FY229" s="87"/>
      <c r="FZ229" s="87"/>
      <c r="GA229" s="87"/>
      <c r="GB229" s="87"/>
      <c r="GC229" s="87"/>
      <c r="GD229" s="87"/>
      <c r="GE229" s="87"/>
      <c r="GF229" s="87"/>
      <c r="GG229" s="87"/>
      <c r="GH229" s="87"/>
      <c r="GI229" s="87"/>
      <c r="GJ229" s="87"/>
      <c r="GK229" s="87"/>
      <c r="GL229" s="87"/>
      <c r="GM229" s="87"/>
      <c r="GN229" s="87"/>
      <c r="GO229" s="87"/>
      <c r="GP229" s="87"/>
      <c r="GQ229" s="87"/>
      <c r="GR229" s="87"/>
      <c r="GS229" s="87"/>
      <c r="GT229" s="87"/>
      <c r="GU229" s="87"/>
      <c r="GV229" s="87"/>
      <c r="GW229" s="87"/>
      <c r="GX229" s="87"/>
      <c r="GY229" s="87"/>
      <c r="GZ229" s="87"/>
      <c r="HA229" s="87"/>
      <c r="HB229" s="87"/>
      <c r="HC229" s="87"/>
      <c r="HD229" s="87"/>
      <c r="HE229" s="87"/>
      <c r="HF229" s="87"/>
      <c r="HG229" s="87"/>
      <c r="HH229" s="87"/>
      <c r="HI229" s="87"/>
      <c r="HJ229" s="87"/>
      <c r="HK229" s="87"/>
      <c r="HL229" s="87"/>
      <c r="HM229" s="87">
        <f>IF($B229=PO_valitsin!$C$8,100000,'mallin data'!EN229/'mallin data'!BO$297*PO_valitsin!E$5)</f>
        <v>0.13676220219210117</v>
      </c>
      <c r="HN229" s="87">
        <f>IF($B229=PO_valitsin!$C$8,100000,'mallin data'!EO229/'mallin data'!BP$297*PO_valitsin!H$5)</f>
        <v>6.7130376996345428E-2</v>
      </c>
      <c r="HO229" s="87"/>
      <c r="HP229" s="87"/>
      <c r="HQ229" s="87"/>
      <c r="HR229" s="87">
        <f>IF($B229=PO_valitsin!$C$8,100000,'mallin data'!ES229/'mallin data'!BT$297*PO_valitsin!I$5)</f>
        <v>2.9244473649319001E-2</v>
      </c>
      <c r="HS229" s="87"/>
      <c r="HT229" s="87"/>
      <c r="HU229" s="87"/>
      <c r="HV229" s="87"/>
      <c r="HW229" s="87"/>
      <c r="HX229" s="87"/>
      <c r="HY229" s="87"/>
      <c r="HZ229" s="87"/>
      <c r="IA229" s="87"/>
      <c r="IB229" s="87"/>
      <c r="IC229" s="87"/>
      <c r="ID229" s="87"/>
      <c r="IE229" s="87"/>
      <c r="IF229" s="87"/>
      <c r="IG229" s="87"/>
      <c r="IH229" s="87">
        <f>IF($B229=PO_valitsin!$C$8,100000,'mallin data'!FI229/'mallin data'!CJ$297*PO_valitsin!G$5)</f>
        <v>0.14649656757990437</v>
      </c>
      <c r="II229" s="88">
        <f t="shared" si="12"/>
        <v>0.9671093540715292</v>
      </c>
      <c r="IJ229" s="80">
        <f t="shared" si="13"/>
        <v>158</v>
      </c>
      <c r="IK229" s="89">
        <f t="shared" si="15"/>
        <v>2.2700000000000018E-8</v>
      </c>
      <c r="IL229" s="36" t="str">
        <f t="shared" si="14"/>
        <v>Savitaipale</v>
      </c>
    </row>
    <row r="230" spans="2:246" x14ac:dyDescent="0.2">
      <c r="B230" s="12" t="s">
        <v>109</v>
      </c>
      <c r="C230" s="12">
        <v>740</v>
      </c>
      <c r="F230" s="59" t="s">
        <v>110</v>
      </c>
      <c r="G230" s="59" t="s">
        <v>111</v>
      </c>
      <c r="H230" s="59" t="s">
        <v>117</v>
      </c>
      <c r="I230" s="59" t="s">
        <v>118</v>
      </c>
      <c r="J230" s="71">
        <v>50.6</v>
      </c>
      <c r="Q230" s="71">
        <v>52.4</v>
      </c>
      <c r="AV230" s="67"/>
      <c r="AW230" s="67"/>
      <c r="BO230" s="76">
        <v>3.1201248049921998E-3</v>
      </c>
      <c r="BP230" s="77">
        <v>25654.511321169488</v>
      </c>
      <c r="BT230" s="75">
        <v>1E-3</v>
      </c>
      <c r="CJ230" s="68">
        <v>2572</v>
      </c>
      <c r="CK230" s="84">
        <f>ABS(J230-PO_valitsin!$D$8)</f>
        <v>5.1000000000000014</v>
      </c>
      <c r="CR230" s="86">
        <f>ABS(Q230-PO_valitsin!$F$8)</f>
        <v>35.6</v>
      </c>
      <c r="EN230" s="85">
        <f>ABS(BO230-PO_valitsin!$E$8)</f>
        <v>5.0533917908440473E-2</v>
      </c>
      <c r="EO230" s="85">
        <f>ABS(BP230-PO_valitsin!$H$8)</f>
        <v>1052.8596023294449</v>
      </c>
      <c r="ES230" s="85">
        <f>ABS(BT230-PO_valitsin!$I$8)</f>
        <v>1E-3</v>
      </c>
      <c r="FI230" s="85">
        <f>ABS(CJ230-PO_valitsin!$G$8)</f>
        <v>804</v>
      </c>
      <c r="FJ230" s="87">
        <f>IF($B230=PO_valitsin!$C$8,100000,'mallin data'!CK230/'mallin data'!J$297*PO_valitsin!D$5)</f>
        <v>0.22993760663262533</v>
      </c>
      <c r="FK230" s="87"/>
      <c r="FL230" s="87"/>
      <c r="FM230" s="87"/>
      <c r="FN230" s="87"/>
      <c r="FO230" s="87"/>
      <c r="FP230" s="87"/>
      <c r="FQ230" s="87">
        <f>IF($B230=PO_valitsin!$C$8,100000,'mallin data'!CR230/'mallin data'!Q$297*PO_valitsin!F$5)</f>
        <v>0.1685187327969519</v>
      </c>
      <c r="FR230" s="87"/>
      <c r="FS230" s="87"/>
      <c r="FT230" s="87"/>
      <c r="FU230" s="87"/>
      <c r="FV230" s="87"/>
      <c r="FW230" s="87"/>
      <c r="FX230" s="87"/>
      <c r="FY230" s="87"/>
      <c r="FZ230" s="87"/>
      <c r="GA230" s="87"/>
      <c r="GB230" s="87"/>
      <c r="GC230" s="87"/>
      <c r="GD230" s="87"/>
      <c r="GE230" s="87"/>
      <c r="GF230" s="87"/>
      <c r="GG230" s="87"/>
      <c r="GH230" s="87"/>
      <c r="GI230" s="87"/>
      <c r="GJ230" s="87"/>
      <c r="GK230" s="87"/>
      <c r="GL230" s="87"/>
      <c r="GM230" s="87"/>
      <c r="GN230" s="87"/>
      <c r="GO230" s="87"/>
      <c r="GP230" s="87"/>
      <c r="GQ230" s="87"/>
      <c r="GR230" s="87"/>
      <c r="GS230" s="87"/>
      <c r="GT230" s="87"/>
      <c r="GU230" s="87"/>
      <c r="GV230" s="87"/>
      <c r="GW230" s="87"/>
      <c r="GX230" s="87"/>
      <c r="GY230" s="87"/>
      <c r="GZ230" s="87"/>
      <c r="HA230" s="87"/>
      <c r="HB230" s="87"/>
      <c r="HC230" s="87"/>
      <c r="HD230" s="87"/>
      <c r="HE230" s="87"/>
      <c r="HF230" s="87"/>
      <c r="HG230" s="87"/>
      <c r="HH230" s="87"/>
      <c r="HI230" s="87"/>
      <c r="HJ230" s="87"/>
      <c r="HK230" s="87"/>
      <c r="HL230" s="87"/>
      <c r="HM230" s="87">
        <f>IF($B230=PO_valitsin!$C$8,100000,'mallin data'!EN230/'mallin data'!BO$297*PO_valitsin!E$5)</f>
        <v>0.49518920173238429</v>
      </c>
      <c r="HN230" s="87">
        <f>IF($B230=PO_valitsin!$C$8,100000,'mallin data'!EO230/'mallin data'!BP$297*PO_valitsin!H$5)</f>
        <v>3.341166868856154E-2</v>
      </c>
      <c r="HO230" s="87"/>
      <c r="HP230" s="87"/>
      <c r="HQ230" s="87"/>
      <c r="HR230" s="87">
        <f>IF($B230=PO_valitsin!$C$8,100000,'mallin data'!ES230/'mallin data'!BT$297*PO_valitsin!I$5)</f>
        <v>1.4622236824659501E-2</v>
      </c>
      <c r="HS230" s="87"/>
      <c r="HT230" s="87"/>
      <c r="HU230" s="87"/>
      <c r="HV230" s="87"/>
      <c r="HW230" s="87"/>
      <c r="HX230" s="87"/>
      <c r="HY230" s="87"/>
      <c r="HZ230" s="87"/>
      <c r="IA230" s="87"/>
      <c r="IB230" s="87"/>
      <c r="IC230" s="87"/>
      <c r="ID230" s="87"/>
      <c r="IE230" s="87"/>
      <c r="IF230" s="87"/>
      <c r="IG230" s="87"/>
      <c r="IH230" s="87">
        <f>IF($B230=PO_valitsin!$C$8,100000,'mallin data'!FI230/'mallin data'!CJ$297*PO_valitsin!G$5)</f>
        <v>7.8105597038622757E-2</v>
      </c>
      <c r="II230" s="88">
        <f t="shared" si="12"/>
        <v>1.0197850665138053</v>
      </c>
      <c r="IJ230" s="80">
        <f t="shared" si="13"/>
        <v>175</v>
      </c>
      <c r="IK230" s="89">
        <f t="shared" si="15"/>
        <v>2.2800000000000019E-8</v>
      </c>
      <c r="IL230" s="36" t="str">
        <f t="shared" si="14"/>
        <v>Savonlinna</v>
      </c>
    </row>
    <row r="231" spans="2:246" x14ac:dyDescent="0.2">
      <c r="B231" s="12" t="s">
        <v>358</v>
      </c>
      <c r="C231" s="12">
        <v>742</v>
      </c>
      <c r="F231" s="59" t="s">
        <v>113</v>
      </c>
      <c r="G231" s="59" t="s">
        <v>114</v>
      </c>
      <c r="H231" s="59" t="s">
        <v>93</v>
      </c>
      <c r="I231" s="59" t="s">
        <v>94</v>
      </c>
      <c r="J231" s="71">
        <v>52.5</v>
      </c>
      <c r="Q231" s="71">
        <v>77</v>
      </c>
      <c r="AV231" s="67"/>
      <c r="AW231" s="67"/>
      <c r="BO231" s="76">
        <v>0.1</v>
      </c>
      <c r="BP231" s="77">
        <v>24288.093047034767</v>
      </c>
      <c r="BT231" s="75">
        <v>4.0000000000000001E-3</v>
      </c>
      <c r="CJ231" s="68">
        <v>66</v>
      </c>
      <c r="CK231" s="84">
        <f>ABS(J231-PO_valitsin!$D$8)</f>
        <v>7</v>
      </c>
      <c r="CR231" s="86">
        <f>ABS(Q231-PO_valitsin!$F$8)</f>
        <v>11</v>
      </c>
      <c r="EN231" s="85">
        <f>ABS(BO231-PO_valitsin!$E$8)</f>
        <v>0.14741379310344827</v>
      </c>
      <c r="EO231" s="85">
        <f>ABS(BP231-PO_valitsin!$H$8)</f>
        <v>2419.2778764641662</v>
      </c>
      <c r="ES231" s="85">
        <f>ABS(BT231-PO_valitsin!$I$8)</f>
        <v>2E-3</v>
      </c>
      <c r="FI231" s="85">
        <f>ABS(CJ231-PO_valitsin!$G$8)</f>
        <v>1702</v>
      </c>
      <c r="FJ231" s="87">
        <f>IF($B231=PO_valitsin!$C$8,100000,'mallin data'!CK231/'mallin data'!J$297*PO_valitsin!D$5)</f>
        <v>0.31560063655458365</v>
      </c>
      <c r="FK231" s="87"/>
      <c r="FL231" s="87"/>
      <c r="FM231" s="87"/>
      <c r="FN231" s="87"/>
      <c r="FO231" s="87"/>
      <c r="FP231" s="87"/>
      <c r="FQ231" s="87">
        <f>IF($B231=PO_valitsin!$C$8,100000,'mallin data'!CR231/'mallin data'!Q$297*PO_valitsin!F$5)</f>
        <v>5.2070394965350306E-2</v>
      </c>
      <c r="FR231" s="87"/>
      <c r="FS231" s="87"/>
      <c r="FT231" s="87"/>
      <c r="FU231" s="87"/>
      <c r="FV231" s="87"/>
      <c r="FW231" s="87"/>
      <c r="FX231" s="87"/>
      <c r="FY231" s="87"/>
      <c r="FZ231" s="87"/>
      <c r="GA231" s="87"/>
      <c r="GB231" s="87"/>
      <c r="GC231" s="87"/>
      <c r="GD231" s="87"/>
      <c r="GE231" s="87"/>
      <c r="GF231" s="87"/>
      <c r="GG231" s="87"/>
      <c r="GH231" s="87"/>
      <c r="GI231" s="87"/>
      <c r="GJ231" s="87"/>
      <c r="GK231" s="87"/>
      <c r="GL231" s="87"/>
      <c r="GM231" s="87"/>
      <c r="GN231" s="87"/>
      <c r="GO231" s="87"/>
      <c r="GP231" s="87"/>
      <c r="GQ231" s="87"/>
      <c r="GR231" s="87"/>
      <c r="GS231" s="87"/>
      <c r="GT231" s="87"/>
      <c r="GU231" s="87"/>
      <c r="GV231" s="87"/>
      <c r="GW231" s="87"/>
      <c r="GX231" s="87"/>
      <c r="GY231" s="87"/>
      <c r="GZ231" s="87"/>
      <c r="HA231" s="87"/>
      <c r="HB231" s="87"/>
      <c r="HC231" s="87"/>
      <c r="HD231" s="87"/>
      <c r="HE231" s="87"/>
      <c r="HF231" s="87"/>
      <c r="HG231" s="87"/>
      <c r="HH231" s="87"/>
      <c r="HI231" s="87"/>
      <c r="HJ231" s="87"/>
      <c r="HK231" s="87"/>
      <c r="HL231" s="87"/>
      <c r="HM231" s="87">
        <f>IF($B231=PO_valitsin!$C$8,100000,'mallin data'!EN231/'mallin data'!BO$297*PO_valitsin!E$5)</f>
        <v>1.4445291707541816</v>
      </c>
      <c r="HN231" s="87">
        <f>IF($B231=PO_valitsin!$C$8,100000,'mallin data'!EO231/'mallin data'!BP$297*PO_valitsin!H$5)</f>
        <v>7.6773874403716247E-2</v>
      </c>
      <c r="HO231" s="87"/>
      <c r="HP231" s="87"/>
      <c r="HQ231" s="87"/>
      <c r="HR231" s="87">
        <f>IF($B231=PO_valitsin!$C$8,100000,'mallin data'!ES231/'mallin data'!BT$297*PO_valitsin!I$5)</f>
        <v>2.9244473649319001E-2</v>
      </c>
      <c r="HS231" s="87"/>
      <c r="HT231" s="87"/>
      <c r="HU231" s="87"/>
      <c r="HV231" s="87"/>
      <c r="HW231" s="87"/>
      <c r="HX231" s="87"/>
      <c r="HY231" s="87"/>
      <c r="HZ231" s="87"/>
      <c r="IA231" s="87"/>
      <c r="IB231" s="87"/>
      <c r="IC231" s="87"/>
      <c r="ID231" s="87"/>
      <c r="IE231" s="87"/>
      <c r="IF231" s="87"/>
      <c r="IG231" s="87"/>
      <c r="IH231" s="87">
        <f>IF($B231=PO_valitsin!$C$8,100000,'mallin data'!FI231/'mallin data'!CJ$297*PO_valitsin!G$5)</f>
        <v>0.16534294298474617</v>
      </c>
      <c r="II231" s="88">
        <f t="shared" si="12"/>
        <v>2.0835615162118968</v>
      </c>
      <c r="IJ231" s="80">
        <f t="shared" si="13"/>
        <v>258</v>
      </c>
      <c r="IK231" s="89">
        <f t="shared" si="15"/>
        <v>2.290000000000002E-8</v>
      </c>
      <c r="IL231" s="36" t="str">
        <f t="shared" si="14"/>
        <v>Savukoski</v>
      </c>
    </row>
    <row r="232" spans="2:246" x14ac:dyDescent="0.2">
      <c r="B232" s="12" t="s">
        <v>175</v>
      </c>
      <c r="C232" s="12">
        <v>743</v>
      </c>
      <c r="F232" s="59" t="s">
        <v>87</v>
      </c>
      <c r="G232" s="59" t="s">
        <v>88</v>
      </c>
      <c r="H232" s="59" t="s">
        <v>117</v>
      </c>
      <c r="I232" s="59" t="s">
        <v>118</v>
      </c>
      <c r="J232" s="71">
        <v>41.4</v>
      </c>
      <c r="Q232" s="71">
        <v>37.799999999999997</v>
      </c>
      <c r="AV232" s="67"/>
      <c r="AW232" s="67"/>
      <c r="BO232" s="76">
        <v>1.6640591665481441E-2</v>
      </c>
      <c r="BP232" s="77">
        <v>26611.05533555018</v>
      </c>
      <c r="BT232" s="75">
        <v>2E-3</v>
      </c>
      <c r="CJ232" s="68">
        <v>7148</v>
      </c>
      <c r="CK232" s="84">
        <f>ABS(J232-PO_valitsin!$D$8)</f>
        <v>4.1000000000000014</v>
      </c>
      <c r="CR232" s="86">
        <f>ABS(Q232-PO_valitsin!$F$8)</f>
        <v>50.2</v>
      </c>
      <c r="EN232" s="85">
        <f>ABS(BO232-PO_valitsin!$E$8)</f>
        <v>6.4054384768929717E-2</v>
      </c>
      <c r="EO232" s="85">
        <f>ABS(BP232-PO_valitsin!$H$8)</f>
        <v>96.315587948753091</v>
      </c>
      <c r="ES232" s="85">
        <f>ABS(BT232-PO_valitsin!$I$8)</f>
        <v>0</v>
      </c>
      <c r="FI232" s="85">
        <f>ABS(CJ232-PO_valitsin!$G$8)</f>
        <v>5380</v>
      </c>
      <c r="FJ232" s="87">
        <f>IF($B232=PO_valitsin!$C$8,100000,'mallin data'!CK232/'mallin data'!J$297*PO_valitsin!D$5)</f>
        <v>0.18485180141054194</v>
      </c>
      <c r="FK232" s="87"/>
      <c r="FL232" s="87"/>
      <c r="FM232" s="87"/>
      <c r="FN232" s="87"/>
      <c r="FO232" s="87"/>
      <c r="FP232" s="87"/>
      <c r="FQ232" s="87">
        <f>IF($B232=PO_valitsin!$C$8,100000,'mallin data'!CR232/'mallin data'!Q$297*PO_valitsin!F$5)</f>
        <v>0.23763034793278048</v>
      </c>
      <c r="FR232" s="87"/>
      <c r="FS232" s="87"/>
      <c r="FT232" s="87"/>
      <c r="FU232" s="87"/>
      <c r="FV232" s="87"/>
      <c r="FW232" s="87"/>
      <c r="FX232" s="87"/>
      <c r="FY232" s="87"/>
      <c r="FZ232" s="87"/>
      <c r="GA232" s="87"/>
      <c r="GB232" s="87"/>
      <c r="GC232" s="87"/>
      <c r="GD232" s="87"/>
      <c r="GE232" s="87"/>
      <c r="GF232" s="87"/>
      <c r="GG232" s="87"/>
      <c r="GH232" s="87"/>
      <c r="GI232" s="87"/>
      <c r="GJ232" s="87"/>
      <c r="GK232" s="87"/>
      <c r="GL232" s="87"/>
      <c r="GM232" s="87"/>
      <c r="GN232" s="87"/>
      <c r="GO232" s="87"/>
      <c r="GP232" s="87"/>
      <c r="GQ232" s="87"/>
      <c r="GR232" s="87"/>
      <c r="GS232" s="87"/>
      <c r="GT232" s="87"/>
      <c r="GU232" s="87"/>
      <c r="GV232" s="87"/>
      <c r="GW232" s="87"/>
      <c r="GX232" s="87"/>
      <c r="GY232" s="87"/>
      <c r="GZ232" s="87"/>
      <c r="HA232" s="87"/>
      <c r="HB232" s="87"/>
      <c r="HC232" s="87"/>
      <c r="HD232" s="87"/>
      <c r="HE232" s="87"/>
      <c r="HF232" s="87"/>
      <c r="HG232" s="87"/>
      <c r="HH232" s="87"/>
      <c r="HI232" s="87"/>
      <c r="HJ232" s="87"/>
      <c r="HK232" s="87"/>
      <c r="HL232" s="87"/>
      <c r="HM232" s="87">
        <f>IF($B232=PO_valitsin!$C$8,100000,'mallin data'!EN232/'mallin data'!BO$297*PO_valitsin!E$5)</f>
        <v>0.62767822037181487</v>
      </c>
      <c r="HN232" s="87">
        <f>IF($B232=PO_valitsin!$C$8,100000,'mallin data'!EO232/'mallin data'!BP$297*PO_valitsin!H$5)</f>
        <v>3.0564991827664416E-3</v>
      </c>
      <c r="HO232" s="87"/>
      <c r="HP232" s="87"/>
      <c r="HQ232" s="87"/>
      <c r="HR232" s="87">
        <f>IF($B232=PO_valitsin!$C$8,100000,'mallin data'!ES232/'mallin data'!BT$297*PO_valitsin!I$5)</f>
        <v>0</v>
      </c>
      <c r="HS232" s="87"/>
      <c r="HT232" s="87"/>
      <c r="HU232" s="87"/>
      <c r="HV232" s="87"/>
      <c r="HW232" s="87"/>
      <c r="HX232" s="87"/>
      <c r="HY232" s="87"/>
      <c r="HZ232" s="87"/>
      <c r="IA232" s="87"/>
      <c r="IB232" s="87"/>
      <c r="IC232" s="87"/>
      <c r="ID232" s="87"/>
      <c r="IE232" s="87"/>
      <c r="IF232" s="87"/>
      <c r="IG232" s="87"/>
      <c r="IH232" s="87">
        <f>IF($B232=PO_valitsin!$C$8,100000,'mallin data'!FI232/'mallin data'!CJ$297*PO_valitsin!G$5)</f>
        <v>0.52264690555695326</v>
      </c>
      <c r="II232" s="88">
        <f t="shared" si="12"/>
        <v>1.5758637974548566</v>
      </c>
      <c r="IJ232" s="80">
        <f t="shared" si="13"/>
        <v>234</v>
      </c>
      <c r="IK232" s="89">
        <f t="shared" si="15"/>
        <v>2.3000000000000021E-8</v>
      </c>
      <c r="IL232" s="36" t="str">
        <f t="shared" si="14"/>
        <v>Seinäjoki</v>
      </c>
    </row>
    <row r="233" spans="2:246" x14ac:dyDescent="0.2">
      <c r="B233" s="12" t="s">
        <v>359</v>
      </c>
      <c r="C233" s="12">
        <v>746</v>
      </c>
      <c r="F233" s="59" t="s">
        <v>91</v>
      </c>
      <c r="G233" s="59" t="s">
        <v>92</v>
      </c>
      <c r="H233" s="59" t="s">
        <v>93</v>
      </c>
      <c r="I233" s="59" t="s">
        <v>94</v>
      </c>
      <c r="J233" s="71">
        <v>39.9</v>
      </c>
      <c r="Q233" s="71">
        <v>91.9</v>
      </c>
      <c r="AV233" s="67"/>
      <c r="AW233" s="67"/>
      <c r="BO233" s="76">
        <v>-4.2682926829268296E-2</v>
      </c>
      <c r="BP233" s="77">
        <v>21229.19032463399</v>
      </c>
      <c r="BT233" s="75">
        <v>2E-3</v>
      </c>
      <c r="CJ233" s="68">
        <v>785</v>
      </c>
      <c r="CK233" s="84">
        <f>ABS(J233-PO_valitsin!$D$8)</f>
        <v>5.6000000000000014</v>
      </c>
      <c r="CR233" s="86">
        <f>ABS(Q233-PO_valitsin!$F$8)</f>
        <v>3.9000000000000057</v>
      </c>
      <c r="EN233" s="85">
        <f>ABS(BO233-PO_valitsin!$E$8)</f>
        <v>4.7308662741799776E-3</v>
      </c>
      <c r="EO233" s="85">
        <f>ABS(BP233-PO_valitsin!$H$8)</f>
        <v>5478.180598864943</v>
      </c>
      <c r="ES233" s="85">
        <f>ABS(BT233-PO_valitsin!$I$8)</f>
        <v>0</v>
      </c>
      <c r="FI233" s="85">
        <f>ABS(CJ233-PO_valitsin!$G$8)</f>
        <v>983</v>
      </c>
      <c r="FJ233" s="87">
        <f>IF($B233=PO_valitsin!$C$8,100000,'mallin data'!CK233/'mallin data'!J$297*PO_valitsin!D$5)</f>
        <v>0.252480509243667</v>
      </c>
      <c r="FK233" s="87"/>
      <c r="FL233" s="87"/>
      <c r="FM233" s="87"/>
      <c r="FN233" s="87"/>
      <c r="FO233" s="87"/>
      <c r="FP233" s="87"/>
      <c r="FQ233" s="87">
        <f>IF($B233=PO_valitsin!$C$8,100000,'mallin data'!CR233/'mallin data'!Q$297*PO_valitsin!F$5)</f>
        <v>1.8461321851351499E-2</v>
      </c>
      <c r="FR233" s="87"/>
      <c r="FS233" s="87"/>
      <c r="FT233" s="87"/>
      <c r="FU233" s="87"/>
      <c r="FV233" s="87"/>
      <c r="FW233" s="87"/>
      <c r="FX233" s="87"/>
      <c r="FY233" s="87"/>
      <c r="FZ233" s="87"/>
      <c r="GA233" s="87"/>
      <c r="GB233" s="87"/>
      <c r="GC233" s="87"/>
      <c r="GD233" s="87"/>
      <c r="GE233" s="87"/>
      <c r="GF233" s="87"/>
      <c r="GG233" s="87"/>
      <c r="GH233" s="87"/>
      <c r="GI233" s="87"/>
      <c r="GJ233" s="87"/>
      <c r="GK233" s="87"/>
      <c r="GL233" s="87"/>
      <c r="GM233" s="87"/>
      <c r="GN233" s="87"/>
      <c r="GO233" s="87"/>
      <c r="GP233" s="87"/>
      <c r="GQ233" s="87"/>
      <c r="GR233" s="87"/>
      <c r="GS233" s="87"/>
      <c r="GT233" s="87"/>
      <c r="GU233" s="87"/>
      <c r="GV233" s="87"/>
      <c r="GW233" s="87"/>
      <c r="GX233" s="87"/>
      <c r="GY233" s="87"/>
      <c r="GZ233" s="87"/>
      <c r="HA233" s="87"/>
      <c r="HB233" s="87"/>
      <c r="HC233" s="87"/>
      <c r="HD233" s="87"/>
      <c r="HE233" s="87"/>
      <c r="HF233" s="87"/>
      <c r="HG233" s="87"/>
      <c r="HH233" s="87"/>
      <c r="HI233" s="87"/>
      <c r="HJ233" s="87"/>
      <c r="HK233" s="87"/>
      <c r="HL233" s="87"/>
      <c r="HM233" s="87">
        <f>IF($B233=PO_valitsin!$C$8,100000,'mallin data'!EN233/'mallin data'!BO$297*PO_valitsin!E$5)</f>
        <v>4.6358445788003209E-2</v>
      </c>
      <c r="HN233" s="87">
        <f>IF($B233=PO_valitsin!$C$8,100000,'mallin data'!EO233/'mallin data'!BP$297*PO_valitsin!H$5)</f>
        <v>0.17384573857750554</v>
      </c>
      <c r="HO233" s="87"/>
      <c r="HP233" s="87"/>
      <c r="HQ233" s="87"/>
      <c r="HR233" s="87">
        <f>IF($B233=PO_valitsin!$C$8,100000,'mallin data'!ES233/'mallin data'!BT$297*PO_valitsin!I$5)</f>
        <v>0</v>
      </c>
      <c r="HS233" s="87"/>
      <c r="HT233" s="87"/>
      <c r="HU233" s="87"/>
      <c r="HV233" s="87"/>
      <c r="HW233" s="87"/>
      <c r="HX233" s="87"/>
      <c r="HY233" s="87"/>
      <c r="HZ233" s="87"/>
      <c r="IA233" s="87"/>
      <c r="IB233" s="87"/>
      <c r="IC233" s="87"/>
      <c r="ID233" s="87"/>
      <c r="IE233" s="87"/>
      <c r="IF233" s="87"/>
      <c r="IG233" s="87"/>
      <c r="IH233" s="87">
        <f>IF($B233=PO_valitsin!$C$8,100000,'mallin data'!FI233/'mallin data'!CJ$297*PO_valitsin!G$5)</f>
        <v>9.5494778468863395E-2</v>
      </c>
      <c r="II233" s="88">
        <f t="shared" si="12"/>
        <v>0.58664081702939075</v>
      </c>
      <c r="IJ233" s="80">
        <f t="shared" si="13"/>
        <v>41</v>
      </c>
      <c r="IK233" s="89">
        <f t="shared" si="15"/>
        <v>2.3100000000000022E-8</v>
      </c>
      <c r="IL233" s="36" t="str">
        <f t="shared" si="14"/>
        <v>Sievi</v>
      </c>
    </row>
    <row r="234" spans="2:246" x14ac:dyDescent="0.2">
      <c r="B234" s="12" t="s">
        <v>360</v>
      </c>
      <c r="C234" s="12">
        <v>747</v>
      </c>
      <c r="F234" s="59" t="s">
        <v>121</v>
      </c>
      <c r="G234" s="59" t="s">
        <v>122</v>
      </c>
      <c r="H234" s="59" t="s">
        <v>93</v>
      </c>
      <c r="I234" s="59" t="s">
        <v>94</v>
      </c>
      <c r="J234" s="71">
        <v>54.2</v>
      </c>
      <c r="Q234" s="71">
        <v>49.5</v>
      </c>
      <c r="AV234" s="67"/>
      <c r="AW234" s="67"/>
      <c r="BO234" s="76">
        <v>-4.5454545454545456E-2</v>
      </c>
      <c r="BP234" s="77">
        <v>22234.448947778645</v>
      </c>
      <c r="BT234" s="75">
        <v>2E-3</v>
      </c>
      <c r="CJ234" s="68">
        <v>105</v>
      </c>
      <c r="CK234" s="84">
        <f>ABS(J234-PO_valitsin!$D$8)</f>
        <v>8.7000000000000028</v>
      </c>
      <c r="CR234" s="86">
        <f>ABS(Q234-PO_valitsin!$F$8)</f>
        <v>38.5</v>
      </c>
      <c r="EN234" s="85">
        <f>ABS(BO234-PO_valitsin!$E$8)</f>
        <v>1.9592476489028177E-3</v>
      </c>
      <c r="EO234" s="85">
        <f>ABS(BP234-PO_valitsin!$H$8)</f>
        <v>4472.9219757202882</v>
      </c>
      <c r="ES234" s="85">
        <f>ABS(BT234-PO_valitsin!$I$8)</f>
        <v>0</v>
      </c>
      <c r="FI234" s="85">
        <f>ABS(CJ234-PO_valitsin!$G$8)</f>
        <v>1663</v>
      </c>
      <c r="FJ234" s="87">
        <f>IF($B234=PO_valitsin!$C$8,100000,'mallin data'!CK234/'mallin data'!J$297*PO_valitsin!D$5)</f>
        <v>0.39224650543212564</v>
      </c>
      <c r="FK234" s="87"/>
      <c r="FL234" s="87"/>
      <c r="FM234" s="87"/>
      <c r="FN234" s="87"/>
      <c r="FO234" s="87"/>
      <c r="FP234" s="87"/>
      <c r="FQ234" s="87">
        <f>IF($B234=PO_valitsin!$C$8,100000,'mallin data'!CR234/'mallin data'!Q$297*PO_valitsin!F$5)</f>
        <v>0.18224638237872606</v>
      </c>
      <c r="FR234" s="87"/>
      <c r="FS234" s="87"/>
      <c r="FT234" s="87"/>
      <c r="FU234" s="87"/>
      <c r="FV234" s="87"/>
      <c r="FW234" s="87"/>
      <c r="FX234" s="87"/>
      <c r="FY234" s="87"/>
      <c r="FZ234" s="87"/>
      <c r="GA234" s="87"/>
      <c r="GB234" s="87"/>
      <c r="GC234" s="87"/>
      <c r="GD234" s="87"/>
      <c r="GE234" s="87"/>
      <c r="GF234" s="87"/>
      <c r="GG234" s="87"/>
      <c r="GH234" s="87"/>
      <c r="GI234" s="87"/>
      <c r="GJ234" s="87"/>
      <c r="GK234" s="87"/>
      <c r="GL234" s="87"/>
      <c r="GM234" s="87"/>
      <c r="GN234" s="87"/>
      <c r="GO234" s="87"/>
      <c r="GP234" s="87"/>
      <c r="GQ234" s="87"/>
      <c r="GR234" s="87"/>
      <c r="GS234" s="87"/>
      <c r="GT234" s="87"/>
      <c r="GU234" s="87"/>
      <c r="GV234" s="87"/>
      <c r="GW234" s="87"/>
      <c r="GX234" s="87"/>
      <c r="GY234" s="87"/>
      <c r="GZ234" s="87"/>
      <c r="HA234" s="87"/>
      <c r="HB234" s="87"/>
      <c r="HC234" s="87"/>
      <c r="HD234" s="87"/>
      <c r="HE234" s="87"/>
      <c r="HF234" s="87"/>
      <c r="HG234" s="87"/>
      <c r="HH234" s="87"/>
      <c r="HI234" s="87"/>
      <c r="HJ234" s="87"/>
      <c r="HK234" s="87"/>
      <c r="HL234" s="87"/>
      <c r="HM234" s="87">
        <f>IF($B234=PO_valitsin!$C$8,100000,'mallin data'!EN234/'mallin data'!BO$297*PO_valitsin!E$5)</f>
        <v>1.9198952296041721E-2</v>
      </c>
      <c r="HN234" s="87">
        <f>IF($B234=PO_valitsin!$C$8,100000,'mallin data'!EO234/'mallin data'!BP$297*PO_valitsin!H$5)</f>
        <v>0.1419446494023516</v>
      </c>
      <c r="HO234" s="87"/>
      <c r="HP234" s="87"/>
      <c r="HQ234" s="87"/>
      <c r="HR234" s="87">
        <f>IF($B234=PO_valitsin!$C$8,100000,'mallin data'!ES234/'mallin data'!BT$297*PO_valitsin!I$5)</f>
        <v>0</v>
      </c>
      <c r="HS234" s="87"/>
      <c r="HT234" s="87"/>
      <c r="HU234" s="87"/>
      <c r="HV234" s="87"/>
      <c r="HW234" s="87"/>
      <c r="HX234" s="87"/>
      <c r="HY234" s="87"/>
      <c r="HZ234" s="87"/>
      <c r="IA234" s="87"/>
      <c r="IB234" s="87"/>
      <c r="IC234" s="87"/>
      <c r="ID234" s="87"/>
      <c r="IE234" s="87"/>
      <c r="IF234" s="87"/>
      <c r="IG234" s="87"/>
      <c r="IH234" s="87">
        <f>IF($B234=PO_valitsin!$C$8,100000,'mallin data'!FI234/'mallin data'!CJ$297*PO_valitsin!G$5)</f>
        <v>0.16155423865078314</v>
      </c>
      <c r="II234" s="88">
        <f t="shared" si="12"/>
        <v>0.89719075136002824</v>
      </c>
      <c r="IJ234" s="80">
        <f t="shared" si="13"/>
        <v>132</v>
      </c>
      <c r="IK234" s="89">
        <f t="shared" si="15"/>
        <v>2.3200000000000022E-8</v>
      </c>
      <c r="IL234" s="36" t="str">
        <f t="shared" si="14"/>
        <v>Siikainen</v>
      </c>
    </row>
    <row r="235" spans="2:246" x14ac:dyDescent="0.2">
      <c r="B235" s="12" t="s">
        <v>361</v>
      </c>
      <c r="C235" s="12">
        <v>748</v>
      </c>
      <c r="F235" s="59" t="s">
        <v>91</v>
      </c>
      <c r="G235" s="59" t="s">
        <v>92</v>
      </c>
      <c r="H235" s="59" t="s">
        <v>93</v>
      </c>
      <c r="I235" s="59" t="s">
        <v>94</v>
      </c>
      <c r="J235" s="71">
        <v>44.1</v>
      </c>
      <c r="Q235" s="71">
        <v>30.3</v>
      </c>
      <c r="AV235" s="67"/>
      <c r="AW235" s="67"/>
      <c r="BO235" s="76">
        <v>-6.9611780455153954E-2</v>
      </c>
      <c r="BP235" s="77">
        <v>23233.221418234443</v>
      </c>
      <c r="BT235" s="75">
        <v>0</v>
      </c>
      <c r="CJ235" s="68">
        <v>695</v>
      </c>
      <c r="CK235" s="84">
        <f>ABS(J235-PO_valitsin!$D$8)</f>
        <v>1.3999999999999986</v>
      </c>
      <c r="CR235" s="86">
        <f>ABS(Q235-PO_valitsin!$F$8)</f>
        <v>57.7</v>
      </c>
      <c r="EN235" s="85">
        <f>ABS(BO235-PO_valitsin!$E$8)</f>
        <v>2.2197987351705681E-2</v>
      </c>
      <c r="EO235" s="85">
        <f>ABS(BP235-PO_valitsin!$H$8)</f>
        <v>3474.1495052644896</v>
      </c>
      <c r="ES235" s="85">
        <f>ABS(BT235-PO_valitsin!$I$8)</f>
        <v>2E-3</v>
      </c>
      <c r="FI235" s="85">
        <f>ABS(CJ235-PO_valitsin!$G$8)</f>
        <v>1073</v>
      </c>
      <c r="FJ235" s="87">
        <f>IF($B235=PO_valitsin!$C$8,100000,'mallin data'!CK235/'mallin data'!J$297*PO_valitsin!D$5)</f>
        <v>6.3120127310916666E-2</v>
      </c>
      <c r="FK235" s="87"/>
      <c r="FL235" s="87"/>
      <c r="FM235" s="87"/>
      <c r="FN235" s="87"/>
      <c r="FO235" s="87"/>
      <c r="FP235" s="87"/>
      <c r="FQ235" s="87">
        <f>IF($B235=PO_valitsin!$C$8,100000,'mallin data'!CR235/'mallin data'!Q$297*PO_valitsin!F$5)</f>
        <v>0.27313288995461027</v>
      </c>
      <c r="FR235" s="87"/>
      <c r="FS235" s="87"/>
      <c r="FT235" s="87"/>
      <c r="FU235" s="87"/>
      <c r="FV235" s="87"/>
      <c r="FW235" s="87"/>
      <c r="FX235" s="87"/>
      <c r="FY235" s="87"/>
      <c r="FZ235" s="87"/>
      <c r="GA235" s="87"/>
      <c r="GB235" s="87"/>
      <c r="GC235" s="87"/>
      <c r="GD235" s="87"/>
      <c r="GE235" s="87"/>
      <c r="GF235" s="87"/>
      <c r="GG235" s="87"/>
      <c r="GH235" s="87"/>
      <c r="GI235" s="87"/>
      <c r="GJ235" s="87"/>
      <c r="GK235" s="87"/>
      <c r="GL235" s="87"/>
      <c r="GM235" s="87"/>
      <c r="GN235" s="87"/>
      <c r="GO235" s="87"/>
      <c r="GP235" s="87"/>
      <c r="GQ235" s="87"/>
      <c r="GR235" s="87"/>
      <c r="GS235" s="87"/>
      <c r="GT235" s="87"/>
      <c r="GU235" s="87"/>
      <c r="GV235" s="87"/>
      <c r="GW235" s="87"/>
      <c r="GX235" s="87"/>
      <c r="GY235" s="87"/>
      <c r="GZ235" s="87"/>
      <c r="HA235" s="87"/>
      <c r="HB235" s="87"/>
      <c r="HC235" s="87"/>
      <c r="HD235" s="87"/>
      <c r="HE235" s="87"/>
      <c r="HF235" s="87"/>
      <c r="HG235" s="87"/>
      <c r="HH235" s="87"/>
      <c r="HI235" s="87"/>
      <c r="HJ235" s="87"/>
      <c r="HK235" s="87"/>
      <c r="HL235" s="87"/>
      <c r="HM235" s="87">
        <f>IF($B235=PO_valitsin!$C$8,100000,'mallin data'!EN235/'mallin data'!BO$297*PO_valitsin!E$5)</f>
        <v>0.21752130235919662</v>
      </c>
      <c r="HN235" s="87">
        <f>IF($B235=PO_valitsin!$C$8,100000,'mallin data'!EO235/'mallin data'!BP$297*PO_valitsin!H$5)</f>
        <v>0.11024939316467952</v>
      </c>
      <c r="HO235" s="87"/>
      <c r="HP235" s="87"/>
      <c r="HQ235" s="87"/>
      <c r="HR235" s="87">
        <f>IF($B235=PO_valitsin!$C$8,100000,'mallin data'!ES235/'mallin data'!BT$297*PO_valitsin!I$5)</f>
        <v>2.9244473649319001E-2</v>
      </c>
      <c r="HS235" s="87"/>
      <c r="HT235" s="87"/>
      <c r="HU235" s="87"/>
      <c r="HV235" s="87"/>
      <c r="HW235" s="87"/>
      <c r="HX235" s="87"/>
      <c r="HY235" s="87"/>
      <c r="HZ235" s="87"/>
      <c r="IA235" s="87"/>
      <c r="IB235" s="87"/>
      <c r="IC235" s="87"/>
      <c r="ID235" s="87"/>
      <c r="IE235" s="87"/>
      <c r="IF235" s="87"/>
      <c r="IG235" s="87"/>
      <c r="IH235" s="87">
        <f>IF($B235=PO_valitsin!$C$8,100000,'mallin data'!FI235/'mallin data'!CJ$297*PO_valitsin!G$5)</f>
        <v>0.10423794231647043</v>
      </c>
      <c r="II235" s="88">
        <f t="shared" si="12"/>
        <v>0.7975061520551926</v>
      </c>
      <c r="IJ235" s="80">
        <f t="shared" si="13"/>
        <v>96</v>
      </c>
      <c r="IK235" s="89">
        <f t="shared" si="15"/>
        <v>2.3300000000000023E-8</v>
      </c>
      <c r="IL235" s="36" t="str">
        <f t="shared" si="14"/>
        <v>Siikajoki</v>
      </c>
    </row>
    <row r="236" spans="2:246" x14ac:dyDescent="0.2">
      <c r="B236" s="12" t="s">
        <v>362</v>
      </c>
      <c r="C236" s="12">
        <v>791</v>
      </c>
      <c r="F236" s="59" t="s">
        <v>91</v>
      </c>
      <c r="G236" s="59" t="s">
        <v>92</v>
      </c>
      <c r="H236" s="59" t="s">
        <v>93</v>
      </c>
      <c r="I236" s="59" t="s">
        <v>94</v>
      </c>
      <c r="J236" s="71">
        <v>49.2</v>
      </c>
      <c r="Q236" s="71">
        <v>47.1</v>
      </c>
      <c r="AV236" s="67"/>
      <c r="AW236" s="67"/>
      <c r="BO236" s="76">
        <v>-2.8513238289205704E-2</v>
      </c>
      <c r="BP236" s="77">
        <v>22538.308051105254</v>
      </c>
      <c r="BT236" s="75">
        <v>1E-3</v>
      </c>
      <c r="CJ236" s="68">
        <v>477</v>
      </c>
      <c r="CK236" s="84">
        <f>ABS(J236-PO_valitsin!$D$8)</f>
        <v>3.7000000000000028</v>
      </c>
      <c r="CR236" s="86">
        <f>ABS(Q236-PO_valitsin!$F$8)</f>
        <v>40.9</v>
      </c>
      <c r="EN236" s="85">
        <f>ABS(BO236-PO_valitsin!$E$8)</f>
        <v>1.8900554814242569E-2</v>
      </c>
      <c r="EO236" s="85">
        <f>ABS(BP236-PO_valitsin!$H$8)</f>
        <v>4169.0628723936788</v>
      </c>
      <c r="ES236" s="85">
        <f>ABS(BT236-PO_valitsin!$I$8)</f>
        <v>1E-3</v>
      </c>
      <c r="FI236" s="85">
        <f>ABS(CJ236-PO_valitsin!$G$8)</f>
        <v>1291</v>
      </c>
      <c r="FJ236" s="87">
        <f>IF($B236=PO_valitsin!$C$8,100000,'mallin data'!CK236/'mallin data'!J$297*PO_valitsin!D$5)</f>
        <v>0.16681747932170865</v>
      </c>
      <c r="FK236" s="87"/>
      <c r="FL236" s="87"/>
      <c r="FM236" s="87"/>
      <c r="FN236" s="87"/>
      <c r="FO236" s="87"/>
      <c r="FP236" s="87"/>
      <c r="FQ236" s="87">
        <f>IF($B236=PO_valitsin!$C$8,100000,'mallin data'!CR236/'mallin data'!Q$297*PO_valitsin!F$5)</f>
        <v>0.19360719582571156</v>
      </c>
      <c r="FR236" s="87"/>
      <c r="FS236" s="87"/>
      <c r="FT236" s="87"/>
      <c r="FU236" s="87"/>
      <c r="FV236" s="87"/>
      <c r="FW236" s="87"/>
      <c r="FX236" s="87"/>
      <c r="FY236" s="87"/>
      <c r="FZ236" s="87"/>
      <c r="GA236" s="87"/>
      <c r="GB236" s="87"/>
      <c r="GC236" s="87"/>
      <c r="GD236" s="87"/>
      <c r="GE236" s="87"/>
      <c r="GF236" s="87"/>
      <c r="GG236" s="87"/>
      <c r="GH236" s="87"/>
      <c r="GI236" s="87"/>
      <c r="GJ236" s="87"/>
      <c r="GK236" s="87"/>
      <c r="GL236" s="87"/>
      <c r="GM236" s="87"/>
      <c r="GN236" s="87"/>
      <c r="GO236" s="87"/>
      <c r="GP236" s="87"/>
      <c r="GQ236" s="87"/>
      <c r="GR236" s="87"/>
      <c r="GS236" s="87"/>
      <c r="GT236" s="87"/>
      <c r="GU236" s="87"/>
      <c r="GV236" s="87"/>
      <c r="GW236" s="87"/>
      <c r="GX236" s="87"/>
      <c r="GY236" s="87"/>
      <c r="GZ236" s="87"/>
      <c r="HA236" s="87"/>
      <c r="HB236" s="87"/>
      <c r="HC236" s="87"/>
      <c r="HD236" s="87"/>
      <c r="HE236" s="87"/>
      <c r="HF236" s="87"/>
      <c r="HG236" s="87"/>
      <c r="HH236" s="87"/>
      <c r="HI236" s="87"/>
      <c r="HJ236" s="87"/>
      <c r="HK236" s="87"/>
      <c r="HL236" s="87"/>
      <c r="HM236" s="87">
        <f>IF($B236=PO_valitsin!$C$8,100000,'mallin data'!EN236/'mallin data'!BO$297*PO_valitsin!E$5)</f>
        <v>0.18520928196625533</v>
      </c>
      <c r="HN236" s="87">
        <f>IF($B236=PO_valitsin!$C$8,100000,'mallin data'!EO236/'mallin data'!BP$297*PO_valitsin!H$5)</f>
        <v>0.13230192052768505</v>
      </c>
      <c r="HO236" s="87"/>
      <c r="HP236" s="87"/>
      <c r="HQ236" s="87"/>
      <c r="HR236" s="87">
        <f>IF($B236=PO_valitsin!$C$8,100000,'mallin data'!ES236/'mallin data'!BT$297*PO_valitsin!I$5)</f>
        <v>1.4622236824659501E-2</v>
      </c>
      <c r="HS236" s="87"/>
      <c r="HT236" s="87"/>
      <c r="HU236" s="87"/>
      <c r="HV236" s="87"/>
      <c r="HW236" s="87"/>
      <c r="HX236" s="87"/>
      <c r="HY236" s="87"/>
      <c r="HZ236" s="87"/>
      <c r="IA236" s="87"/>
      <c r="IB236" s="87"/>
      <c r="IC236" s="87"/>
      <c r="ID236" s="87"/>
      <c r="IE236" s="87"/>
      <c r="IF236" s="87"/>
      <c r="IG236" s="87"/>
      <c r="IH236" s="87">
        <f>IF($B236=PO_valitsin!$C$8,100000,'mallin data'!FI236/'mallin data'!CJ$297*PO_valitsin!G$5)</f>
        <v>0.12541582808067411</v>
      </c>
      <c r="II236" s="88">
        <f t="shared" si="12"/>
        <v>0.81797396594669425</v>
      </c>
      <c r="IJ236" s="80">
        <f t="shared" si="13"/>
        <v>104</v>
      </c>
      <c r="IK236" s="89">
        <f t="shared" si="15"/>
        <v>2.3400000000000024E-8</v>
      </c>
      <c r="IL236" s="36" t="str">
        <f t="shared" si="14"/>
        <v>Siikalatva</v>
      </c>
    </row>
    <row r="237" spans="2:246" x14ac:dyDescent="0.2">
      <c r="B237" s="12" t="s">
        <v>363</v>
      </c>
      <c r="C237" s="12">
        <v>749</v>
      </c>
      <c r="F237" s="59" t="s">
        <v>170</v>
      </c>
      <c r="G237" s="59" t="s">
        <v>171</v>
      </c>
      <c r="H237" s="59" t="s">
        <v>84</v>
      </c>
      <c r="I237" s="59" t="s">
        <v>85</v>
      </c>
      <c r="J237" s="71">
        <v>43.2</v>
      </c>
      <c r="Q237" s="71">
        <v>47</v>
      </c>
      <c r="AV237" s="67"/>
      <c r="AW237" s="67"/>
      <c r="BO237" s="76">
        <v>-9.6017069701280228E-3</v>
      </c>
      <c r="BP237" s="77">
        <v>27238.385861906998</v>
      </c>
      <c r="BT237" s="75">
        <v>1E-3</v>
      </c>
      <c r="CJ237" s="68">
        <v>2785</v>
      </c>
      <c r="CK237" s="84">
        <f>ABS(J237-PO_valitsin!$D$8)</f>
        <v>2.2999999999999972</v>
      </c>
      <c r="CR237" s="86">
        <f>ABS(Q237-PO_valitsin!$F$8)</f>
        <v>41</v>
      </c>
      <c r="EN237" s="85">
        <f>ABS(BO237-PO_valitsin!$E$8)</f>
        <v>3.7812086133320252E-2</v>
      </c>
      <c r="EO237" s="85">
        <f>ABS(BP237-PO_valitsin!$H$8)</f>
        <v>531.01493840806506</v>
      </c>
      <c r="ES237" s="85">
        <f>ABS(BT237-PO_valitsin!$I$8)</f>
        <v>1E-3</v>
      </c>
      <c r="FI237" s="85">
        <f>ABS(CJ237-PO_valitsin!$G$8)</f>
        <v>1017</v>
      </c>
      <c r="FJ237" s="87">
        <f>IF($B237=PO_valitsin!$C$8,100000,'mallin data'!CK237/'mallin data'!J$297*PO_valitsin!D$5)</f>
        <v>0.10369735201079167</v>
      </c>
      <c r="FK237" s="87"/>
      <c r="FL237" s="87"/>
      <c r="FM237" s="87"/>
      <c r="FN237" s="87"/>
      <c r="FO237" s="87"/>
      <c r="FP237" s="87"/>
      <c r="FQ237" s="87">
        <f>IF($B237=PO_valitsin!$C$8,100000,'mallin data'!CR237/'mallin data'!Q$297*PO_valitsin!F$5)</f>
        <v>0.19408056305266932</v>
      </c>
      <c r="FR237" s="87"/>
      <c r="FS237" s="87"/>
      <c r="FT237" s="87"/>
      <c r="FU237" s="87"/>
      <c r="FV237" s="87"/>
      <c r="FW237" s="87"/>
      <c r="FX237" s="87"/>
      <c r="FY237" s="87"/>
      <c r="FZ237" s="87"/>
      <c r="GA237" s="87"/>
      <c r="GB237" s="87"/>
      <c r="GC237" s="87"/>
      <c r="GD237" s="87"/>
      <c r="GE237" s="87"/>
      <c r="GF237" s="87"/>
      <c r="GG237" s="87"/>
      <c r="GH237" s="87"/>
      <c r="GI237" s="87"/>
      <c r="GJ237" s="87"/>
      <c r="GK237" s="87"/>
      <c r="GL237" s="87"/>
      <c r="GM237" s="87"/>
      <c r="GN237" s="87"/>
      <c r="GO237" s="87"/>
      <c r="GP237" s="87"/>
      <c r="GQ237" s="87"/>
      <c r="GR237" s="87"/>
      <c r="GS237" s="87"/>
      <c r="GT237" s="87"/>
      <c r="GU237" s="87"/>
      <c r="GV237" s="87"/>
      <c r="GW237" s="87"/>
      <c r="GX237" s="87"/>
      <c r="GY237" s="87"/>
      <c r="GZ237" s="87"/>
      <c r="HA237" s="87"/>
      <c r="HB237" s="87"/>
      <c r="HC237" s="87"/>
      <c r="HD237" s="87"/>
      <c r="HE237" s="87"/>
      <c r="HF237" s="87"/>
      <c r="HG237" s="87"/>
      <c r="HH237" s="87"/>
      <c r="HI237" s="87"/>
      <c r="HJ237" s="87"/>
      <c r="HK237" s="87"/>
      <c r="HL237" s="87"/>
      <c r="HM237" s="87">
        <f>IF($B237=PO_valitsin!$C$8,100000,'mallin data'!EN237/'mallin data'!BO$297*PO_valitsin!E$5)</f>
        <v>0.37052612429774812</v>
      </c>
      <c r="HN237" s="87">
        <f>IF($B237=PO_valitsin!$C$8,100000,'mallin data'!EO237/'mallin data'!BP$297*PO_valitsin!H$5)</f>
        <v>1.6851340056654198E-2</v>
      </c>
      <c r="HO237" s="87"/>
      <c r="HP237" s="87"/>
      <c r="HQ237" s="87"/>
      <c r="HR237" s="87">
        <f>IF($B237=PO_valitsin!$C$8,100000,'mallin data'!ES237/'mallin data'!BT$297*PO_valitsin!I$5)</f>
        <v>1.4622236824659501E-2</v>
      </c>
      <c r="HS237" s="87"/>
      <c r="HT237" s="87"/>
      <c r="HU237" s="87"/>
      <c r="HV237" s="87"/>
      <c r="HW237" s="87"/>
      <c r="HX237" s="87"/>
      <c r="HY237" s="87"/>
      <c r="HZ237" s="87"/>
      <c r="IA237" s="87"/>
      <c r="IB237" s="87"/>
      <c r="IC237" s="87"/>
      <c r="ID237" s="87"/>
      <c r="IE237" s="87"/>
      <c r="IF237" s="87"/>
      <c r="IG237" s="87"/>
      <c r="IH237" s="87">
        <f>IF($B237=PO_valitsin!$C$8,100000,'mallin data'!FI237/'mallin data'!CJ$297*PO_valitsin!G$5)</f>
        <v>9.8797751477959384E-2</v>
      </c>
      <c r="II237" s="88">
        <f t="shared" si="12"/>
        <v>0.79857539122048204</v>
      </c>
      <c r="IJ237" s="80">
        <f t="shared" si="13"/>
        <v>97</v>
      </c>
      <c r="IK237" s="89">
        <f t="shared" si="15"/>
        <v>2.3500000000000025E-8</v>
      </c>
      <c r="IL237" s="36" t="str">
        <f t="shared" si="14"/>
        <v>Siilinjärvi</v>
      </c>
    </row>
    <row r="238" spans="2:246" x14ac:dyDescent="0.2">
      <c r="B238" s="12" t="s">
        <v>364</v>
      </c>
      <c r="C238" s="12">
        <v>751</v>
      </c>
      <c r="F238" s="59" t="s">
        <v>113</v>
      </c>
      <c r="G238" s="59" t="s">
        <v>114</v>
      </c>
      <c r="H238" s="59" t="s">
        <v>93</v>
      </c>
      <c r="I238" s="59" t="s">
        <v>94</v>
      </c>
      <c r="J238" s="71">
        <v>51.2</v>
      </c>
      <c r="Q238" s="71">
        <v>81.099999999999994</v>
      </c>
      <c r="AV238" s="67"/>
      <c r="AW238" s="67"/>
      <c r="BO238" s="76">
        <v>-3.9285714285714285E-2</v>
      </c>
      <c r="BP238" s="77">
        <v>27458.407355021216</v>
      </c>
      <c r="BT238" s="75">
        <v>2E-3</v>
      </c>
      <c r="CJ238" s="68">
        <v>269</v>
      </c>
      <c r="CK238" s="84">
        <f>ABS(J238-PO_valitsin!$D$8)</f>
        <v>5.7000000000000028</v>
      </c>
      <c r="CR238" s="86">
        <f>ABS(Q238-PO_valitsin!$F$8)</f>
        <v>6.9000000000000057</v>
      </c>
      <c r="EN238" s="85">
        <f>ABS(BO238-PO_valitsin!$E$8)</f>
        <v>8.1280788177339885E-3</v>
      </c>
      <c r="EO238" s="85">
        <f>ABS(BP238-PO_valitsin!$H$8)</f>
        <v>751.03643152228324</v>
      </c>
      <c r="ES238" s="85">
        <f>ABS(BT238-PO_valitsin!$I$8)</f>
        <v>0</v>
      </c>
      <c r="FI238" s="85">
        <f>ABS(CJ238-PO_valitsin!$G$8)</f>
        <v>1499</v>
      </c>
      <c r="FJ238" s="87">
        <f>IF($B238=PO_valitsin!$C$8,100000,'mallin data'!CK238/'mallin data'!J$297*PO_valitsin!D$5)</f>
        <v>0.25698908976587542</v>
      </c>
      <c r="FK238" s="87"/>
      <c r="FL238" s="87"/>
      <c r="FM238" s="87"/>
      <c r="FN238" s="87"/>
      <c r="FO238" s="87"/>
      <c r="FP238" s="87"/>
      <c r="FQ238" s="87">
        <f>IF($B238=PO_valitsin!$C$8,100000,'mallin data'!CR238/'mallin data'!Q$297*PO_valitsin!F$5)</f>
        <v>3.2662338660083404E-2</v>
      </c>
      <c r="FR238" s="87"/>
      <c r="FS238" s="87"/>
      <c r="FT238" s="87"/>
      <c r="FU238" s="87"/>
      <c r="FV238" s="87"/>
      <c r="FW238" s="87"/>
      <c r="FX238" s="87"/>
      <c r="FY238" s="87"/>
      <c r="FZ238" s="87"/>
      <c r="GA238" s="87"/>
      <c r="GB238" s="87"/>
      <c r="GC238" s="87"/>
      <c r="GD238" s="87"/>
      <c r="GE238" s="87"/>
      <c r="GF238" s="87"/>
      <c r="GG238" s="87"/>
      <c r="GH238" s="87"/>
      <c r="GI238" s="87"/>
      <c r="GJ238" s="87"/>
      <c r="GK238" s="87"/>
      <c r="GL238" s="87"/>
      <c r="GM238" s="87"/>
      <c r="GN238" s="87"/>
      <c r="GO238" s="87"/>
      <c r="GP238" s="87"/>
      <c r="GQ238" s="87"/>
      <c r="GR238" s="87"/>
      <c r="GS238" s="87"/>
      <c r="GT238" s="87"/>
      <c r="GU238" s="87"/>
      <c r="GV238" s="87"/>
      <c r="GW238" s="87"/>
      <c r="GX238" s="87"/>
      <c r="GY238" s="87"/>
      <c r="GZ238" s="87"/>
      <c r="HA238" s="87"/>
      <c r="HB238" s="87"/>
      <c r="HC238" s="87"/>
      <c r="HD238" s="87"/>
      <c r="HE238" s="87"/>
      <c r="HF238" s="87"/>
      <c r="HG238" s="87"/>
      <c r="HH238" s="87"/>
      <c r="HI238" s="87"/>
      <c r="HJ238" s="87"/>
      <c r="HK238" s="87"/>
      <c r="HL238" s="87"/>
      <c r="HM238" s="87">
        <f>IF($B238=PO_valitsin!$C$8,100000,'mallin data'!EN238/'mallin data'!BO$297*PO_valitsin!E$5)</f>
        <v>7.9648224953864644E-2</v>
      </c>
      <c r="HN238" s="87">
        <f>IF($B238=PO_valitsin!$C$8,100000,'mallin data'!EO238/'mallin data'!BP$297*PO_valitsin!H$5)</f>
        <v>2.3833548525884294E-2</v>
      </c>
      <c r="HO238" s="87"/>
      <c r="HP238" s="87"/>
      <c r="HQ238" s="87"/>
      <c r="HR238" s="87">
        <f>IF($B238=PO_valitsin!$C$8,100000,'mallin data'!ES238/'mallin data'!BT$297*PO_valitsin!I$5)</f>
        <v>0</v>
      </c>
      <c r="HS238" s="87"/>
      <c r="HT238" s="87"/>
      <c r="HU238" s="87"/>
      <c r="HV238" s="87"/>
      <c r="HW238" s="87"/>
      <c r="HX238" s="87"/>
      <c r="HY238" s="87"/>
      <c r="HZ238" s="87"/>
      <c r="IA238" s="87"/>
      <c r="IB238" s="87"/>
      <c r="IC238" s="87"/>
      <c r="ID238" s="87"/>
      <c r="IE238" s="87"/>
      <c r="IF238" s="87"/>
      <c r="IG238" s="87"/>
      <c r="IH238" s="87">
        <f>IF($B238=PO_valitsin!$C$8,100000,'mallin data'!FI238/'mallin data'!CJ$297*PO_valitsin!G$5)</f>
        <v>0.14562225119514369</v>
      </c>
      <c r="II238" s="88">
        <f t="shared" si="12"/>
        <v>0.53875547670085144</v>
      </c>
      <c r="IJ238" s="80">
        <f t="shared" si="13"/>
        <v>32</v>
      </c>
      <c r="IK238" s="89">
        <f t="shared" si="15"/>
        <v>2.3600000000000026E-8</v>
      </c>
      <c r="IL238" s="36" t="str">
        <f t="shared" si="14"/>
        <v>Simo</v>
      </c>
    </row>
    <row r="239" spans="2:246" x14ac:dyDescent="0.2">
      <c r="B239" s="12" t="s">
        <v>365</v>
      </c>
      <c r="C239" s="12">
        <v>753</v>
      </c>
      <c r="F239" s="59" t="s">
        <v>102</v>
      </c>
      <c r="G239" s="59" t="s">
        <v>103</v>
      </c>
      <c r="H239" s="59" t="s">
        <v>84</v>
      </c>
      <c r="I239" s="59" t="s">
        <v>85</v>
      </c>
      <c r="J239" s="71">
        <v>42.4</v>
      </c>
      <c r="Q239" s="71">
        <v>53.6</v>
      </c>
      <c r="AV239" s="67"/>
      <c r="AW239" s="67"/>
      <c r="BO239" s="76">
        <v>-1.6955538809344386E-2</v>
      </c>
      <c r="BP239" s="77">
        <v>32973.616198273958</v>
      </c>
      <c r="BT239" s="75">
        <v>0.28100000000000003</v>
      </c>
      <c r="CJ239" s="68">
        <v>2609</v>
      </c>
      <c r="CK239" s="84">
        <f>ABS(J239-PO_valitsin!$D$8)</f>
        <v>3.1000000000000014</v>
      </c>
      <c r="CR239" s="86">
        <f>ABS(Q239-PO_valitsin!$F$8)</f>
        <v>34.4</v>
      </c>
      <c r="EN239" s="85">
        <f>ABS(BO239-PO_valitsin!$E$8)</f>
        <v>3.0458254294103888E-2</v>
      </c>
      <c r="EO239" s="85">
        <f>ABS(BP239-PO_valitsin!$H$8)</f>
        <v>6266.2452747750249</v>
      </c>
      <c r="ES239" s="85">
        <f>ABS(BT239-PO_valitsin!$I$8)</f>
        <v>0.27900000000000003</v>
      </c>
      <c r="FI239" s="85">
        <f>ABS(CJ239-PO_valitsin!$G$8)</f>
        <v>841</v>
      </c>
      <c r="FJ239" s="87">
        <f>IF($B239=PO_valitsin!$C$8,100000,'mallin data'!CK239/'mallin data'!J$297*PO_valitsin!D$5)</f>
        <v>0.13976599618845856</v>
      </c>
      <c r="FK239" s="87"/>
      <c r="FL239" s="87"/>
      <c r="FM239" s="87"/>
      <c r="FN239" s="87"/>
      <c r="FO239" s="87"/>
      <c r="FP239" s="87"/>
      <c r="FQ239" s="87">
        <f>IF($B239=PO_valitsin!$C$8,100000,'mallin data'!CR239/'mallin data'!Q$297*PO_valitsin!F$5)</f>
        <v>0.16283832607345911</v>
      </c>
      <c r="FR239" s="87"/>
      <c r="FS239" s="87"/>
      <c r="FT239" s="87"/>
      <c r="FU239" s="87"/>
      <c r="FV239" s="87"/>
      <c r="FW239" s="87"/>
      <c r="FX239" s="87"/>
      <c r="FY239" s="87"/>
      <c r="FZ239" s="87"/>
      <c r="GA239" s="87"/>
      <c r="GB239" s="87"/>
      <c r="GC239" s="87"/>
      <c r="GD239" s="87"/>
      <c r="GE239" s="87"/>
      <c r="GF239" s="87"/>
      <c r="GG239" s="87"/>
      <c r="GH239" s="87"/>
      <c r="GI239" s="87"/>
      <c r="GJ239" s="87"/>
      <c r="GK239" s="87"/>
      <c r="GL239" s="87"/>
      <c r="GM239" s="87"/>
      <c r="GN239" s="87"/>
      <c r="GO239" s="87"/>
      <c r="GP239" s="87"/>
      <c r="GQ239" s="87"/>
      <c r="GR239" s="87"/>
      <c r="GS239" s="87"/>
      <c r="GT239" s="87"/>
      <c r="GU239" s="87"/>
      <c r="GV239" s="87"/>
      <c r="GW239" s="87"/>
      <c r="GX239" s="87"/>
      <c r="GY239" s="87"/>
      <c r="GZ239" s="87"/>
      <c r="HA239" s="87"/>
      <c r="HB239" s="87"/>
      <c r="HC239" s="87"/>
      <c r="HD239" s="87"/>
      <c r="HE239" s="87"/>
      <c r="HF239" s="87"/>
      <c r="HG239" s="87"/>
      <c r="HH239" s="87"/>
      <c r="HI239" s="87"/>
      <c r="HJ239" s="87"/>
      <c r="HK239" s="87"/>
      <c r="HL239" s="87"/>
      <c r="HM239" s="87">
        <f>IF($B239=PO_valitsin!$C$8,100000,'mallin data'!EN239/'mallin data'!BO$297*PO_valitsin!E$5)</f>
        <v>0.29846485794722216</v>
      </c>
      <c r="HN239" s="87">
        <f>IF($B239=PO_valitsin!$C$8,100000,'mallin data'!EO239/'mallin data'!BP$297*PO_valitsin!H$5)</f>
        <v>0.19885434922075759</v>
      </c>
      <c r="HO239" s="87"/>
      <c r="HP239" s="87"/>
      <c r="HQ239" s="87"/>
      <c r="HR239" s="87">
        <f>IF($B239=PO_valitsin!$C$8,100000,'mallin data'!ES239/'mallin data'!BT$297*PO_valitsin!I$5)</f>
        <v>4.0796040740800015</v>
      </c>
      <c r="HS239" s="87"/>
      <c r="HT239" s="87"/>
      <c r="HU239" s="87"/>
      <c r="HV239" s="87"/>
      <c r="HW239" s="87"/>
      <c r="HX239" s="87"/>
      <c r="HY239" s="87"/>
      <c r="HZ239" s="87"/>
      <c r="IA239" s="87"/>
      <c r="IB239" s="87"/>
      <c r="IC239" s="87"/>
      <c r="ID239" s="87"/>
      <c r="IE239" s="87"/>
      <c r="IF239" s="87"/>
      <c r="IG239" s="87"/>
      <c r="IH239" s="87">
        <f>IF($B239=PO_valitsin!$C$8,100000,'mallin data'!FI239/'mallin data'!CJ$297*PO_valitsin!G$5)</f>
        <v>8.1700008842638977E-2</v>
      </c>
      <c r="II239" s="88">
        <f t="shared" si="12"/>
        <v>4.9612276360525387</v>
      </c>
      <c r="IJ239" s="80">
        <f t="shared" si="13"/>
        <v>268</v>
      </c>
      <c r="IK239" s="89">
        <f t="shared" si="15"/>
        <v>2.3700000000000027E-8</v>
      </c>
      <c r="IL239" s="36" t="str">
        <f t="shared" si="14"/>
        <v>Sipoo</v>
      </c>
    </row>
    <row r="240" spans="2:246" x14ac:dyDescent="0.2">
      <c r="B240" s="12" t="s">
        <v>366</v>
      </c>
      <c r="C240" s="12">
        <v>755</v>
      </c>
      <c r="F240" s="59" t="s">
        <v>102</v>
      </c>
      <c r="G240" s="59" t="s">
        <v>103</v>
      </c>
      <c r="H240" s="59" t="s">
        <v>93</v>
      </c>
      <c r="I240" s="59" t="s">
        <v>94</v>
      </c>
      <c r="J240" s="71">
        <v>44.4</v>
      </c>
      <c r="Q240" s="71">
        <v>85.2</v>
      </c>
      <c r="AV240" s="67"/>
      <c r="AW240" s="67"/>
      <c r="BO240" s="76">
        <v>-2.3771790808240888E-2</v>
      </c>
      <c r="BP240" s="77">
        <v>32537.737901916207</v>
      </c>
      <c r="BT240" s="75">
        <v>0.26300000000000001</v>
      </c>
      <c r="CJ240" s="68">
        <v>616</v>
      </c>
      <c r="CK240" s="84">
        <f>ABS(J240-PO_valitsin!$D$8)</f>
        <v>1.1000000000000014</v>
      </c>
      <c r="CR240" s="86">
        <f>ABS(Q240-PO_valitsin!$F$8)</f>
        <v>2.7999999999999972</v>
      </c>
      <c r="EN240" s="85">
        <f>ABS(BO240-PO_valitsin!$E$8)</f>
        <v>2.3642002295207385E-2</v>
      </c>
      <c r="EO240" s="85">
        <f>ABS(BP240-PO_valitsin!$H$8)</f>
        <v>5830.3669784172744</v>
      </c>
      <c r="ES240" s="85">
        <f>ABS(BT240-PO_valitsin!$I$8)</f>
        <v>0.26100000000000001</v>
      </c>
      <c r="FI240" s="85">
        <f>ABS(CJ240-PO_valitsin!$G$8)</f>
        <v>1152</v>
      </c>
      <c r="FJ240" s="87">
        <f>IF($B240=PO_valitsin!$C$8,100000,'mallin data'!CK240/'mallin data'!J$297*PO_valitsin!D$5)</f>
        <v>4.9594385744291786E-2</v>
      </c>
      <c r="FK240" s="87"/>
      <c r="FL240" s="87"/>
      <c r="FM240" s="87"/>
      <c r="FN240" s="87"/>
      <c r="FO240" s="87"/>
      <c r="FP240" s="87"/>
      <c r="FQ240" s="87">
        <f>IF($B240=PO_valitsin!$C$8,100000,'mallin data'!CR240/'mallin data'!Q$297*PO_valitsin!F$5)</f>
        <v>1.3254282354816429E-2</v>
      </c>
      <c r="FR240" s="87"/>
      <c r="FS240" s="87"/>
      <c r="FT240" s="87"/>
      <c r="FU240" s="87"/>
      <c r="FV240" s="87"/>
      <c r="FW240" s="87"/>
      <c r="FX240" s="87"/>
      <c r="FY240" s="87"/>
      <c r="FZ240" s="87"/>
      <c r="GA240" s="87"/>
      <c r="GB240" s="87"/>
      <c r="GC240" s="87"/>
      <c r="GD240" s="87"/>
      <c r="GE240" s="87"/>
      <c r="GF240" s="87"/>
      <c r="GG240" s="87"/>
      <c r="GH240" s="87"/>
      <c r="GI240" s="87"/>
      <c r="GJ240" s="87"/>
      <c r="GK240" s="87"/>
      <c r="GL240" s="87"/>
      <c r="GM240" s="87"/>
      <c r="GN240" s="87"/>
      <c r="GO240" s="87"/>
      <c r="GP240" s="87"/>
      <c r="GQ240" s="87"/>
      <c r="GR240" s="87"/>
      <c r="GS240" s="87"/>
      <c r="GT240" s="87"/>
      <c r="GU240" s="87"/>
      <c r="GV240" s="87"/>
      <c r="GW240" s="87"/>
      <c r="GX240" s="87"/>
      <c r="GY240" s="87"/>
      <c r="GZ240" s="87"/>
      <c r="HA240" s="87"/>
      <c r="HB240" s="87"/>
      <c r="HC240" s="87"/>
      <c r="HD240" s="87"/>
      <c r="HE240" s="87"/>
      <c r="HF240" s="87"/>
      <c r="HG240" s="87"/>
      <c r="HH240" s="87"/>
      <c r="HI240" s="87"/>
      <c r="HJ240" s="87"/>
      <c r="HK240" s="87"/>
      <c r="HL240" s="87"/>
      <c r="HM240" s="87">
        <f>IF($B240=PO_valitsin!$C$8,100000,'mallin data'!EN240/'mallin data'!BO$297*PO_valitsin!E$5)</f>
        <v>0.23167141453648354</v>
      </c>
      <c r="HN240" s="87">
        <f>IF($B240=PO_valitsin!$C$8,100000,'mallin data'!EO240/'mallin data'!BP$297*PO_valitsin!H$5)</f>
        <v>0.18502209542906656</v>
      </c>
      <c r="HO240" s="87"/>
      <c r="HP240" s="87"/>
      <c r="HQ240" s="87"/>
      <c r="HR240" s="87">
        <f>IF($B240=PO_valitsin!$C$8,100000,'mallin data'!ES240/'mallin data'!BT$297*PO_valitsin!I$5)</f>
        <v>3.81640381123613</v>
      </c>
      <c r="HS240" s="87"/>
      <c r="HT240" s="87"/>
      <c r="HU240" s="87"/>
      <c r="HV240" s="87"/>
      <c r="HW240" s="87"/>
      <c r="HX240" s="87"/>
      <c r="HY240" s="87"/>
      <c r="HZ240" s="87"/>
      <c r="IA240" s="87"/>
      <c r="IB240" s="87"/>
      <c r="IC240" s="87"/>
      <c r="ID240" s="87"/>
      <c r="IE240" s="87"/>
      <c r="IF240" s="87"/>
      <c r="IG240" s="87"/>
      <c r="IH240" s="87">
        <f>IF($B240=PO_valitsin!$C$8,100000,'mallin data'!FI240/'mallin data'!CJ$297*PO_valitsin!G$5)</f>
        <v>0.11191249724936993</v>
      </c>
      <c r="II240" s="88">
        <f t="shared" si="12"/>
        <v>4.4078585103501586</v>
      </c>
      <c r="IJ240" s="80">
        <f t="shared" si="13"/>
        <v>266</v>
      </c>
      <c r="IK240" s="89">
        <f t="shared" si="15"/>
        <v>2.3800000000000028E-8</v>
      </c>
      <c r="IL240" s="36" t="str">
        <f t="shared" si="14"/>
        <v>Siuntio</v>
      </c>
    </row>
    <row r="241" spans="2:246" x14ac:dyDescent="0.2">
      <c r="B241" s="12" t="s">
        <v>367</v>
      </c>
      <c r="C241" s="12">
        <v>758</v>
      </c>
      <c r="F241" s="59" t="s">
        <v>113</v>
      </c>
      <c r="G241" s="59" t="s">
        <v>114</v>
      </c>
      <c r="H241" s="59" t="s">
        <v>84</v>
      </c>
      <c r="I241" s="59" t="s">
        <v>85</v>
      </c>
      <c r="J241" s="71">
        <v>48.4</v>
      </c>
      <c r="Q241" s="71">
        <v>49.3</v>
      </c>
      <c r="AV241" s="67"/>
      <c r="AW241" s="67"/>
      <c r="BO241" s="76">
        <v>-4.0322580645161289E-3</v>
      </c>
      <c r="BP241" s="77">
        <v>27691.194068422348</v>
      </c>
      <c r="BT241" s="75">
        <v>2E-3</v>
      </c>
      <c r="CJ241" s="68">
        <v>741</v>
      </c>
      <c r="CK241" s="84">
        <f>ABS(J241-PO_valitsin!$D$8)</f>
        <v>2.8999999999999986</v>
      </c>
      <c r="CR241" s="86">
        <f>ABS(Q241-PO_valitsin!$F$8)</f>
        <v>38.700000000000003</v>
      </c>
      <c r="EN241" s="85">
        <f>ABS(BO241-PO_valitsin!$E$8)</f>
        <v>4.3381535038932148E-2</v>
      </c>
      <c r="EO241" s="85">
        <f>ABS(BP241-PO_valitsin!$H$8)</f>
        <v>983.82314492341538</v>
      </c>
      <c r="ES241" s="85">
        <f>ABS(BT241-PO_valitsin!$I$8)</f>
        <v>0</v>
      </c>
      <c r="FI241" s="85">
        <f>ABS(CJ241-PO_valitsin!$G$8)</f>
        <v>1027</v>
      </c>
      <c r="FJ241" s="87">
        <f>IF($B241=PO_valitsin!$C$8,100000,'mallin data'!CK241/'mallin data'!J$297*PO_valitsin!D$5)</f>
        <v>0.13074883514404176</v>
      </c>
      <c r="FK241" s="87"/>
      <c r="FL241" s="87"/>
      <c r="FM241" s="87"/>
      <c r="FN241" s="87"/>
      <c r="FO241" s="87"/>
      <c r="FP241" s="87"/>
      <c r="FQ241" s="87">
        <f>IF($B241=PO_valitsin!$C$8,100000,'mallin data'!CR241/'mallin data'!Q$297*PO_valitsin!F$5)</f>
        <v>0.18319311683264153</v>
      </c>
      <c r="FR241" s="87"/>
      <c r="FS241" s="87"/>
      <c r="FT241" s="87"/>
      <c r="FU241" s="87"/>
      <c r="FV241" s="87"/>
      <c r="FW241" s="87"/>
      <c r="FX241" s="87"/>
      <c r="FY241" s="87"/>
      <c r="FZ241" s="87"/>
      <c r="GA241" s="87"/>
      <c r="GB241" s="87"/>
      <c r="GC241" s="87"/>
      <c r="GD241" s="87"/>
      <c r="GE241" s="87"/>
      <c r="GF241" s="87"/>
      <c r="GG241" s="87"/>
      <c r="GH241" s="87"/>
      <c r="GI241" s="87"/>
      <c r="GJ241" s="87"/>
      <c r="GK241" s="87"/>
      <c r="GL241" s="87"/>
      <c r="GM241" s="87"/>
      <c r="GN241" s="87"/>
      <c r="GO241" s="87"/>
      <c r="GP241" s="87"/>
      <c r="GQ241" s="87"/>
      <c r="GR241" s="87"/>
      <c r="GS241" s="87"/>
      <c r="GT241" s="87"/>
      <c r="GU241" s="87"/>
      <c r="GV241" s="87"/>
      <c r="GW241" s="87"/>
      <c r="GX241" s="87"/>
      <c r="GY241" s="87"/>
      <c r="GZ241" s="87"/>
      <c r="HA241" s="87"/>
      <c r="HB241" s="87"/>
      <c r="HC241" s="87"/>
      <c r="HD241" s="87"/>
      <c r="HE241" s="87"/>
      <c r="HF241" s="87"/>
      <c r="HG241" s="87"/>
      <c r="HH241" s="87"/>
      <c r="HI241" s="87"/>
      <c r="HJ241" s="87"/>
      <c r="HK241" s="87"/>
      <c r="HL241" s="87"/>
      <c r="HM241" s="87">
        <f>IF($B241=PO_valitsin!$C$8,100000,'mallin data'!EN241/'mallin data'!BO$297*PO_valitsin!E$5)</f>
        <v>0.42510196309687298</v>
      </c>
      <c r="HN241" s="87">
        <f>IF($B241=PO_valitsin!$C$8,100000,'mallin data'!EO241/'mallin data'!BP$297*PO_valitsin!H$5)</f>
        <v>3.1220851188128569E-2</v>
      </c>
      <c r="HO241" s="87"/>
      <c r="HP241" s="87"/>
      <c r="HQ241" s="87"/>
      <c r="HR241" s="87">
        <f>IF($B241=PO_valitsin!$C$8,100000,'mallin data'!ES241/'mallin data'!BT$297*PO_valitsin!I$5)</f>
        <v>0</v>
      </c>
      <c r="HS241" s="87"/>
      <c r="HT241" s="87"/>
      <c r="HU241" s="87"/>
      <c r="HV241" s="87"/>
      <c r="HW241" s="87"/>
      <c r="HX241" s="87"/>
      <c r="HY241" s="87"/>
      <c r="HZ241" s="87"/>
      <c r="IA241" s="87"/>
      <c r="IB241" s="87"/>
      <c r="IC241" s="87"/>
      <c r="ID241" s="87"/>
      <c r="IE241" s="87"/>
      <c r="IF241" s="87"/>
      <c r="IG241" s="87"/>
      <c r="IH241" s="87">
        <f>IF($B241=PO_valitsin!$C$8,100000,'mallin data'!FI241/'mallin data'!CJ$297*PO_valitsin!G$5)</f>
        <v>9.9769214127693504E-2</v>
      </c>
      <c r="II241" s="88">
        <f t="shared" si="12"/>
        <v>0.87003400428937827</v>
      </c>
      <c r="IJ241" s="80">
        <f t="shared" si="13"/>
        <v>121</v>
      </c>
      <c r="IK241" s="89">
        <f t="shared" si="15"/>
        <v>2.3900000000000029E-8</v>
      </c>
      <c r="IL241" s="36" t="str">
        <f t="shared" si="14"/>
        <v>Sodankylä</v>
      </c>
    </row>
    <row r="242" spans="2:246" x14ac:dyDescent="0.2">
      <c r="B242" s="12" t="s">
        <v>368</v>
      </c>
      <c r="C242" s="12">
        <v>759</v>
      </c>
      <c r="F242" s="59" t="s">
        <v>87</v>
      </c>
      <c r="G242" s="59" t="s">
        <v>88</v>
      </c>
      <c r="H242" s="59" t="s">
        <v>93</v>
      </c>
      <c r="I242" s="59" t="s">
        <v>94</v>
      </c>
      <c r="J242" s="71">
        <v>49.2</v>
      </c>
      <c r="Q242" s="71">
        <v>63.6</v>
      </c>
      <c r="AV242" s="67"/>
      <c r="AW242" s="67"/>
      <c r="BO242" s="76">
        <v>-6.6929133858267723E-2</v>
      </c>
      <c r="BP242" s="77">
        <v>21725.60864922584</v>
      </c>
      <c r="BT242" s="75">
        <v>1E-3</v>
      </c>
      <c r="CJ242" s="68">
        <v>237</v>
      </c>
      <c r="CK242" s="84">
        <f>ABS(J242-PO_valitsin!$D$8)</f>
        <v>3.7000000000000028</v>
      </c>
      <c r="CR242" s="86">
        <f>ABS(Q242-PO_valitsin!$F$8)</f>
        <v>24.4</v>
      </c>
      <c r="EN242" s="85">
        <f>ABS(BO242-PO_valitsin!$E$8)</f>
        <v>1.9515340754819449E-2</v>
      </c>
      <c r="EO242" s="85">
        <f>ABS(BP242-PO_valitsin!$H$8)</f>
        <v>4981.7622742730928</v>
      </c>
      <c r="ES242" s="85">
        <f>ABS(BT242-PO_valitsin!$I$8)</f>
        <v>1E-3</v>
      </c>
      <c r="FI242" s="85">
        <f>ABS(CJ242-PO_valitsin!$G$8)</f>
        <v>1531</v>
      </c>
      <c r="FJ242" s="87">
        <f>IF($B242=PO_valitsin!$C$8,100000,'mallin data'!CK242/'mallin data'!J$297*PO_valitsin!D$5)</f>
        <v>0.16681747932170865</v>
      </c>
      <c r="FK242" s="87"/>
      <c r="FL242" s="87"/>
      <c r="FM242" s="87"/>
      <c r="FN242" s="87"/>
      <c r="FO242" s="87"/>
      <c r="FP242" s="87"/>
      <c r="FQ242" s="87">
        <f>IF($B242=PO_valitsin!$C$8,100000,'mallin data'!CR242/'mallin data'!Q$297*PO_valitsin!F$5)</f>
        <v>0.11550160337768613</v>
      </c>
      <c r="FR242" s="87"/>
      <c r="FS242" s="87"/>
      <c r="FT242" s="87"/>
      <c r="FU242" s="87"/>
      <c r="FV242" s="87"/>
      <c r="FW242" s="87"/>
      <c r="FX242" s="87"/>
      <c r="FY242" s="87"/>
      <c r="FZ242" s="87"/>
      <c r="GA242" s="87"/>
      <c r="GB242" s="87"/>
      <c r="GC242" s="87"/>
      <c r="GD242" s="87"/>
      <c r="GE242" s="87"/>
      <c r="GF242" s="87"/>
      <c r="GG242" s="87"/>
      <c r="GH242" s="87"/>
      <c r="GI242" s="87"/>
      <c r="GJ242" s="87"/>
      <c r="GK242" s="87"/>
      <c r="GL242" s="87"/>
      <c r="GM242" s="87"/>
      <c r="GN242" s="87"/>
      <c r="GO242" s="87"/>
      <c r="GP242" s="87"/>
      <c r="GQ242" s="87"/>
      <c r="GR242" s="87"/>
      <c r="GS242" s="87"/>
      <c r="GT242" s="87"/>
      <c r="GU242" s="87"/>
      <c r="GV242" s="87"/>
      <c r="GW242" s="87"/>
      <c r="GX242" s="87"/>
      <c r="GY242" s="87"/>
      <c r="GZ242" s="87"/>
      <c r="HA242" s="87"/>
      <c r="HB242" s="87"/>
      <c r="HC242" s="87"/>
      <c r="HD242" s="87"/>
      <c r="HE242" s="87"/>
      <c r="HF242" s="87"/>
      <c r="HG242" s="87"/>
      <c r="HH242" s="87"/>
      <c r="HI242" s="87"/>
      <c r="HJ242" s="87"/>
      <c r="HK242" s="87"/>
      <c r="HL242" s="87"/>
      <c r="HM242" s="87">
        <f>IF($B242=PO_valitsin!$C$8,100000,'mallin data'!EN242/'mallin data'!BO$297*PO_valitsin!E$5)</f>
        <v>0.19123365869679396</v>
      </c>
      <c r="HN242" s="87">
        <f>IF($B242=PO_valitsin!$C$8,100000,'mallin data'!EO242/'mallin data'!BP$297*PO_valitsin!H$5)</f>
        <v>0.15809229476078304</v>
      </c>
      <c r="HO242" s="87"/>
      <c r="HP242" s="87"/>
      <c r="HQ242" s="87"/>
      <c r="HR242" s="87">
        <f>IF($B242=PO_valitsin!$C$8,100000,'mallin data'!ES242/'mallin data'!BT$297*PO_valitsin!I$5)</f>
        <v>1.4622236824659501E-2</v>
      </c>
      <c r="HS242" s="87"/>
      <c r="HT242" s="87"/>
      <c r="HU242" s="87"/>
      <c r="HV242" s="87"/>
      <c r="HW242" s="87"/>
      <c r="HX242" s="87"/>
      <c r="HY242" s="87"/>
      <c r="HZ242" s="87"/>
      <c r="IA242" s="87"/>
      <c r="IB242" s="87"/>
      <c r="IC242" s="87"/>
      <c r="ID242" s="87"/>
      <c r="IE242" s="87"/>
      <c r="IF242" s="87"/>
      <c r="IG242" s="87"/>
      <c r="IH242" s="87">
        <f>IF($B242=PO_valitsin!$C$8,100000,'mallin data'!FI242/'mallin data'!CJ$297*PO_valitsin!G$5)</f>
        <v>0.14873093167429285</v>
      </c>
      <c r="II242" s="88">
        <f t="shared" si="12"/>
        <v>0.79499822865592407</v>
      </c>
      <c r="IJ242" s="80">
        <f t="shared" si="13"/>
        <v>94</v>
      </c>
      <c r="IK242" s="89">
        <f t="shared" si="15"/>
        <v>2.400000000000003E-8</v>
      </c>
      <c r="IL242" s="36" t="str">
        <f t="shared" si="14"/>
        <v>Soini</v>
      </c>
    </row>
    <row r="243" spans="2:246" x14ac:dyDescent="0.2">
      <c r="B243" s="12" t="s">
        <v>369</v>
      </c>
      <c r="C243" s="12">
        <v>761</v>
      </c>
      <c r="F243" s="59" t="s">
        <v>106</v>
      </c>
      <c r="G243" s="59" t="s">
        <v>107</v>
      </c>
      <c r="H243" s="59" t="s">
        <v>93</v>
      </c>
      <c r="I243" s="59" t="s">
        <v>94</v>
      </c>
      <c r="J243" s="71">
        <v>50.3</v>
      </c>
      <c r="Q243" s="71">
        <v>48.6</v>
      </c>
      <c r="AV243" s="67"/>
      <c r="AW243" s="67"/>
      <c r="BO243" s="76">
        <v>-3.1727379553466509E-2</v>
      </c>
      <c r="BP243" s="77">
        <v>25082.157312722949</v>
      </c>
      <c r="BT243" s="75">
        <v>5.0000000000000001E-3</v>
      </c>
      <c r="CJ243" s="68">
        <v>824</v>
      </c>
      <c r="CK243" s="84">
        <f>ABS(J243-PO_valitsin!$D$8)</f>
        <v>4.7999999999999972</v>
      </c>
      <c r="CR243" s="86">
        <f>ABS(Q243-PO_valitsin!$F$8)</f>
        <v>39.4</v>
      </c>
      <c r="EN243" s="85">
        <f>ABS(BO243-PO_valitsin!$E$8)</f>
        <v>1.5686413549981765E-2</v>
      </c>
      <c r="EO243" s="85">
        <f>ABS(BP243-PO_valitsin!$H$8)</f>
        <v>1625.2136107759834</v>
      </c>
      <c r="ES243" s="85">
        <f>ABS(BT243-PO_valitsin!$I$8)</f>
        <v>3.0000000000000001E-3</v>
      </c>
      <c r="FI243" s="85">
        <f>ABS(CJ243-PO_valitsin!$G$8)</f>
        <v>944</v>
      </c>
      <c r="FJ243" s="87">
        <f>IF($B243=PO_valitsin!$C$8,100000,'mallin data'!CK243/'mallin data'!J$297*PO_valitsin!D$5)</f>
        <v>0.21641186506600013</v>
      </c>
      <c r="FK243" s="87"/>
      <c r="FL243" s="87"/>
      <c r="FM243" s="87"/>
      <c r="FN243" s="87"/>
      <c r="FO243" s="87"/>
      <c r="FP243" s="87"/>
      <c r="FQ243" s="87">
        <f>IF($B243=PO_valitsin!$C$8,100000,'mallin data'!CR243/'mallin data'!Q$297*PO_valitsin!F$5)</f>
        <v>0.18650668742134563</v>
      </c>
      <c r="FR243" s="87"/>
      <c r="FS243" s="87"/>
      <c r="FT243" s="87"/>
      <c r="FU243" s="87"/>
      <c r="FV243" s="87"/>
      <c r="FW243" s="87"/>
      <c r="FX243" s="87"/>
      <c r="FY243" s="87"/>
      <c r="FZ243" s="87"/>
      <c r="GA243" s="87"/>
      <c r="GB243" s="87"/>
      <c r="GC243" s="87"/>
      <c r="GD243" s="87"/>
      <c r="GE243" s="87"/>
      <c r="GF243" s="87"/>
      <c r="GG243" s="87"/>
      <c r="GH243" s="87"/>
      <c r="GI243" s="87"/>
      <c r="GJ243" s="87"/>
      <c r="GK243" s="87"/>
      <c r="GL243" s="87"/>
      <c r="GM243" s="87"/>
      <c r="GN243" s="87"/>
      <c r="GO243" s="87"/>
      <c r="GP243" s="87"/>
      <c r="GQ243" s="87"/>
      <c r="GR243" s="87"/>
      <c r="GS243" s="87"/>
      <c r="GT243" s="87"/>
      <c r="GU243" s="87"/>
      <c r="GV243" s="87"/>
      <c r="GW243" s="87"/>
      <c r="GX243" s="87"/>
      <c r="GY243" s="87"/>
      <c r="GZ243" s="87"/>
      <c r="HA243" s="87"/>
      <c r="HB243" s="87"/>
      <c r="HC243" s="87"/>
      <c r="HD243" s="87"/>
      <c r="HE243" s="87"/>
      <c r="HF243" s="87"/>
      <c r="HG243" s="87"/>
      <c r="HH243" s="87"/>
      <c r="HI243" s="87"/>
      <c r="HJ243" s="87"/>
      <c r="HK243" s="87"/>
      <c r="HL243" s="87"/>
      <c r="HM243" s="87">
        <f>IF($B243=PO_valitsin!$C$8,100000,'mallin data'!EN243/'mallin data'!BO$297*PO_valitsin!E$5)</f>
        <v>0.15371344485763913</v>
      </c>
      <c r="HN243" s="87">
        <f>IF($B243=PO_valitsin!$C$8,100000,'mallin data'!EO243/'mallin data'!BP$297*PO_valitsin!H$5)</f>
        <v>5.1574871513017637E-2</v>
      </c>
      <c r="HO243" s="87"/>
      <c r="HP243" s="87"/>
      <c r="HQ243" s="87"/>
      <c r="HR243" s="87">
        <f>IF($B243=PO_valitsin!$C$8,100000,'mallin data'!ES243/'mallin data'!BT$297*PO_valitsin!I$5)</f>
        <v>4.3866710473978505E-2</v>
      </c>
      <c r="HS243" s="87"/>
      <c r="HT243" s="87"/>
      <c r="HU243" s="87"/>
      <c r="HV243" s="87"/>
      <c r="HW243" s="87"/>
      <c r="HX243" s="87"/>
      <c r="HY243" s="87"/>
      <c r="HZ243" s="87"/>
      <c r="IA243" s="87"/>
      <c r="IB243" s="87"/>
      <c r="IC243" s="87"/>
      <c r="ID243" s="87"/>
      <c r="IE243" s="87"/>
      <c r="IF243" s="87"/>
      <c r="IG243" s="87"/>
      <c r="IH243" s="87">
        <f>IF($B243=PO_valitsin!$C$8,100000,'mallin data'!FI243/'mallin data'!CJ$297*PO_valitsin!G$5)</f>
        <v>9.1706074134900353E-2</v>
      </c>
      <c r="II243" s="88">
        <f t="shared" si="12"/>
        <v>0.74377967756688146</v>
      </c>
      <c r="IJ243" s="80">
        <f t="shared" si="13"/>
        <v>78</v>
      </c>
      <c r="IK243" s="89">
        <f t="shared" si="15"/>
        <v>2.4100000000000031E-8</v>
      </c>
      <c r="IL243" s="36" t="str">
        <f t="shared" si="14"/>
        <v>Somero</v>
      </c>
    </row>
    <row r="244" spans="2:246" x14ac:dyDescent="0.2">
      <c r="B244" s="12" t="s">
        <v>370</v>
      </c>
      <c r="C244" s="12">
        <v>762</v>
      </c>
      <c r="F244" s="59" t="s">
        <v>170</v>
      </c>
      <c r="G244" s="59" t="s">
        <v>171</v>
      </c>
      <c r="H244" s="59" t="s">
        <v>93</v>
      </c>
      <c r="I244" s="59" t="s">
        <v>94</v>
      </c>
      <c r="J244" s="71">
        <v>52.4</v>
      </c>
      <c r="Q244" s="71">
        <v>57.7</v>
      </c>
      <c r="AV244" s="67"/>
      <c r="AW244" s="67"/>
      <c r="BO244" s="76">
        <v>1.9543973941368076E-2</v>
      </c>
      <c r="BP244" s="77">
        <v>23230.071487489688</v>
      </c>
      <c r="BT244" s="75">
        <v>1E-3</v>
      </c>
      <c r="CJ244" s="68">
        <v>313</v>
      </c>
      <c r="CK244" s="84">
        <f>ABS(J244-PO_valitsin!$D$8)</f>
        <v>6.8999999999999986</v>
      </c>
      <c r="CR244" s="86">
        <f>ABS(Q244-PO_valitsin!$F$8)</f>
        <v>30.299999999999997</v>
      </c>
      <c r="EN244" s="85">
        <f>ABS(BO244-PO_valitsin!$E$8)</f>
        <v>6.6957767044816346E-2</v>
      </c>
      <c r="EO244" s="85">
        <f>ABS(BP244-PO_valitsin!$H$8)</f>
        <v>3477.2994360092453</v>
      </c>
      <c r="ES244" s="85">
        <f>ABS(BT244-PO_valitsin!$I$8)</f>
        <v>1E-3</v>
      </c>
      <c r="FI244" s="85">
        <f>ABS(CJ244-PO_valitsin!$G$8)</f>
        <v>1455</v>
      </c>
      <c r="FJ244" s="87">
        <f>IF($B244=PO_valitsin!$C$8,100000,'mallin data'!CK244/'mallin data'!J$297*PO_valitsin!D$5)</f>
        <v>0.31109205603237533</v>
      </c>
      <c r="FK244" s="87"/>
      <c r="FL244" s="87"/>
      <c r="FM244" s="87"/>
      <c r="FN244" s="87"/>
      <c r="FO244" s="87"/>
      <c r="FP244" s="87"/>
      <c r="FQ244" s="87">
        <f>IF($B244=PO_valitsin!$C$8,100000,'mallin data'!CR244/'mallin data'!Q$297*PO_valitsin!F$5)</f>
        <v>0.1434302697681922</v>
      </c>
      <c r="FR244" s="87"/>
      <c r="FS244" s="87"/>
      <c r="FT244" s="87"/>
      <c r="FU244" s="87"/>
      <c r="FV244" s="87"/>
      <c r="FW244" s="87"/>
      <c r="FX244" s="87"/>
      <c r="FY244" s="87"/>
      <c r="FZ244" s="87"/>
      <c r="GA244" s="87"/>
      <c r="GB244" s="87"/>
      <c r="GC244" s="87"/>
      <c r="GD244" s="87"/>
      <c r="GE244" s="87"/>
      <c r="GF244" s="87"/>
      <c r="GG244" s="87"/>
      <c r="GH244" s="87"/>
      <c r="GI244" s="87"/>
      <c r="GJ244" s="87"/>
      <c r="GK244" s="87"/>
      <c r="GL244" s="87"/>
      <c r="GM244" s="87"/>
      <c r="GN244" s="87"/>
      <c r="GO244" s="87"/>
      <c r="GP244" s="87"/>
      <c r="GQ244" s="87"/>
      <c r="GR244" s="87"/>
      <c r="GS244" s="87"/>
      <c r="GT244" s="87"/>
      <c r="GU244" s="87"/>
      <c r="GV244" s="87"/>
      <c r="GW244" s="87"/>
      <c r="GX244" s="87"/>
      <c r="GY244" s="87"/>
      <c r="GZ244" s="87"/>
      <c r="HA244" s="87"/>
      <c r="HB244" s="87"/>
      <c r="HC244" s="87"/>
      <c r="HD244" s="87"/>
      <c r="HE244" s="87"/>
      <c r="HF244" s="87"/>
      <c r="HG244" s="87"/>
      <c r="HH244" s="87"/>
      <c r="HI244" s="87"/>
      <c r="HJ244" s="87"/>
      <c r="HK244" s="87"/>
      <c r="HL244" s="87"/>
      <c r="HM244" s="87">
        <f>IF($B244=PO_valitsin!$C$8,100000,'mallin data'!EN244/'mallin data'!BO$297*PO_valitsin!E$5)</f>
        <v>0.6561288850150192</v>
      </c>
      <c r="HN244" s="87">
        <f>IF($B244=PO_valitsin!$C$8,100000,'mallin data'!EO244/'mallin data'!BP$297*PO_valitsin!H$5)</f>
        <v>0.11034935373131428</v>
      </c>
      <c r="HO244" s="87"/>
      <c r="HP244" s="87"/>
      <c r="HQ244" s="87"/>
      <c r="HR244" s="87">
        <f>IF($B244=PO_valitsin!$C$8,100000,'mallin data'!ES244/'mallin data'!BT$297*PO_valitsin!I$5)</f>
        <v>1.4622236824659501E-2</v>
      </c>
      <c r="HS244" s="87"/>
      <c r="HT244" s="87"/>
      <c r="HU244" s="87"/>
      <c r="HV244" s="87"/>
      <c r="HW244" s="87"/>
      <c r="HX244" s="87"/>
      <c r="HY244" s="87"/>
      <c r="HZ244" s="87"/>
      <c r="IA244" s="87"/>
      <c r="IB244" s="87"/>
      <c r="IC244" s="87"/>
      <c r="ID244" s="87"/>
      <c r="IE244" s="87"/>
      <c r="IF244" s="87"/>
      <c r="IG244" s="87"/>
      <c r="IH244" s="87">
        <f>IF($B244=PO_valitsin!$C$8,100000,'mallin data'!FI244/'mallin data'!CJ$297*PO_valitsin!G$5)</f>
        <v>0.14134781553631359</v>
      </c>
      <c r="II244" s="88">
        <f t="shared" si="12"/>
        <v>1.3769706411078741</v>
      </c>
      <c r="IJ244" s="80">
        <f t="shared" si="13"/>
        <v>222</v>
      </c>
      <c r="IK244" s="89">
        <f t="shared" si="15"/>
        <v>2.4200000000000031E-8</v>
      </c>
      <c r="IL244" s="36" t="str">
        <f t="shared" si="14"/>
        <v>Sonkajärvi</v>
      </c>
    </row>
    <row r="245" spans="2:246" x14ac:dyDescent="0.2">
      <c r="B245" s="12" t="s">
        <v>371</v>
      </c>
      <c r="C245" s="12">
        <v>765</v>
      </c>
      <c r="F245" s="59" t="s">
        <v>163</v>
      </c>
      <c r="G245" s="59" t="s">
        <v>164</v>
      </c>
      <c r="H245" s="59" t="s">
        <v>84</v>
      </c>
      <c r="I245" s="59" t="s">
        <v>85</v>
      </c>
      <c r="J245" s="71">
        <v>46.9</v>
      </c>
      <c r="Q245" s="71">
        <v>43.7</v>
      </c>
      <c r="AV245" s="67"/>
      <c r="AW245" s="67"/>
      <c r="BO245" s="76">
        <v>0</v>
      </c>
      <c r="BP245" s="77">
        <v>27269.175978197392</v>
      </c>
      <c r="BT245" s="75">
        <v>2E-3</v>
      </c>
      <c r="CJ245" s="68">
        <v>1050</v>
      </c>
      <c r="CK245" s="84">
        <f>ABS(J245-PO_valitsin!$D$8)</f>
        <v>1.3999999999999986</v>
      </c>
      <c r="CR245" s="86">
        <f>ABS(Q245-PO_valitsin!$F$8)</f>
        <v>44.3</v>
      </c>
      <c r="EN245" s="85">
        <f>ABS(BO245-PO_valitsin!$E$8)</f>
        <v>4.7413793103448273E-2</v>
      </c>
      <c r="EO245" s="85">
        <f>ABS(BP245-PO_valitsin!$H$8)</f>
        <v>561.80505469845957</v>
      </c>
      <c r="ES245" s="85">
        <f>ABS(BT245-PO_valitsin!$I$8)</f>
        <v>0</v>
      </c>
      <c r="FI245" s="85">
        <f>ABS(CJ245-PO_valitsin!$G$8)</f>
        <v>718</v>
      </c>
      <c r="FJ245" s="87">
        <f>IF($B245=PO_valitsin!$C$8,100000,'mallin data'!CK245/'mallin data'!J$297*PO_valitsin!D$5)</f>
        <v>6.3120127310916666E-2</v>
      </c>
      <c r="FK245" s="87"/>
      <c r="FL245" s="87"/>
      <c r="FM245" s="87"/>
      <c r="FN245" s="87"/>
      <c r="FO245" s="87"/>
      <c r="FP245" s="87"/>
      <c r="FQ245" s="87">
        <f>IF($B245=PO_valitsin!$C$8,100000,'mallin data'!CR245/'mallin data'!Q$297*PO_valitsin!F$5)</f>
        <v>0.20970168154227439</v>
      </c>
      <c r="FR245" s="87"/>
      <c r="FS245" s="87"/>
      <c r="FT245" s="87"/>
      <c r="FU245" s="87"/>
      <c r="FV245" s="87"/>
      <c r="FW245" s="87"/>
      <c r="FX245" s="87"/>
      <c r="FY245" s="87"/>
      <c r="FZ245" s="87"/>
      <c r="GA245" s="87"/>
      <c r="GB245" s="87"/>
      <c r="GC245" s="87"/>
      <c r="GD245" s="87"/>
      <c r="GE245" s="87"/>
      <c r="GF245" s="87"/>
      <c r="GG245" s="87"/>
      <c r="GH245" s="87"/>
      <c r="GI245" s="87"/>
      <c r="GJ245" s="87"/>
      <c r="GK245" s="87"/>
      <c r="GL245" s="87"/>
      <c r="GM245" s="87"/>
      <c r="GN245" s="87"/>
      <c r="GO245" s="87"/>
      <c r="GP245" s="87"/>
      <c r="GQ245" s="87"/>
      <c r="GR245" s="87"/>
      <c r="GS245" s="87"/>
      <c r="GT245" s="87"/>
      <c r="GU245" s="87"/>
      <c r="GV245" s="87"/>
      <c r="GW245" s="87"/>
      <c r="GX245" s="87"/>
      <c r="GY245" s="87"/>
      <c r="GZ245" s="87"/>
      <c r="HA245" s="87"/>
      <c r="HB245" s="87"/>
      <c r="HC245" s="87"/>
      <c r="HD245" s="87"/>
      <c r="HE245" s="87"/>
      <c r="HF245" s="87"/>
      <c r="HG245" s="87"/>
      <c r="HH245" s="87"/>
      <c r="HI245" s="87"/>
      <c r="HJ245" s="87"/>
      <c r="HK245" s="87"/>
      <c r="HL245" s="87"/>
      <c r="HM245" s="87">
        <f>IF($B245=PO_valitsin!$C$8,100000,'mallin data'!EN245/'mallin data'!BO$297*PO_valitsin!E$5)</f>
        <v>0.4646146455642105</v>
      </c>
      <c r="HN245" s="87">
        <f>IF($B245=PO_valitsin!$C$8,100000,'mallin data'!EO245/'mallin data'!BP$297*PO_valitsin!H$5)</f>
        <v>1.7828440101238342E-2</v>
      </c>
      <c r="HO245" s="87"/>
      <c r="HP245" s="87"/>
      <c r="HQ245" s="87"/>
      <c r="HR245" s="87">
        <f>IF($B245=PO_valitsin!$C$8,100000,'mallin data'!ES245/'mallin data'!BT$297*PO_valitsin!I$5)</f>
        <v>0</v>
      </c>
      <c r="HS245" s="87"/>
      <c r="HT245" s="87"/>
      <c r="HU245" s="87"/>
      <c r="HV245" s="87"/>
      <c r="HW245" s="87"/>
      <c r="HX245" s="87"/>
      <c r="HY245" s="87"/>
      <c r="HZ245" s="87"/>
      <c r="IA245" s="87"/>
      <c r="IB245" s="87"/>
      <c r="IC245" s="87"/>
      <c r="ID245" s="87"/>
      <c r="IE245" s="87"/>
      <c r="IF245" s="87"/>
      <c r="IG245" s="87"/>
      <c r="IH245" s="87">
        <f>IF($B245=PO_valitsin!$C$8,100000,'mallin data'!FI245/'mallin data'!CJ$297*PO_valitsin!G$5)</f>
        <v>6.9751018250909388E-2</v>
      </c>
      <c r="II245" s="88">
        <f t="shared" si="12"/>
        <v>0.82501593706954923</v>
      </c>
      <c r="IJ245" s="80">
        <f t="shared" si="13"/>
        <v>105</v>
      </c>
      <c r="IK245" s="89">
        <f t="shared" si="15"/>
        <v>2.4300000000000032E-8</v>
      </c>
      <c r="IL245" s="36" t="str">
        <f t="shared" si="14"/>
        <v>Sotkamo</v>
      </c>
    </row>
    <row r="246" spans="2:246" x14ac:dyDescent="0.2">
      <c r="B246" s="12" t="s">
        <v>372</v>
      </c>
      <c r="C246" s="12">
        <v>768</v>
      </c>
      <c r="F246" s="59" t="s">
        <v>110</v>
      </c>
      <c r="G246" s="59" t="s">
        <v>111</v>
      </c>
      <c r="H246" s="59" t="s">
        <v>93</v>
      </c>
      <c r="I246" s="59" t="s">
        <v>94</v>
      </c>
      <c r="J246" s="71">
        <v>55.1</v>
      </c>
      <c r="Q246" s="71">
        <v>60.5</v>
      </c>
      <c r="AV246" s="67"/>
      <c r="AW246" s="67"/>
      <c r="BO246" s="76">
        <v>4.9645390070921988E-2</v>
      </c>
      <c r="BP246" s="77">
        <v>22744.410050675677</v>
      </c>
      <c r="BT246" s="75">
        <v>2E-3</v>
      </c>
      <c r="CJ246" s="68">
        <v>148</v>
      </c>
      <c r="CK246" s="84">
        <f>ABS(J246-PO_valitsin!$D$8)</f>
        <v>9.6000000000000014</v>
      </c>
      <c r="CR246" s="86">
        <f>ABS(Q246-PO_valitsin!$F$8)</f>
        <v>27.5</v>
      </c>
      <c r="EN246" s="85">
        <f>ABS(BO246-PO_valitsin!$E$8)</f>
        <v>9.7059183174370262E-2</v>
      </c>
      <c r="EO246" s="85">
        <f>ABS(BP246-PO_valitsin!$H$8)</f>
        <v>3962.9608728232561</v>
      </c>
      <c r="ES246" s="85">
        <f>ABS(BT246-PO_valitsin!$I$8)</f>
        <v>0</v>
      </c>
      <c r="FI246" s="85">
        <f>ABS(CJ246-PO_valitsin!$G$8)</f>
        <v>1620</v>
      </c>
      <c r="FJ246" s="87">
        <f>IF($B246=PO_valitsin!$C$8,100000,'mallin data'!CK246/'mallin data'!J$297*PO_valitsin!D$5)</f>
        <v>0.43282373013200059</v>
      </c>
      <c r="FK246" s="87"/>
      <c r="FL246" s="87"/>
      <c r="FM246" s="87"/>
      <c r="FN246" s="87"/>
      <c r="FO246" s="87"/>
      <c r="FP246" s="87"/>
      <c r="FQ246" s="87">
        <f>IF($B246=PO_valitsin!$C$8,100000,'mallin data'!CR246/'mallin data'!Q$297*PO_valitsin!F$5)</f>
        <v>0.13017598741337574</v>
      </c>
      <c r="FR246" s="87"/>
      <c r="FS246" s="87"/>
      <c r="FT246" s="87"/>
      <c r="FU246" s="87"/>
      <c r="FV246" s="87"/>
      <c r="FW246" s="87"/>
      <c r="FX246" s="87"/>
      <c r="FY246" s="87"/>
      <c r="FZ246" s="87"/>
      <c r="GA246" s="87"/>
      <c r="GB246" s="87"/>
      <c r="GC246" s="87"/>
      <c r="GD246" s="87"/>
      <c r="GE246" s="87"/>
      <c r="GF246" s="87"/>
      <c r="GG246" s="87"/>
      <c r="GH246" s="87"/>
      <c r="GI246" s="87"/>
      <c r="GJ246" s="87"/>
      <c r="GK246" s="87"/>
      <c r="GL246" s="87"/>
      <c r="GM246" s="87"/>
      <c r="GN246" s="87"/>
      <c r="GO246" s="87"/>
      <c r="GP246" s="87"/>
      <c r="GQ246" s="87"/>
      <c r="GR246" s="87"/>
      <c r="GS246" s="87"/>
      <c r="GT246" s="87"/>
      <c r="GU246" s="87"/>
      <c r="GV246" s="87"/>
      <c r="GW246" s="87"/>
      <c r="GX246" s="87"/>
      <c r="GY246" s="87"/>
      <c r="GZ246" s="87"/>
      <c r="HA246" s="87"/>
      <c r="HB246" s="87"/>
      <c r="HC246" s="87"/>
      <c r="HD246" s="87"/>
      <c r="HE246" s="87"/>
      <c r="HF246" s="87"/>
      <c r="HG246" s="87"/>
      <c r="HH246" s="87"/>
      <c r="HI246" s="87"/>
      <c r="HJ246" s="87"/>
      <c r="HK246" s="87"/>
      <c r="HL246" s="87"/>
      <c r="HM246" s="87">
        <f>IF($B246=PO_valitsin!$C$8,100000,'mallin data'!EN246/'mallin data'!BO$297*PO_valitsin!E$5)</f>
        <v>0.95109703395639489</v>
      </c>
      <c r="HN246" s="87">
        <f>IF($B246=PO_valitsin!$C$8,100000,'mallin data'!EO246/'mallin data'!BP$297*PO_valitsin!H$5)</f>
        <v>0.12576143620246133</v>
      </c>
      <c r="HO246" s="87"/>
      <c r="HP246" s="87"/>
      <c r="HQ246" s="87"/>
      <c r="HR246" s="87">
        <f>IF($B246=PO_valitsin!$C$8,100000,'mallin data'!ES246/'mallin data'!BT$297*PO_valitsin!I$5)</f>
        <v>0</v>
      </c>
      <c r="HS246" s="87"/>
      <c r="HT246" s="87"/>
      <c r="HU246" s="87"/>
      <c r="HV246" s="87"/>
      <c r="HW246" s="87"/>
      <c r="HX246" s="87"/>
      <c r="HY246" s="87"/>
      <c r="HZ246" s="87"/>
      <c r="IA246" s="87"/>
      <c r="IB246" s="87"/>
      <c r="IC246" s="87"/>
      <c r="ID246" s="87"/>
      <c r="IE246" s="87"/>
      <c r="IF246" s="87"/>
      <c r="IG246" s="87"/>
      <c r="IH246" s="87">
        <f>IF($B246=PO_valitsin!$C$8,100000,'mallin data'!FI246/'mallin data'!CJ$297*PO_valitsin!G$5)</f>
        <v>0.15737694925692644</v>
      </c>
      <c r="II246" s="88">
        <f t="shared" si="12"/>
        <v>1.797235161361159</v>
      </c>
      <c r="IJ246" s="80">
        <f t="shared" si="13"/>
        <v>249</v>
      </c>
      <c r="IK246" s="89">
        <f t="shared" si="15"/>
        <v>2.4400000000000033E-8</v>
      </c>
      <c r="IL246" s="36" t="str">
        <f t="shared" si="14"/>
        <v>Sulkava</v>
      </c>
    </row>
    <row r="247" spans="2:246" x14ac:dyDescent="0.2">
      <c r="B247" s="12" t="s">
        <v>373</v>
      </c>
      <c r="C247" s="12">
        <v>777</v>
      </c>
      <c r="F247" s="59" t="s">
        <v>163</v>
      </c>
      <c r="G247" s="59" t="s">
        <v>164</v>
      </c>
      <c r="H247" s="59" t="s">
        <v>93</v>
      </c>
      <c r="I247" s="59" t="s">
        <v>94</v>
      </c>
      <c r="J247" s="71">
        <v>54.9</v>
      </c>
      <c r="Q247" s="71">
        <v>42.4</v>
      </c>
      <c r="AV247" s="67"/>
      <c r="AW247" s="67"/>
      <c r="BO247" s="76">
        <v>-2.9069767441860465E-2</v>
      </c>
      <c r="BP247" s="77">
        <v>24250.986335750138</v>
      </c>
      <c r="BT247" s="75">
        <v>1E-3</v>
      </c>
      <c r="CJ247" s="68">
        <v>501</v>
      </c>
      <c r="CK247" s="84">
        <f>ABS(J247-PO_valitsin!$D$8)</f>
        <v>9.3999999999999986</v>
      </c>
      <c r="CR247" s="86">
        <f>ABS(Q247-PO_valitsin!$F$8)</f>
        <v>45.6</v>
      </c>
      <c r="EN247" s="85">
        <f>ABS(BO247-PO_valitsin!$E$8)</f>
        <v>1.8344025661587809E-2</v>
      </c>
      <c r="EO247" s="85">
        <f>ABS(BP247-PO_valitsin!$H$8)</f>
        <v>2456.3845877487947</v>
      </c>
      <c r="ES247" s="85">
        <f>ABS(BT247-PO_valitsin!$I$8)</f>
        <v>1E-3</v>
      </c>
      <c r="FI247" s="85">
        <f>ABS(CJ247-PO_valitsin!$G$8)</f>
        <v>1267</v>
      </c>
      <c r="FJ247" s="87">
        <f>IF($B247=PO_valitsin!$C$8,100000,'mallin data'!CK247/'mallin data'!J$297*PO_valitsin!D$5)</f>
        <v>0.42380656908758374</v>
      </c>
      <c r="FK247" s="87"/>
      <c r="FL247" s="87"/>
      <c r="FM247" s="87"/>
      <c r="FN247" s="87"/>
      <c r="FO247" s="87"/>
      <c r="FP247" s="87"/>
      <c r="FQ247" s="87">
        <f>IF($B247=PO_valitsin!$C$8,100000,'mallin data'!CR247/'mallin data'!Q$297*PO_valitsin!F$5)</f>
        <v>0.21585545549272489</v>
      </c>
      <c r="FR247" s="87"/>
      <c r="FS247" s="87"/>
      <c r="FT247" s="87"/>
      <c r="FU247" s="87"/>
      <c r="FV247" s="87"/>
      <c r="FW247" s="87"/>
      <c r="FX247" s="87"/>
      <c r="FY247" s="87"/>
      <c r="FZ247" s="87"/>
      <c r="GA247" s="87"/>
      <c r="GB247" s="87"/>
      <c r="GC247" s="87"/>
      <c r="GD247" s="87"/>
      <c r="GE247" s="87"/>
      <c r="GF247" s="87"/>
      <c r="GG247" s="87"/>
      <c r="GH247" s="87"/>
      <c r="GI247" s="87"/>
      <c r="GJ247" s="87"/>
      <c r="GK247" s="87"/>
      <c r="GL247" s="87"/>
      <c r="GM247" s="87"/>
      <c r="GN247" s="87"/>
      <c r="GO247" s="87"/>
      <c r="GP247" s="87"/>
      <c r="GQ247" s="87"/>
      <c r="GR247" s="87"/>
      <c r="GS247" s="87"/>
      <c r="GT247" s="87"/>
      <c r="GU247" s="87"/>
      <c r="GV247" s="87"/>
      <c r="GW247" s="87"/>
      <c r="GX247" s="87"/>
      <c r="GY247" s="87"/>
      <c r="GZ247" s="87"/>
      <c r="HA247" s="87"/>
      <c r="HB247" s="87"/>
      <c r="HC247" s="87"/>
      <c r="HD247" s="87"/>
      <c r="HE247" s="87"/>
      <c r="HF247" s="87"/>
      <c r="HG247" s="87"/>
      <c r="HH247" s="87"/>
      <c r="HI247" s="87"/>
      <c r="HJ247" s="87"/>
      <c r="HK247" s="87"/>
      <c r="HL247" s="87"/>
      <c r="HM247" s="87">
        <f>IF($B247=PO_valitsin!$C$8,100000,'mallin data'!EN247/'mallin data'!BO$297*PO_valitsin!E$5)</f>
        <v>0.17975577196247469</v>
      </c>
      <c r="HN247" s="87">
        <f>IF($B247=PO_valitsin!$C$8,100000,'mallin data'!EO247/'mallin data'!BP$297*PO_valitsin!H$5)</f>
        <v>7.7951426606138186E-2</v>
      </c>
      <c r="HO247" s="87"/>
      <c r="HP247" s="87"/>
      <c r="HQ247" s="87"/>
      <c r="HR247" s="87">
        <f>IF($B247=PO_valitsin!$C$8,100000,'mallin data'!ES247/'mallin data'!BT$297*PO_valitsin!I$5)</f>
        <v>1.4622236824659501E-2</v>
      </c>
      <c r="HS247" s="87"/>
      <c r="HT247" s="87"/>
      <c r="HU247" s="87"/>
      <c r="HV247" s="87"/>
      <c r="HW247" s="87"/>
      <c r="HX247" s="87"/>
      <c r="HY247" s="87"/>
      <c r="HZ247" s="87"/>
      <c r="IA247" s="87"/>
      <c r="IB247" s="87"/>
      <c r="IC247" s="87"/>
      <c r="ID247" s="87"/>
      <c r="IE247" s="87"/>
      <c r="IF247" s="87"/>
      <c r="IG247" s="87"/>
      <c r="IH247" s="87">
        <f>IF($B247=PO_valitsin!$C$8,100000,'mallin data'!FI247/'mallin data'!CJ$297*PO_valitsin!G$5)</f>
        <v>0.12308431772131223</v>
      </c>
      <c r="II247" s="88">
        <f t="shared" si="12"/>
        <v>1.0350758021948934</v>
      </c>
      <c r="IJ247" s="80">
        <f t="shared" si="13"/>
        <v>181</v>
      </c>
      <c r="IK247" s="89">
        <f t="shared" si="15"/>
        <v>2.4500000000000034E-8</v>
      </c>
      <c r="IL247" s="36" t="str">
        <f t="shared" si="14"/>
        <v>Suomussalmi</v>
      </c>
    </row>
    <row r="248" spans="2:246" x14ac:dyDescent="0.2">
      <c r="B248" s="12" t="s">
        <v>374</v>
      </c>
      <c r="C248" s="12">
        <v>778</v>
      </c>
      <c r="F248" s="59" t="s">
        <v>170</v>
      </c>
      <c r="G248" s="59" t="s">
        <v>171</v>
      </c>
      <c r="H248" s="59" t="s">
        <v>84</v>
      </c>
      <c r="I248" s="59" t="s">
        <v>85</v>
      </c>
      <c r="J248" s="71">
        <v>50</v>
      </c>
      <c r="Q248" s="71">
        <v>63.6</v>
      </c>
      <c r="AV248" s="67"/>
      <c r="AW248" s="67"/>
      <c r="BO248" s="76">
        <v>4.5045045045045045E-3</v>
      </c>
      <c r="BP248" s="77">
        <v>24498.632379248658</v>
      </c>
      <c r="BT248" s="75">
        <v>2E-3</v>
      </c>
      <c r="CJ248" s="68">
        <v>669</v>
      </c>
      <c r="CK248" s="84">
        <f>ABS(J248-PO_valitsin!$D$8)</f>
        <v>4.5</v>
      </c>
      <c r="CR248" s="86">
        <f>ABS(Q248-PO_valitsin!$F$8)</f>
        <v>24.4</v>
      </c>
      <c r="EN248" s="85">
        <f>ABS(BO248-PO_valitsin!$E$8)</f>
        <v>5.1918297607952781E-2</v>
      </c>
      <c r="EO248" s="85">
        <f>ABS(BP248-PO_valitsin!$H$8)</f>
        <v>2208.7385442502746</v>
      </c>
      <c r="ES248" s="85">
        <f>ABS(BT248-PO_valitsin!$I$8)</f>
        <v>0</v>
      </c>
      <c r="FI248" s="85">
        <f>ABS(CJ248-PO_valitsin!$G$8)</f>
        <v>1099</v>
      </c>
      <c r="FJ248" s="87">
        <f>IF($B248=PO_valitsin!$C$8,100000,'mallin data'!CK248/'mallin data'!J$297*PO_valitsin!D$5)</f>
        <v>0.20288612349937524</v>
      </c>
      <c r="FK248" s="87"/>
      <c r="FL248" s="87"/>
      <c r="FM248" s="87"/>
      <c r="FN248" s="87"/>
      <c r="FO248" s="87"/>
      <c r="FP248" s="87"/>
      <c r="FQ248" s="87">
        <f>IF($B248=PO_valitsin!$C$8,100000,'mallin data'!CR248/'mallin data'!Q$297*PO_valitsin!F$5)</f>
        <v>0.11550160337768613</v>
      </c>
      <c r="FR248" s="87"/>
      <c r="FS248" s="87"/>
      <c r="FT248" s="87"/>
      <c r="FU248" s="87"/>
      <c r="FV248" s="87"/>
      <c r="FW248" s="87"/>
      <c r="FX248" s="87"/>
      <c r="FY248" s="87"/>
      <c r="FZ248" s="87"/>
      <c r="GA248" s="87"/>
      <c r="GB248" s="87"/>
      <c r="GC248" s="87"/>
      <c r="GD248" s="87"/>
      <c r="GE248" s="87"/>
      <c r="GF248" s="87"/>
      <c r="GG248" s="87"/>
      <c r="GH248" s="87"/>
      <c r="GI248" s="87"/>
      <c r="GJ248" s="87"/>
      <c r="GK248" s="87"/>
      <c r="GL248" s="87"/>
      <c r="GM248" s="87"/>
      <c r="GN248" s="87"/>
      <c r="GO248" s="87"/>
      <c r="GP248" s="87"/>
      <c r="GQ248" s="87"/>
      <c r="GR248" s="87"/>
      <c r="GS248" s="87"/>
      <c r="GT248" s="87"/>
      <c r="GU248" s="87"/>
      <c r="GV248" s="87"/>
      <c r="GW248" s="87"/>
      <c r="GX248" s="87"/>
      <c r="GY248" s="87"/>
      <c r="GZ248" s="87"/>
      <c r="HA248" s="87"/>
      <c r="HB248" s="87"/>
      <c r="HC248" s="87"/>
      <c r="HD248" s="87"/>
      <c r="HE248" s="87"/>
      <c r="HF248" s="87"/>
      <c r="HG248" s="87"/>
      <c r="HH248" s="87"/>
      <c r="HI248" s="87"/>
      <c r="HJ248" s="87"/>
      <c r="HK248" s="87"/>
      <c r="HL248" s="87"/>
      <c r="HM248" s="87">
        <f>IF($B248=PO_valitsin!$C$8,100000,'mallin data'!EN248/'mallin data'!BO$297*PO_valitsin!E$5)</f>
        <v>0.50875493949168671</v>
      </c>
      <c r="HN248" s="87">
        <f>IF($B248=PO_valitsin!$C$8,100000,'mallin data'!EO248/'mallin data'!BP$297*PO_valitsin!H$5)</f>
        <v>7.0092574828466314E-2</v>
      </c>
      <c r="HO248" s="87"/>
      <c r="HP248" s="87"/>
      <c r="HQ248" s="87"/>
      <c r="HR248" s="87">
        <f>IF($B248=PO_valitsin!$C$8,100000,'mallin data'!ES248/'mallin data'!BT$297*PO_valitsin!I$5)</f>
        <v>0</v>
      </c>
      <c r="HS248" s="87"/>
      <c r="HT248" s="87"/>
      <c r="HU248" s="87"/>
      <c r="HV248" s="87"/>
      <c r="HW248" s="87"/>
      <c r="HX248" s="87"/>
      <c r="HY248" s="87"/>
      <c r="HZ248" s="87"/>
      <c r="IA248" s="87"/>
      <c r="IB248" s="87"/>
      <c r="IC248" s="87"/>
      <c r="ID248" s="87"/>
      <c r="IE248" s="87"/>
      <c r="IF248" s="87"/>
      <c r="IG248" s="87"/>
      <c r="IH248" s="87">
        <f>IF($B248=PO_valitsin!$C$8,100000,'mallin data'!FI248/'mallin data'!CJ$297*PO_valitsin!G$5)</f>
        <v>0.10676374520577912</v>
      </c>
      <c r="II248" s="88">
        <f t="shared" si="12"/>
        <v>1.0039990110029935</v>
      </c>
      <c r="IJ248" s="80">
        <f t="shared" si="13"/>
        <v>168</v>
      </c>
      <c r="IK248" s="89">
        <f t="shared" si="15"/>
        <v>2.4600000000000035E-8</v>
      </c>
      <c r="IL248" s="36" t="str">
        <f t="shared" si="14"/>
        <v>Suonenjoki</v>
      </c>
    </row>
    <row r="249" spans="2:246" x14ac:dyDescent="0.2">
      <c r="B249" s="12" t="s">
        <v>375</v>
      </c>
      <c r="C249" s="12">
        <v>781</v>
      </c>
      <c r="F249" s="59" t="s">
        <v>98</v>
      </c>
      <c r="G249" s="59" t="s">
        <v>99</v>
      </c>
      <c r="H249" s="59" t="s">
        <v>93</v>
      </c>
      <c r="I249" s="59" t="s">
        <v>94</v>
      </c>
      <c r="J249" s="71">
        <v>57.5</v>
      </c>
      <c r="Q249" s="71">
        <v>72.2</v>
      </c>
      <c r="AV249" s="67"/>
      <c r="AW249" s="67"/>
      <c r="BO249" s="76">
        <v>-4.8543689320388349E-2</v>
      </c>
      <c r="BP249" s="77">
        <v>23615.698512585812</v>
      </c>
      <c r="BT249" s="75">
        <v>3.0000000000000001E-3</v>
      </c>
      <c r="CJ249" s="68">
        <v>196</v>
      </c>
      <c r="CK249" s="84">
        <f>ABS(J249-PO_valitsin!$D$8)</f>
        <v>12</v>
      </c>
      <c r="CR249" s="86">
        <f>ABS(Q249-PO_valitsin!$F$8)</f>
        <v>15.799999999999997</v>
      </c>
      <c r="EN249" s="85">
        <f>ABS(BO249-PO_valitsin!$E$8)</f>
        <v>1.1298962169400753E-3</v>
      </c>
      <c r="EO249" s="85">
        <f>ABS(BP249-PO_valitsin!$H$8)</f>
        <v>3091.672410913121</v>
      </c>
      <c r="ES249" s="85">
        <f>ABS(BT249-PO_valitsin!$I$8)</f>
        <v>1E-3</v>
      </c>
      <c r="FI249" s="85">
        <f>ABS(CJ249-PO_valitsin!$G$8)</f>
        <v>1572</v>
      </c>
      <c r="FJ249" s="87">
        <f>IF($B249=PO_valitsin!$C$8,100000,'mallin data'!CK249/'mallin data'!J$297*PO_valitsin!D$5)</f>
        <v>0.54102966266500063</v>
      </c>
      <c r="FK249" s="87"/>
      <c r="FL249" s="87"/>
      <c r="FM249" s="87"/>
      <c r="FN249" s="87"/>
      <c r="FO249" s="87"/>
      <c r="FP249" s="87"/>
      <c r="FQ249" s="87">
        <f>IF($B249=PO_valitsin!$C$8,100000,'mallin data'!CR249/'mallin data'!Q$297*PO_valitsin!F$5)</f>
        <v>7.4792021859321337E-2</v>
      </c>
      <c r="FR249" s="87"/>
      <c r="FS249" s="87"/>
      <c r="FT249" s="87"/>
      <c r="FU249" s="87"/>
      <c r="FV249" s="87"/>
      <c r="FW249" s="87"/>
      <c r="FX249" s="87"/>
      <c r="FY249" s="87"/>
      <c r="FZ249" s="87"/>
      <c r="GA249" s="87"/>
      <c r="GB249" s="87"/>
      <c r="GC249" s="87"/>
      <c r="GD249" s="87"/>
      <c r="GE249" s="87"/>
      <c r="GF249" s="87"/>
      <c r="GG249" s="87"/>
      <c r="GH249" s="87"/>
      <c r="GI249" s="87"/>
      <c r="GJ249" s="87"/>
      <c r="GK249" s="87"/>
      <c r="GL249" s="87"/>
      <c r="GM249" s="87"/>
      <c r="GN249" s="87"/>
      <c r="GO249" s="87"/>
      <c r="GP249" s="87"/>
      <c r="GQ249" s="87"/>
      <c r="GR249" s="87"/>
      <c r="GS249" s="87"/>
      <c r="GT249" s="87"/>
      <c r="GU249" s="87"/>
      <c r="GV249" s="87"/>
      <c r="GW249" s="87"/>
      <c r="GX249" s="87"/>
      <c r="GY249" s="87"/>
      <c r="GZ249" s="87"/>
      <c r="HA249" s="87"/>
      <c r="HB249" s="87"/>
      <c r="HC249" s="87"/>
      <c r="HD249" s="87"/>
      <c r="HE249" s="87"/>
      <c r="HF249" s="87"/>
      <c r="HG249" s="87"/>
      <c r="HH249" s="87"/>
      <c r="HI249" s="87"/>
      <c r="HJ249" s="87"/>
      <c r="HK249" s="87"/>
      <c r="HL249" s="87"/>
      <c r="HM249" s="87">
        <f>IF($B249=PO_valitsin!$C$8,100000,'mallin data'!EN249/'mallin data'!BO$297*PO_valitsin!E$5)</f>
        <v>1.1072017149367787E-2</v>
      </c>
      <c r="HN249" s="87">
        <f>IF($B249=PO_valitsin!$C$8,100000,'mallin data'!EO249/'mallin data'!BP$297*PO_valitsin!H$5)</f>
        <v>9.8111784380794459E-2</v>
      </c>
      <c r="HO249" s="87"/>
      <c r="HP249" s="87"/>
      <c r="HQ249" s="87"/>
      <c r="HR249" s="87">
        <f>IF($B249=PO_valitsin!$C$8,100000,'mallin data'!ES249/'mallin data'!BT$297*PO_valitsin!I$5)</f>
        <v>1.4622236824659501E-2</v>
      </c>
      <c r="HS249" s="87"/>
      <c r="HT249" s="87"/>
      <c r="HU249" s="87"/>
      <c r="HV249" s="87"/>
      <c r="HW249" s="87"/>
      <c r="HX249" s="87"/>
      <c r="HY249" s="87"/>
      <c r="HZ249" s="87"/>
      <c r="IA249" s="87"/>
      <c r="IB249" s="87"/>
      <c r="IC249" s="87"/>
      <c r="ID249" s="87"/>
      <c r="IE249" s="87"/>
      <c r="IF249" s="87"/>
      <c r="IG249" s="87"/>
      <c r="IH249" s="87">
        <f>IF($B249=PO_valitsin!$C$8,100000,'mallin data'!FI249/'mallin data'!CJ$297*PO_valitsin!G$5)</f>
        <v>0.15271392853820273</v>
      </c>
      <c r="II249" s="88">
        <f t="shared" si="12"/>
        <v>0.89234167611734649</v>
      </c>
      <c r="IJ249" s="80">
        <f t="shared" si="13"/>
        <v>129</v>
      </c>
      <c r="IK249" s="89">
        <f t="shared" si="15"/>
        <v>2.4700000000000036E-8</v>
      </c>
      <c r="IL249" s="36" t="str">
        <f t="shared" si="14"/>
        <v>Sysmä</v>
      </c>
    </row>
    <row r="250" spans="2:246" x14ac:dyDescent="0.2">
      <c r="B250" s="12" t="s">
        <v>376</v>
      </c>
      <c r="C250" s="12">
        <v>783</v>
      </c>
      <c r="F250" s="59" t="s">
        <v>121</v>
      </c>
      <c r="G250" s="59" t="s">
        <v>122</v>
      </c>
      <c r="H250" s="59" t="s">
        <v>93</v>
      </c>
      <c r="I250" s="59" t="s">
        <v>94</v>
      </c>
      <c r="J250" s="71">
        <v>50.1</v>
      </c>
      <c r="Q250" s="71">
        <v>52.2</v>
      </c>
      <c r="AV250" s="67"/>
      <c r="AW250" s="67"/>
      <c r="BO250" s="76">
        <v>1.0050251256281407E-2</v>
      </c>
      <c r="BP250" s="77">
        <v>27437.904343735299</v>
      </c>
      <c r="BT250" s="75">
        <v>3.0000000000000001E-3</v>
      </c>
      <c r="CJ250" s="68">
        <v>603</v>
      </c>
      <c r="CK250" s="84">
        <f>ABS(J250-PO_valitsin!$D$8)</f>
        <v>4.6000000000000014</v>
      </c>
      <c r="CR250" s="86">
        <f>ABS(Q250-PO_valitsin!$F$8)</f>
        <v>35.799999999999997</v>
      </c>
      <c r="EN250" s="85">
        <f>ABS(BO250-PO_valitsin!$E$8)</f>
        <v>5.7464044359729682E-2</v>
      </c>
      <c r="EO250" s="85">
        <f>ABS(BP250-PO_valitsin!$H$8)</f>
        <v>730.53342023636651</v>
      </c>
      <c r="ES250" s="85">
        <f>ABS(BT250-PO_valitsin!$I$8)</f>
        <v>1E-3</v>
      </c>
      <c r="FI250" s="85">
        <f>ABS(CJ250-PO_valitsin!$G$8)</f>
        <v>1165</v>
      </c>
      <c r="FJ250" s="87">
        <f>IF($B250=PO_valitsin!$C$8,100000,'mallin data'!CK250/'mallin data'!J$297*PO_valitsin!D$5)</f>
        <v>0.20739470402158361</v>
      </c>
      <c r="FK250" s="87"/>
      <c r="FL250" s="87"/>
      <c r="FM250" s="87"/>
      <c r="FN250" s="87"/>
      <c r="FO250" s="87"/>
      <c r="FP250" s="87"/>
      <c r="FQ250" s="87">
        <f>IF($B250=PO_valitsin!$C$8,100000,'mallin data'!CR250/'mallin data'!Q$297*PO_valitsin!F$5)</f>
        <v>0.16946546725086734</v>
      </c>
      <c r="FR250" s="87"/>
      <c r="FS250" s="87"/>
      <c r="FT250" s="87"/>
      <c r="FU250" s="87"/>
      <c r="FV250" s="87"/>
      <c r="FW250" s="87"/>
      <c r="FX250" s="87"/>
      <c r="FY250" s="87"/>
      <c r="FZ250" s="87"/>
      <c r="GA250" s="87"/>
      <c r="GB250" s="87"/>
      <c r="GC250" s="87"/>
      <c r="GD250" s="87"/>
      <c r="GE250" s="87"/>
      <c r="GF250" s="87"/>
      <c r="GG250" s="87"/>
      <c r="GH250" s="87"/>
      <c r="GI250" s="87"/>
      <c r="GJ250" s="87"/>
      <c r="GK250" s="87"/>
      <c r="GL250" s="87"/>
      <c r="GM250" s="87"/>
      <c r="GN250" s="87"/>
      <c r="GO250" s="87"/>
      <c r="GP250" s="87"/>
      <c r="GQ250" s="87"/>
      <c r="GR250" s="87"/>
      <c r="GS250" s="87"/>
      <c r="GT250" s="87"/>
      <c r="GU250" s="87"/>
      <c r="GV250" s="87"/>
      <c r="GW250" s="87"/>
      <c r="GX250" s="87"/>
      <c r="GY250" s="87"/>
      <c r="GZ250" s="87"/>
      <c r="HA250" s="87"/>
      <c r="HB250" s="87"/>
      <c r="HC250" s="87"/>
      <c r="HD250" s="87"/>
      <c r="HE250" s="87"/>
      <c r="HF250" s="87"/>
      <c r="HG250" s="87"/>
      <c r="HH250" s="87"/>
      <c r="HI250" s="87"/>
      <c r="HJ250" s="87"/>
      <c r="HK250" s="87"/>
      <c r="HL250" s="87"/>
      <c r="HM250" s="87">
        <f>IF($B250=PO_valitsin!$C$8,100000,'mallin data'!EN250/'mallin data'!BO$297*PO_valitsin!E$5)</f>
        <v>0.56309851744259964</v>
      </c>
      <c r="HN250" s="87">
        <f>IF($B250=PO_valitsin!$C$8,100000,'mallin data'!EO250/'mallin data'!BP$297*PO_valitsin!H$5)</f>
        <v>2.3182901641259562E-2</v>
      </c>
      <c r="HO250" s="87"/>
      <c r="HP250" s="87"/>
      <c r="HQ250" s="87"/>
      <c r="HR250" s="87">
        <f>IF($B250=PO_valitsin!$C$8,100000,'mallin data'!ES250/'mallin data'!BT$297*PO_valitsin!I$5)</f>
        <v>1.4622236824659501E-2</v>
      </c>
      <c r="HS250" s="87"/>
      <c r="HT250" s="87"/>
      <c r="HU250" s="87"/>
      <c r="HV250" s="87"/>
      <c r="HW250" s="87"/>
      <c r="HX250" s="87"/>
      <c r="HY250" s="87"/>
      <c r="HZ250" s="87"/>
      <c r="IA250" s="87"/>
      <c r="IB250" s="87"/>
      <c r="IC250" s="87"/>
      <c r="ID250" s="87"/>
      <c r="IE250" s="87"/>
      <c r="IF250" s="87"/>
      <c r="IG250" s="87"/>
      <c r="IH250" s="87">
        <f>IF($B250=PO_valitsin!$C$8,100000,'mallin data'!FI250/'mallin data'!CJ$297*PO_valitsin!G$5)</f>
        <v>0.11317539869402427</v>
      </c>
      <c r="II250" s="88">
        <f t="shared" si="12"/>
        <v>1.090939250674994</v>
      </c>
      <c r="IJ250" s="80">
        <f t="shared" si="13"/>
        <v>188</v>
      </c>
      <c r="IK250" s="89">
        <f t="shared" si="15"/>
        <v>2.4800000000000037E-8</v>
      </c>
      <c r="IL250" s="36" t="str">
        <f t="shared" si="14"/>
        <v>Säkylä</v>
      </c>
    </row>
    <row r="251" spans="2:246" x14ac:dyDescent="0.2">
      <c r="B251" s="12" t="s">
        <v>377</v>
      </c>
      <c r="C251" s="12">
        <v>831</v>
      </c>
      <c r="F251" s="59" t="s">
        <v>178</v>
      </c>
      <c r="G251" s="59" t="s">
        <v>179</v>
      </c>
      <c r="H251" s="59" t="s">
        <v>93</v>
      </c>
      <c r="I251" s="59" t="s">
        <v>94</v>
      </c>
      <c r="J251" s="71">
        <v>47.6</v>
      </c>
      <c r="Q251" s="71">
        <v>73</v>
      </c>
      <c r="AV251" s="67"/>
      <c r="AW251" s="67"/>
      <c r="BO251" s="76">
        <v>-7.2314049586776855E-2</v>
      </c>
      <c r="BP251" s="77">
        <v>27934.755459459459</v>
      </c>
      <c r="BT251" s="75">
        <v>2E-3</v>
      </c>
      <c r="CJ251" s="68">
        <v>449</v>
      </c>
      <c r="CK251" s="84">
        <f>ABS(J251-PO_valitsin!$D$8)</f>
        <v>2.1000000000000014</v>
      </c>
      <c r="CR251" s="86">
        <f>ABS(Q251-PO_valitsin!$F$8)</f>
        <v>15</v>
      </c>
      <c r="EN251" s="85">
        <f>ABS(BO251-PO_valitsin!$E$8)</f>
        <v>2.4900256483328581E-2</v>
      </c>
      <c r="EO251" s="85">
        <f>ABS(BP251-PO_valitsin!$H$8)</f>
        <v>1227.3845359605257</v>
      </c>
      <c r="ES251" s="85">
        <f>ABS(BT251-PO_valitsin!$I$8)</f>
        <v>0</v>
      </c>
      <c r="FI251" s="85">
        <f>ABS(CJ251-PO_valitsin!$G$8)</f>
        <v>1319</v>
      </c>
      <c r="FJ251" s="87">
        <f>IF($B251=PO_valitsin!$C$8,100000,'mallin data'!CK251/'mallin data'!J$297*PO_valitsin!D$5)</f>
        <v>9.4680190966375172E-2</v>
      </c>
      <c r="FK251" s="87"/>
      <c r="FL251" s="87"/>
      <c r="FM251" s="87"/>
      <c r="FN251" s="87"/>
      <c r="FO251" s="87"/>
      <c r="FP251" s="87"/>
      <c r="FQ251" s="87">
        <f>IF($B251=PO_valitsin!$C$8,100000,'mallin data'!CR251/'mallin data'!Q$297*PO_valitsin!F$5)</f>
        <v>7.1005084043659517E-2</v>
      </c>
      <c r="FR251" s="87"/>
      <c r="FS251" s="87"/>
      <c r="FT251" s="87"/>
      <c r="FU251" s="87"/>
      <c r="FV251" s="87"/>
      <c r="FW251" s="87"/>
      <c r="FX251" s="87"/>
      <c r="FY251" s="87"/>
      <c r="FZ251" s="87"/>
      <c r="GA251" s="87"/>
      <c r="GB251" s="87"/>
      <c r="GC251" s="87"/>
      <c r="GD251" s="87"/>
      <c r="GE251" s="87"/>
      <c r="GF251" s="87"/>
      <c r="GG251" s="87"/>
      <c r="GH251" s="87"/>
      <c r="GI251" s="87"/>
      <c r="GJ251" s="87"/>
      <c r="GK251" s="87"/>
      <c r="GL251" s="87"/>
      <c r="GM251" s="87"/>
      <c r="GN251" s="87"/>
      <c r="GO251" s="87"/>
      <c r="GP251" s="87"/>
      <c r="GQ251" s="87"/>
      <c r="GR251" s="87"/>
      <c r="GS251" s="87"/>
      <c r="GT251" s="87"/>
      <c r="GU251" s="87"/>
      <c r="GV251" s="87"/>
      <c r="GW251" s="87"/>
      <c r="GX251" s="87"/>
      <c r="GY251" s="87"/>
      <c r="GZ251" s="87"/>
      <c r="HA251" s="87"/>
      <c r="HB251" s="87"/>
      <c r="HC251" s="87"/>
      <c r="HD251" s="87"/>
      <c r="HE251" s="87"/>
      <c r="HF251" s="87"/>
      <c r="HG251" s="87"/>
      <c r="HH251" s="87"/>
      <c r="HI251" s="87"/>
      <c r="HJ251" s="87"/>
      <c r="HK251" s="87"/>
      <c r="HL251" s="87"/>
      <c r="HM251" s="87">
        <f>IF($B251=PO_valitsin!$C$8,100000,'mallin data'!EN251/'mallin data'!BO$297*PO_valitsin!E$5)</f>
        <v>0.24400123008969432</v>
      </c>
      <c r="HN251" s="87">
        <f>IF($B251=PO_valitsin!$C$8,100000,'mallin data'!EO251/'mallin data'!BP$297*PO_valitsin!H$5)</f>
        <v>3.8950079743058683E-2</v>
      </c>
      <c r="HO251" s="87"/>
      <c r="HP251" s="87"/>
      <c r="HQ251" s="87"/>
      <c r="HR251" s="87">
        <f>IF($B251=PO_valitsin!$C$8,100000,'mallin data'!ES251/'mallin data'!BT$297*PO_valitsin!I$5)</f>
        <v>0</v>
      </c>
      <c r="HS251" s="87"/>
      <c r="HT251" s="87"/>
      <c r="HU251" s="87"/>
      <c r="HV251" s="87"/>
      <c r="HW251" s="87"/>
      <c r="HX251" s="87"/>
      <c r="HY251" s="87"/>
      <c r="HZ251" s="87"/>
      <c r="IA251" s="87"/>
      <c r="IB251" s="87"/>
      <c r="IC251" s="87"/>
      <c r="ID251" s="87"/>
      <c r="IE251" s="87"/>
      <c r="IF251" s="87"/>
      <c r="IG251" s="87"/>
      <c r="IH251" s="87">
        <f>IF($B251=PO_valitsin!$C$8,100000,'mallin data'!FI251/'mallin data'!CJ$297*PO_valitsin!G$5)</f>
        <v>0.12813592349992961</v>
      </c>
      <c r="II251" s="88">
        <f t="shared" si="12"/>
        <v>0.57677253324271727</v>
      </c>
      <c r="IJ251" s="80">
        <f t="shared" si="13"/>
        <v>40</v>
      </c>
      <c r="IK251" s="89">
        <f t="shared" si="15"/>
        <v>2.4900000000000038E-8</v>
      </c>
      <c r="IL251" s="36" t="str">
        <f t="shared" si="14"/>
        <v>Taipalsaari</v>
      </c>
    </row>
    <row r="252" spans="2:246" x14ac:dyDescent="0.2">
      <c r="B252" s="12" t="s">
        <v>378</v>
      </c>
      <c r="C252" s="12">
        <v>832</v>
      </c>
      <c r="F252" s="59" t="s">
        <v>91</v>
      </c>
      <c r="G252" s="59" t="s">
        <v>92</v>
      </c>
      <c r="H252" s="59" t="s">
        <v>93</v>
      </c>
      <c r="I252" s="59" t="s">
        <v>94</v>
      </c>
      <c r="J252" s="71">
        <v>49.4</v>
      </c>
      <c r="Q252" s="71">
        <v>59.2</v>
      </c>
      <c r="AV252" s="67"/>
      <c r="AW252" s="67"/>
      <c r="BO252" s="76">
        <v>-6.8527918781725886E-2</v>
      </c>
      <c r="BP252" s="77">
        <v>23061.783436076119</v>
      </c>
      <c r="BT252" s="75">
        <v>1E-3</v>
      </c>
      <c r="CJ252" s="68">
        <v>367</v>
      </c>
      <c r="CK252" s="84">
        <f>ABS(J252-PO_valitsin!$D$8)</f>
        <v>3.8999999999999986</v>
      </c>
      <c r="CR252" s="86">
        <f>ABS(Q252-PO_valitsin!$F$8)</f>
        <v>28.799999999999997</v>
      </c>
      <c r="EN252" s="85">
        <f>ABS(BO252-PO_valitsin!$E$8)</f>
        <v>2.1114125678277612E-2</v>
      </c>
      <c r="EO252" s="85">
        <f>ABS(BP252-PO_valitsin!$H$8)</f>
        <v>3645.5874874228139</v>
      </c>
      <c r="ES252" s="85">
        <f>ABS(BT252-PO_valitsin!$I$8)</f>
        <v>1E-3</v>
      </c>
      <c r="FI252" s="85">
        <f>ABS(CJ252-PO_valitsin!$G$8)</f>
        <v>1401</v>
      </c>
      <c r="FJ252" s="87">
        <f>IF($B252=PO_valitsin!$C$8,100000,'mallin data'!CK252/'mallin data'!J$297*PO_valitsin!D$5)</f>
        <v>0.17583464036612514</v>
      </c>
      <c r="FK252" s="87"/>
      <c r="FL252" s="87"/>
      <c r="FM252" s="87"/>
      <c r="FN252" s="87"/>
      <c r="FO252" s="87"/>
      <c r="FP252" s="87"/>
      <c r="FQ252" s="87">
        <f>IF($B252=PO_valitsin!$C$8,100000,'mallin data'!CR252/'mallin data'!Q$297*PO_valitsin!F$5)</f>
        <v>0.13632976136382624</v>
      </c>
      <c r="FR252" s="87"/>
      <c r="FS252" s="87"/>
      <c r="FT252" s="87"/>
      <c r="FU252" s="87"/>
      <c r="FV252" s="87"/>
      <c r="FW252" s="87"/>
      <c r="FX252" s="87"/>
      <c r="FY252" s="87"/>
      <c r="FZ252" s="87"/>
      <c r="GA252" s="87"/>
      <c r="GB252" s="87"/>
      <c r="GC252" s="87"/>
      <c r="GD252" s="87"/>
      <c r="GE252" s="87"/>
      <c r="GF252" s="87"/>
      <c r="GG252" s="87"/>
      <c r="GH252" s="87"/>
      <c r="GI252" s="87"/>
      <c r="GJ252" s="87"/>
      <c r="GK252" s="87"/>
      <c r="GL252" s="87"/>
      <c r="GM252" s="87"/>
      <c r="GN252" s="87"/>
      <c r="GO252" s="87"/>
      <c r="GP252" s="87"/>
      <c r="GQ252" s="87"/>
      <c r="GR252" s="87"/>
      <c r="GS252" s="87"/>
      <c r="GT252" s="87"/>
      <c r="GU252" s="87"/>
      <c r="GV252" s="87"/>
      <c r="GW252" s="87"/>
      <c r="GX252" s="87"/>
      <c r="GY252" s="87"/>
      <c r="GZ252" s="87"/>
      <c r="HA252" s="87"/>
      <c r="HB252" s="87"/>
      <c r="HC252" s="87"/>
      <c r="HD252" s="87"/>
      <c r="HE252" s="87"/>
      <c r="HF252" s="87"/>
      <c r="HG252" s="87"/>
      <c r="HH252" s="87"/>
      <c r="HI252" s="87"/>
      <c r="HJ252" s="87"/>
      <c r="HK252" s="87"/>
      <c r="HL252" s="87"/>
      <c r="HM252" s="87">
        <f>IF($B252=PO_valitsin!$C$8,100000,'mallin data'!EN252/'mallin data'!BO$297*PO_valitsin!E$5)</f>
        <v>0.20690038438830785</v>
      </c>
      <c r="HN252" s="87">
        <f>IF($B252=PO_valitsin!$C$8,100000,'mallin data'!EO252/'mallin data'!BP$297*PO_valitsin!H$5)</f>
        <v>0.1156898422500431</v>
      </c>
      <c r="HO252" s="87"/>
      <c r="HP252" s="87"/>
      <c r="HQ252" s="87"/>
      <c r="HR252" s="87">
        <f>IF($B252=PO_valitsin!$C$8,100000,'mallin data'!ES252/'mallin data'!BT$297*PO_valitsin!I$5)</f>
        <v>1.4622236824659501E-2</v>
      </c>
      <c r="HS252" s="87"/>
      <c r="HT252" s="87"/>
      <c r="HU252" s="87"/>
      <c r="HV252" s="87"/>
      <c r="HW252" s="87"/>
      <c r="HX252" s="87"/>
      <c r="HY252" s="87"/>
      <c r="HZ252" s="87"/>
      <c r="IA252" s="87"/>
      <c r="IB252" s="87"/>
      <c r="IC252" s="87"/>
      <c r="ID252" s="87"/>
      <c r="IE252" s="87"/>
      <c r="IF252" s="87"/>
      <c r="IG252" s="87"/>
      <c r="IH252" s="87">
        <f>IF($B252=PO_valitsin!$C$8,100000,'mallin data'!FI252/'mallin data'!CJ$297*PO_valitsin!G$5)</f>
        <v>0.13610191722774936</v>
      </c>
      <c r="II252" s="88">
        <f t="shared" si="12"/>
        <v>0.78547880742071108</v>
      </c>
      <c r="IJ252" s="80">
        <f t="shared" si="13"/>
        <v>90</v>
      </c>
      <c r="IK252" s="89">
        <f t="shared" si="15"/>
        <v>2.5000000000000039E-8</v>
      </c>
      <c r="IL252" s="36" t="str">
        <f t="shared" si="14"/>
        <v>Taivalkoski</v>
      </c>
    </row>
    <row r="253" spans="2:246" x14ac:dyDescent="0.2">
      <c r="B253" s="12" t="s">
        <v>379</v>
      </c>
      <c r="C253" s="12">
        <v>833</v>
      </c>
      <c r="F253" s="59" t="s">
        <v>106</v>
      </c>
      <c r="G253" s="59" t="s">
        <v>107</v>
      </c>
      <c r="H253" s="59" t="s">
        <v>93</v>
      </c>
      <c r="I253" s="59" t="s">
        <v>94</v>
      </c>
      <c r="J253" s="71">
        <v>51.4</v>
      </c>
      <c r="Q253" s="71">
        <v>47.4</v>
      </c>
      <c r="AV253" s="67"/>
      <c r="AW253" s="67"/>
      <c r="BO253" s="76">
        <v>-2.2099447513812154E-2</v>
      </c>
      <c r="BP253" s="77">
        <v>25926.939589442816</v>
      </c>
      <c r="BT253" s="75">
        <v>1.1000000000000001E-2</v>
      </c>
      <c r="CJ253" s="68">
        <v>177</v>
      </c>
      <c r="CK253" s="84">
        <f>ABS(J253-PO_valitsin!$D$8)</f>
        <v>5.8999999999999986</v>
      </c>
      <c r="CR253" s="86">
        <f>ABS(Q253-PO_valitsin!$F$8)</f>
        <v>40.6</v>
      </c>
      <c r="EN253" s="85">
        <f>ABS(BO253-PO_valitsin!$E$8)</f>
        <v>2.531434558963612E-2</v>
      </c>
      <c r="EO253" s="85">
        <f>ABS(BP253-PO_valitsin!$H$8)</f>
        <v>780.43133405611661</v>
      </c>
      <c r="ES253" s="85">
        <f>ABS(BT253-PO_valitsin!$I$8)</f>
        <v>9.0000000000000011E-3</v>
      </c>
      <c r="FI253" s="85">
        <f>ABS(CJ253-PO_valitsin!$G$8)</f>
        <v>1591</v>
      </c>
      <c r="FJ253" s="87">
        <f>IF($B253=PO_valitsin!$C$8,100000,'mallin data'!CK253/'mallin data'!J$297*PO_valitsin!D$5)</f>
        <v>0.26600625081029189</v>
      </c>
      <c r="FK253" s="87"/>
      <c r="FL253" s="87"/>
      <c r="FM253" s="87"/>
      <c r="FN253" s="87"/>
      <c r="FO253" s="87"/>
      <c r="FP253" s="87"/>
      <c r="FQ253" s="87">
        <f>IF($B253=PO_valitsin!$C$8,100000,'mallin data'!CR253/'mallin data'!Q$297*PO_valitsin!F$5)</f>
        <v>0.19218709414483839</v>
      </c>
      <c r="FR253" s="87"/>
      <c r="FS253" s="87"/>
      <c r="FT253" s="87"/>
      <c r="FU253" s="87"/>
      <c r="FV253" s="87"/>
      <c r="FW253" s="87"/>
      <c r="FX253" s="87"/>
      <c r="FY253" s="87"/>
      <c r="FZ253" s="87"/>
      <c r="GA253" s="87"/>
      <c r="GB253" s="87"/>
      <c r="GC253" s="87"/>
      <c r="GD253" s="87"/>
      <c r="GE253" s="87"/>
      <c r="GF253" s="87"/>
      <c r="GG253" s="87"/>
      <c r="GH253" s="87"/>
      <c r="GI253" s="87"/>
      <c r="GJ253" s="87"/>
      <c r="GK253" s="87"/>
      <c r="GL253" s="87"/>
      <c r="GM253" s="87"/>
      <c r="GN253" s="87"/>
      <c r="GO253" s="87"/>
      <c r="GP253" s="87"/>
      <c r="GQ253" s="87"/>
      <c r="GR253" s="87"/>
      <c r="GS253" s="87"/>
      <c r="GT253" s="87"/>
      <c r="GU253" s="87"/>
      <c r="GV253" s="87"/>
      <c r="GW253" s="87"/>
      <c r="GX253" s="87"/>
      <c r="GY253" s="87"/>
      <c r="GZ253" s="87"/>
      <c r="HA253" s="87"/>
      <c r="HB253" s="87"/>
      <c r="HC253" s="87"/>
      <c r="HD253" s="87"/>
      <c r="HE253" s="87"/>
      <c r="HF253" s="87"/>
      <c r="HG253" s="87"/>
      <c r="HH253" s="87"/>
      <c r="HI253" s="87"/>
      <c r="HJ253" s="87"/>
      <c r="HK253" s="87"/>
      <c r="HL253" s="87"/>
      <c r="HM253" s="87">
        <f>IF($B253=PO_valitsin!$C$8,100000,'mallin data'!EN253/'mallin data'!BO$297*PO_valitsin!E$5)</f>
        <v>0.24805894938963122</v>
      </c>
      <c r="HN253" s="87">
        <f>IF($B253=PO_valitsin!$C$8,100000,'mallin data'!EO253/'mallin data'!BP$297*PO_valitsin!H$5)</f>
        <v>2.4766372562840443E-2</v>
      </c>
      <c r="HO253" s="87"/>
      <c r="HP253" s="87"/>
      <c r="HQ253" s="87"/>
      <c r="HR253" s="87">
        <f>IF($B253=PO_valitsin!$C$8,100000,'mallin data'!ES253/'mallin data'!BT$297*PO_valitsin!I$5)</f>
        <v>0.13160013142193552</v>
      </c>
      <c r="HS253" s="87"/>
      <c r="HT253" s="87"/>
      <c r="HU253" s="87"/>
      <c r="HV253" s="87"/>
      <c r="HW253" s="87"/>
      <c r="HX253" s="87"/>
      <c r="HY253" s="87"/>
      <c r="HZ253" s="87"/>
      <c r="IA253" s="87"/>
      <c r="IB253" s="87"/>
      <c r="IC253" s="87"/>
      <c r="ID253" s="87"/>
      <c r="IE253" s="87"/>
      <c r="IF253" s="87"/>
      <c r="IG253" s="87"/>
      <c r="IH253" s="87">
        <f>IF($B253=PO_valitsin!$C$8,100000,'mallin data'!FI253/'mallin data'!CJ$297*PO_valitsin!G$5)</f>
        <v>0.15455970757269755</v>
      </c>
      <c r="II253" s="88">
        <f t="shared" si="12"/>
        <v>1.0171785310022352</v>
      </c>
      <c r="IJ253" s="80">
        <f t="shared" si="13"/>
        <v>173</v>
      </c>
      <c r="IK253" s="89">
        <f t="shared" si="15"/>
        <v>2.5100000000000039E-8</v>
      </c>
      <c r="IL253" s="36" t="str">
        <f t="shared" si="14"/>
        <v>Taivassalo</v>
      </c>
    </row>
    <row r="254" spans="2:246" x14ac:dyDescent="0.2">
      <c r="B254" s="12" t="s">
        <v>380</v>
      </c>
      <c r="C254" s="12">
        <v>834</v>
      </c>
      <c r="F254" s="59" t="s">
        <v>126</v>
      </c>
      <c r="G254" s="59" t="s">
        <v>127</v>
      </c>
      <c r="H254" s="59" t="s">
        <v>93</v>
      </c>
      <c r="I254" s="59" t="s">
        <v>94</v>
      </c>
      <c r="J254" s="71">
        <v>48.3</v>
      </c>
      <c r="Q254" s="71">
        <v>39.299999999999997</v>
      </c>
      <c r="AV254" s="67"/>
      <c r="AW254" s="67"/>
      <c r="BO254" s="76">
        <v>-2.197802197802198E-2</v>
      </c>
      <c r="BP254" s="77">
        <v>26991.318617385354</v>
      </c>
      <c r="BT254" s="75">
        <v>2E-3</v>
      </c>
      <c r="CJ254" s="68">
        <v>534</v>
      </c>
      <c r="CK254" s="84">
        <f>ABS(J254-PO_valitsin!$D$8)</f>
        <v>2.7999999999999972</v>
      </c>
      <c r="CR254" s="86">
        <f>ABS(Q254-PO_valitsin!$F$8)</f>
        <v>48.7</v>
      </c>
      <c r="EN254" s="85">
        <f>ABS(BO254-PO_valitsin!$E$8)</f>
        <v>2.5435771125426294E-2</v>
      </c>
      <c r="EO254" s="85">
        <f>ABS(BP254-PO_valitsin!$H$8)</f>
        <v>283.94769388642089</v>
      </c>
      <c r="ES254" s="85">
        <f>ABS(BT254-PO_valitsin!$I$8)</f>
        <v>0</v>
      </c>
      <c r="FI254" s="85">
        <f>ABS(CJ254-PO_valitsin!$G$8)</f>
        <v>1234</v>
      </c>
      <c r="FJ254" s="87">
        <f>IF($B254=PO_valitsin!$C$8,100000,'mallin data'!CK254/'mallin data'!J$297*PO_valitsin!D$5)</f>
        <v>0.12624025462183333</v>
      </c>
      <c r="FK254" s="87"/>
      <c r="FL254" s="87"/>
      <c r="FM254" s="87"/>
      <c r="FN254" s="87"/>
      <c r="FO254" s="87"/>
      <c r="FP254" s="87"/>
      <c r="FQ254" s="87">
        <f>IF($B254=PO_valitsin!$C$8,100000,'mallin data'!CR254/'mallin data'!Q$297*PO_valitsin!F$5)</f>
        <v>0.23052983952841452</v>
      </c>
      <c r="FR254" s="87"/>
      <c r="FS254" s="87"/>
      <c r="FT254" s="87"/>
      <c r="FU254" s="87"/>
      <c r="FV254" s="87"/>
      <c r="FW254" s="87"/>
      <c r="FX254" s="87"/>
      <c r="FY254" s="87"/>
      <c r="FZ254" s="87"/>
      <c r="GA254" s="87"/>
      <c r="GB254" s="87"/>
      <c r="GC254" s="87"/>
      <c r="GD254" s="87"/>
      <c r="GE254" s="87"/>
      <c r="GF254" s="87"/>
      <c r="GG254" s="87"/>
      <c r="GH254" s="87"/>
      <c r="GI254" s="87"/>
      <c r="GJ254" s="87"/>
      <c r="GK254" s="87"/>
      <c r="GL254" s="87"/>
      <c r="GM254" s="87"/>
      <c r="GN254" s="87"/>
      <c r="GO254" s="87"/>
      <c r="GP254" s="87"/>
      <c r="GQ254" s="87"/>
      <c r="GR254" s="87"/>
      <c r="GS254" s="87"/>
      <c r="GT254" s="87"/>
      <c r="GU254" s="87"/>
      <c r="GV254" s="87"/>
      <c r="GW254" s="87"/>
      <c r="GX254" s="87"/>
      <c r="GY254" s="87"/>
      <c r="GZ254" s="87"/>
      <c r="HA254" s="87"/>
      <c r="HB254" s="87"/>
      <c r="HC254" s="87"/>
      <c r="HD254" s="87"/>
      <c r="HE254" s="87"/>
      <c r="HF254" s="87"/>
      <c r="HG254" s="87"/>
      <c r="HH254" s="87"/>
      <c r="HI254" s="87"/>
      <c r="HJ254" s="87"/>
      <c r="HK254" s="87"/>
      <c r="HL254" s="87"/>
      <c r="HM254" s="87">
        <f>IF($B254=PO_valitsin!$C$8,100000,'mallin data'!EN254/'mallin data'!BO$297*PO_valitsin!E$5)</f>
        <v>0.24924881585212891</v>
      </c>
      <c r="HN254" s="87">
        <f>IF($B254=PO_valitsin!$C$8,100000,'mallin data'!EO254/'mallin data'!BP$297*PO_valitsin!H$5)</f>
        <v>9.0108560077942906E-3</v>
      </c>
      <c r="HO254" s="87"/>
      <c r="HP254" s="87"/>
      <c r="HQ254" s="87"/>
      <c r="HR254" s="87">
        <f>IF($B254=PO_valitsin!$C$8,100000,'mallin data'!ES254/'mallin data'!BT$297*PO_valitsin!I$5)</f>
        <v>0</v>
      </c>
      <c r="HS254" s="87"/>
      <c r="HT254" s="87"/>
      <c r="HU254" s="87"/>
      <c r="HV254" s="87"/>
      <c r="HW254" s="87"/>
      <c r="HX254" s="87"/>
      <c r="HY254" s="87"/>
      <c r="HZ254" s="87"/>
      <c r="IA254" s="87"/>
      <c r="IB254" s="87"/>
      <c r="IC254" s="87"/>
      <c r="ID254" s="87"/>
      <c r="IE254" s="87"/>
      <c r="IF254" s="87"/>
      <c r="IG254" s="87"/>
      <c r="IH254" s="87">
        <f>IF($B254=PO_valitsin!$C$8,100000,'mallin data'!FI254/'mallin data'!CJ$297*PO_valitsin!G$5)</f>
        <v>0.11987849097718967</v>
      </c>
      <c r="II254" s="88">
        <f t="shared" si="12"/>
        <v>0.7349082821873606</v>
      </c>
      <c r="IJ254" s="80">
        <f t="shared" si="13"/>
        <v>74</v>
      </c>
      <c r="IK254" s="89">
        <f t="shared" si="15"/>
        <v>2.520000000000004E-8</v>
      </c>
      <c r="IL254" s="36" t="str">
        <f t="shared" si="14"/>
        <v>Tammela</v>
      </c>
    </row>
    <row r="255" spans="2:246" x14ac:dyDescent="0.2">
      <c r="B255" s="12" t="s">
        <v>167</v>
      </c>
      <c r="C255" s="12">
        <v>837</v>
      </c>
      <c r="F255" s="59" t="s">
        <v>82</v>
      </c>
      <c r="G255" s="59" t="s">
        <v>83</v>
      </c>
      <c r="H255" s="59" t="s">
        <v>117</v>
      </c>
      <c r="I255" s="59" t="s">
        <v>118</v>
      </c>
      <c r="J255" s="71">
        <v>41</v>
      </c>
      <c r="Q255" s="71">
        <v>52.6</v>
      </c>
      <c r="AV255" s="67"/>
      <c r="AW255" s="67"/>
      <c r="BO255" s="76">
        <v>1.4199330525861139E-2</v>
      </c>
      <c r="BP255" s="77">
        <v>27767.528947265244</v>
      </c>
      <c r="BT255" s="75">
        <v>5.0000000000000001E-3</v>
      </c>
      <c r="CJ255" s="68">
        <v>18785</v>
      </c>
      <c r="CK255" s="84">
        <f>ABS(J255-PO_valitsin!$D$8)</f>
        <v>4.5</v>
      </c>
      <c r="CR255" s="86">
        <f>ABS(Q255-PO_valitsin!$F$8)</f>
        <v>35.4</v>
      </c>
      <c r="EN255" s="85">
        <f>ABS(BO255-PO_valitsin!$E$8)</f>
        <v>6.1613123629309416E-2</v>
      </c>
      <c r="EO255" s="85">
        <f>ABS(BP255-PO_valitsin!$H$8)</f>
        <v>1060.1580237663111</v>
      </c>
      <c r="ES255" s="85">
        <f>ABS(BT255-PO_valitsin!$I$8)</f>
        <v>3.0000000000000001E-3</v>
      </c>
      <c r="FI255" s="85">
        <f>ABS(CJ255-PO_valitsin!$G$8)</f>
        <v>17017</v>
      </c>
      <c r="FJ255" s="87">
        <f>IF($B255=PO_valitsin!$C$8,100000,'mallin data'!CK255/'mallin data'!J$297*PO_valitsin!D$5)</f>
        <v>0.20288612349937524</v>
      </c>
      <c r="FK255" s="87"/>
      <c r="FL255" s="87"/>
      <c r="FM255" s="87"/>
      <c r="FN255" s="87"/>
      <c r="FO255" s="87"/>
      <c r="FP255" s="87"/>
      <c r="FQ255" s="87">
        <f>IF($B255=PO_valitsin!$C$8,100000,'mallin data'!CR255/'mallin data'!Q$297*PO_valitsin!F$5)</f>
        <v>0.1675719983430364</v>
      </c>
      <c r="FR255" s="87"/>
      <c r="FS255" s="87"/>
      <c r="FT255" s="87"/>
      <c r="FU255" s="87"/>
      <c r="FV255" s="87"/>
      <c r="FW255" s="87"/>
      <c r="FX255" s="87"/>
      <c r="FY255" s="87"/>
      <c r="FZ255" s="87"/>
      <c r="GA255" s="87"/>
      <c r="GB255" s="87"/>
      <c r="GC255" s="87"/>
      <c r="GD255" s="87"/>
      <c r="GE255" s="87"/>
      <c r="GF255" s="87"/>
      <c r="GG255" s="87"/>
      <c r="GH255" s="87"/>
      <c r="GI255" s="87"/>
      <c r="GJ255" s="87"/>
      <c r="GK255" s="87"/>
      <c r="GL255" s="87"/>
      <c r="GM255" s="87"/>
      <c r="GN255" s="87"/>
      <c r="GO255" s="87"/>
      <c r="GP255" s="87"/>
      <c r="GQ255" s="87"/>
      <c r="GR255" s="87"/>
      <c r="GS255" s="87"/>
      <c r="GT255" s="87"/>
      <c r="GU255" s="87"/>
      <c r="GV255" s="87"/>
      <c r="GW255" s="87"/>
      <c r="GX255" s="87"/>
      <c r="GY255" s="87"/>
      <c r="GZ255" s="87"/>
      <c r="HA255" s="87"/>
      <c r="HB255" s="87"/>
      <c r="HC255" s="87"/>
      <c r="HD255" s="87"/>
      <c r="HE255" s="87"/>
      <c r="HF255" s="87"/>
      <c r="HG255" s="87"/>
      <c r="HH255" s="87"/>
      <c r="HI255" s="87"/>
      <c r="HJ255" s="87"/>
      <c r="HK255" s="87"/>
      <c r="HL255" s="87"/>
      <c r="HM255" s="87">
        <f>IF($B255=PO_valitsin!$C$8,100000,'mallin data'!EN255/'mallin data'!BO$297*PO_valitsin!E$5)</f>
        <v>0.60375594786685738</v>
      </c>
      <c r="HN255" s="87">
        <f>IF($B255=PO_valitsin!$C$8,100000,'mallin data'!EO255/'mallin data'!BP$297*PO_valitsin!H$5)</f>
        <v>3.36432783338158E-2</v>
      </c>
      <c r="HO255" s="87"/>
      <c r="HP255" s="87"/>
      <c r="HQ255" s="87"/>
      <c r="HR255" s="87">
        <f>IF($B255=PO_valitsin!$C$8,100000,'mallin data'!ES255/'mallin data'!BT$297*PO_valitsin!I$5)</f>
        <v>4.3866710473978505E-2</v>
      </c>
      <c r="HS255" s="87"/>
      <c r="HT255" s="87"/>
      <c r="HU255" s="87"/>
      <c r="HV255" s="87"/>
      <c r="HW255" s="87"/>
      <c r="HX255" s="87"/>
      <c r="HY255" s="87"/>
      <c r="HZ255" s="87"/>
      <c r="IA255" s="87"/>
      <c r="IB255" s="87"/>
      <c r="IC255" s="87"/>
      <c r="ID255" s="87"/>
      <c r="IE255" s="87"/>
      <c r="IF255" s="87"/>
      <c r="IG255" s="87"/>
      <c r="IH255" s="87">
        <f>IF($B255=PO_valitsin!$C$8,100000,'mallin data'!FI255/'mallin data'!CJ$297*PO_valitsin!G$5)</f>
        <v>1.6531379910525417</v>
      </c>
      <c r="II255" s="88">
        <f t="shared" si="12"/>
        <v>2.7048620748696046</v>
      </c>
      <c r="IJ255" s="80">
        <f t="shared" si="13"/>
        <v>260</v>
      </c>
      <c r="IK255" s="89">
        <f t="shared" si="15"/>
        <v>2.5300000000000041E-8</v>
      </c>
      <c r="IL255" s="36" t="str">
        <f t="shared" si="14"/>
        <v>Tampere</v>
      </c>
    </row>
    <row r="256" spans="2:246" x14ac:dyDescent="0.2">
      <c r="B256" s="12" t="s">
        <v>381</v>
      </c>
      <c r="C256" s="12">
        <v>844</v>
      </c>
      <c r="F256" s="59" t="s">
        <v>170</v>
      </c>
      <c r="G256" s="59" t="s">
        <v>171</v>
      </c>
      <c r="H256" s="59" t="s">
        <v>93</v>
      </c>
      <c r="I256" s="59" t="s">
        <v>94</v>
      </c>
      <c r="J256" s="71">
        <v>55.9</v>
      </c>
      <c r="Q256" s="71">
        <v>98.7</v>
      </c>
      <c r="AV256" s="67"/>
      <c r="AW256" s="67"/>
      <c r="BO256" s="76">
        <v>-5.8139534883720929E-2</v>
      </c>
      <c r="BP256" s="77">
        <v>23290.624645892352</v>
      </c>
      <c r="BT256" s="75">
        <v>1E-3</v>
      </c>
      <c r="CJ256" s="68">
        <v>81</v>
      </c>
      <c r="CK256" s="84">
        <f>ABS(J256-PO_valitsin!$D$8)</f>
        <v>10.399999999999999</v>
      </c>
      <c r="CR256" s="86">
        <f>ABS(Q256-PO_valitsin!$F$8)</f>
        <v>10.700000000000003</v>
      </c>
      <c r="EN256" s="85">
        <f>ABS(BO256-PO_valitsin!$E$8)</f>
        <v>1.0725741780272656E-2</v>
      </c>
      <c r="EO256" s="85">
        <f>ABS(BP256-PO_valitsin!$H$8)</f>
        <v>3416.7462776065804</v>
      </c>
      <c r="ES256" s="85">
        <f>ABS(BT256-PO_valitsin!$I$8)</f>
        <v>1E-3</v>
      </c>
      <c r="FI256" s="85">
        <f>ABS(CJ256-PO_valitsin!$G$8)</f>
        <v>1687</v>
      </c>
      <c r="FJ256" s="87">
        <f>IF($B256=PO_valitsin!$C$8,100000,'mallin data'!CK256/'mallin data'!J$297*PO_valitsin!D$5)</f>
        <v>0.46889237430966713</v>
      </c>
      <c r="FK256" s="87"/>
      <c r="FL256" s="87"/>
      <c r="FM256" s="87"/>
      <c r="FN256" s="87"/>
      <c r="FO256" s="87"/>
      <c r="FP256" s="87"/>
      <c r="FQ256" s="87">
        <f>IF($B256=PO_valitsin!$C$8,100000,'mallin data'!CR256/'mallin data'!Q$297*PO_valitsin!F$5)</f>
        <v>5.0650293284477128E-2</v>
      </c>
      <c r="FR256" s="87"/>
      <c r="FS256" s="87"/>
      <c r="FT256" s="87"/>
      <c r="FU256" s="87"/>
      <c r="FV256" s="87"/>
      <c r="FW256" s="87"/>
      <c r="FX256" s="87"/>
      <c r="FY256" s="87"/>
      <c r="FZ256" s="87"/>
      <c r="GA256" s="87"/>
      <c r="GB256" s="87"/>
      <c r="GC256" s="87"/>
      <c r="GD256" s="87"/>
      <c r="GE256" s="87"/>
      <c r="GF256" s="87"/>
      <c r="GG256" s="87"/>
      <c r="GH256" s="87"/>
      <c r="GI256" s="87"/>
      <c r="GJ256" s="87"/>
      <c r="GK256" s="87"/>
      <c r="GL256" s="87"/>
      <c r="GM256" s="87"/>
      <c r="GN256" s="87"/>
      <c r="GO256" s="87"/>
      <c r="GP256" s="87"/>
      <c r="GQ256" s="87"/>
      <c r="GR256" s="87"/>
      <c r="GS256" s="87"/>
      <c r="GT256" s="87"/>
      <c r="GU256" s="87"/>
      <c r="GV256" s="87"/>
      <c r="GW256" s="87"/>
      <c r="GX256" s="87"/>
      <c r="GY256" s="87"/>
      <c r="GZ256" s="87"/>
      <c r="HA256" s="87"/>
      <c r="HB256" s="87"/>
      <c r="HC256" s="87"/>
      <c r="HD256" s="87"/>
      <c r="HE256" s="87"/>
      <c r="HF256" s="87"/>
      <c r="HG256" s="87"/>
      <c r="HH256" s="87"/>
      <c r="HI256" s="87"/>
      <c r="HJ256" s="87"/>
      <c r="HK256" s="87"/>
      <c r="HL256" s="87"/>
      <c r="HM256" s="87">
        <f>IF($B256=PO_valitsin!$C$8,100000,'mallin data'!EN256/'mallin data'!BO$297*PO_valitsin!E$5)</f>
        <v>0.10510310163926116</v>
      </c>
      <c r="HN256" s="87">
        <f>IF($B256=PO_valitsin!$C$8,100000,'mallin data'!EO256/'mallin data'!BP$297*PO_valitsin!H$5)</f>
        <v>0.1084277470307442</v>
      </c>
      <c r="HO256" s="87"/>
      <c r="HP256" s="87"/>
      <c r="HQ256" s="87"/>
      <c r="HR256" s="87">
        <f>IF($B256=PO_valitsin!$C$8,100000,'mallin data'!ES256/'mallin data'!BT$297*PO_valitsin!I$5)</f>
        <v>1.4622236824659501E-2</v>
      </c>
      <c r="HS256" s="87"/>
      <c r="HT256" s="87"/>
      <c r="HU256" s="87"/>
      <c r="HV256" s="87"/>
      <c r="HW256" s="87"/>
      <c r="HX256" s="87"/>
      <c r="HY256" s="87"/>
      <c r="HZ256" s="87"/>
      <c r="IA256" s="87"/>
      <c r="IB256" s="87"/>
      <c r="IC256" s="87"/>
      <c r="ID256" s="87"/>
      <c r="IE256" s="87"/>
      <c r="IF256" s="87"/>
      <c r="IG256" s="87"/>
      <c r="IH256" s="87">
        <f>IF($B256=PO_valitsin!$C$8,100000,'mallin data'!FI256/'mallin data'!CJ$297*PO_valitsin!G$5)</f>
        <v>0.16388574901014502</v>
      </c>
      <c r="II256" s="88">
        <f t="shared" si="12"/>
        <v>0.91158152749895416</v>
      </c>
      <c r="IJ256" s="80">
        <f t="shared" si="13"/>
        <v>139</v>
      </c>
      <c r="IK256" s="89">
        <f t="shared" si="15"/>
        <v>2.5400000000000042E-8</v>
      </c>
      <c r="IL256" s="36" t="str">
        <f t="shared" si="14"/>
        <v>Tervo</v>
      </c>
    </row>
    <row r="257" spans="2:246" x14ac:dyDescent="0.2">
      <c r="B257" s="12" t="s">
        <v>382</v>
      </c>
      <c r="C257" s="12">
        <v>845</v>
      </c>
      <c r="F257" s="59" t="s">
        <v>113</v>
      </c>
      <c r="G257" s="59" t="s">
        <v>114</v>
      </c>
      <c r="H257" s="59" t="s">
        <v>93</v>
      </c>
      <c r="I257" s="59" t="s">
        <v>94</v>
      </c>
      <c r="J257" s="71">
        <v>48.4</v>
      </c>
      <c r="Q257" s="71">
        <v>34.799999999999997</v>
      </c>
      <c r="AV257" s="67"/>
      <c r="AW257" s="67"/>
      <c r="BO257" s="76">
        <v>-3.3112582781456956E-2</v>
      </c>
      <c r="BP257" s="77">
        <v>25141.66407629813</v>
      </c>
      <c r="BT257" s="75">
        <v>1E-3</v>
      </c>
      <c r="CJ257" s="68">
        <v>292</v>
      </c>
      <c r="CK257" s="84">
        <f>ABS(J257-PO_valitsin!$D$8)</f>
        <v>2.8999999999999986</v>
      </c>
      <c r="CR257" s="86">
        <f>ABS(Q257-PO_valitsin!$F$8)</f>
        <v>53.2</v>
      </c>
      <c r="EN257" s="85">
        <f>ABS(BO257-PO_valitsin!$E$8)</f>
        <v>1.4301210321991317E-2</v>
      </c>
      <c r="EO257" s="85">
        <f>ABS(BP257-PO_valitsin!$H$8)</f>
        <v>1565.7068472008032</v>
      </c>
      <c r="ES257" s="85">
        <f>ABS(BT257-PO_valitsin!$I$8)</f>
        <v>1E-3</v>
      </c>
      <c r="FI257" s="85">
        <f>ABS(CJ257-PO_valitsin!$G$8)</f>
        <v>1476</v>
      </c>
      <c r="FJ257" s="87">
        <f>IF($B257=PO_valitsin!$C$8,100000,'mallin data'!CK257/'mallin data'!J$297*PO_valitsin!D$5)</f>
        <v>0.13074883514404176</v>
      </c>
      <c r="FK257" s="87"/>
      <c r="FL257" s="87"/>
      <c r="FM257" s="87"/>
      <c r="FN257" s="87"/>
      <c r="FO257" s="87"/>
      <c r="FP257" s="87"/>
      <c r="FQ257" s="87">
        <f>IF($B257=PO_valitsin!$C$8,100000,'mallin data'!CR257/'mallin data'!Q$297*PO_valitsin!F$5)</f>
        <v>0.25183136474151235</v>
      </c>
      <c r="FR257" s="87"/>
      <c r="FS257" s="87"/>
      <c r="FT257" s="87"/>
      <c r="FU257" s="87"/>
      <c r="FV257" s="87"/>
      <c r="FW257" s="87"/>
      <c r="FX257" s="87"/>
      <c r="FY257" s="87"/>
      <c r="FZ257" s="87"/>
      <c r="GA257" s="87"/>
      <c r="GB257" s="87"/>
      <c r="GC257" s="87"/>
      <c r="GD257" s="87"/>
      <c r="GE257" s="87"/>
      <c r="GF257" s="87"/>
      <c r="GG257" s="87"/>
      <c r="GH257" s="87"/>
      <c r="GI257" s="87"/>
      <c r="GJ257" s="87"/>
      <c r="GK257" s="87"/>
      <c r="GL257" s="87"/>
      <c r="GM257" s="87"/>
      <c r="GN257" s="87"/>
      <c r="GO257" s="87"/>
      <c r="GP257" s="87"/>
      <c r="GQ257" s="87"/>
      <c r="GR257" s="87"/>
      <c r="GS257" s="87"/>
      <c r="GT257" s="87"/>
      <c r="GU257" s="87"/>
      <c r="GV257" s="87"/>
      <c r="GW257" s="87"/>
      <c r="GX257" s="87"/>
      <c r="GY257" s="87"/>
      <c r="GZ257" s="87"/>
      <c r="HA257" s="87"/>
      <c r="HB257" s="87"/>
      <c r="HC257" s="87"/>
      <c r="HD257" s="87"/>
      <c r="HE257" s="87"/>
      <c r="HF257" s="87"/>
      <c r="HG257" s="87"/>
      <c r="HH257" s="87"/>
      <c r="HI257" s="87"/>
      <c r="HJ257" s="87"/>
      <c r="HK257" s="87"/>
      <c r="HL257" s="87"/>
      <c r="HM257" s="87">
        <f>IF($B257=PO_valitsin!$C$8,100000,'mallin data'!EN257/'mallin data'!BO$297*PO_valitsin!E$5)</f>
        <v>0.14013963722316039</v>
      </c>
      <c r="HN257" s="87">
        <f>IF($B257=PO_valitsin!$C$8,100000,'mallin data'!EO257/'mallin data'!BP$297*PO_valitsin!H$5)</f>
        <v>4.968647132660764E-2</v>
      </c>
      <c r="HO257" s="87"/>
      <c r="HP257" s="87"/>
      <c r="HQ257" s="87"/>
      <c r="HR257" s="87">
        <f>IF($B257=PO_valitsin!$C$8,100000,'mallin data'!ES257/'mallin data'!BT$297*PO_valitsin!I$5)</f>
        <v>1.4622236824659501E-2</v>
      </c>
      <c r="HS257" s="87"/>
      <c r="HT257" s="87"/>
      <c r="HU257" s="87"/>
      <c r="HV257" s="87"/>
      <c r="HW257" s="87"/>
      <c r="HX257" s="87"/>
      <c r="HY257" s="87"/>
      <c r="HZ257" s="87"/>
      <c r="IA257" s="87"/>
      <c r="IB257" s="87"/>
      <c r="IC257" s="87"/>
      <c r="ID257" s="87"/>
      <c r="IE257" s="87"/>
      <c r="IF257" s="87"/>
      <c r="IG257" s="87"/>
      <c r="IH257" s="87">
        <f>IF($B257=PO_valitsin!$C$8,100000,'mallin data'!FI257/'mallin data'!CJ$297*PO_valitsin!G$5)</f>
        <v>0.1433878871007552</v>
      </c>
      <c r="II257" s="88">
        <f t="shared" si="12"/>
        <v>0.73041645786073683</v>
      </c>
      <c r="IJ257" s="80">
        <f t="shared" si="13"/>
        <v>71</v>
      </c>
      <c r="IK257" s="89">
        <f t="shared" si="15"/>
        <v>2.5500000000000043E-8</v>
      </c>
      <c r="IL257" s="36" t="str">
        <f t="shared" si="14"/>
        <v>Tervola</v>
      </c>
    </row>
    <row r="258" spans="2:246" x14ac:dyDescent="0.2">
      <c r="B258" s="12" t="s">
        <v>383</v>
      </c>
      <c r="C258" s="12">
        <v>846</v>
      </c>
      <c r="F258" s="59" t="s">
        <v>87</v>
      </c>
      <c r="G258" s="59" t="s">
        <v>88</v>
      </c>
      <c r="H258" s="59" t="s">
        <v>93</v>
      </c>
      <c r="I258" s="59" t="s">
        <v>94</v>
      </c>
      <c r="J258" s="71">
        <v>50.2</v>
      </c>
      <c r="Q258" s="71">
        <v>34.299999999999997</v>
      </c>
      <c r="AV258" s="67"/>
      <c r="AW258" s="67"/>
      <c r="BO258" s="76">
        <v>-1.4675052410901468E-2</v>
      </c>
      <c r="BP258" s="77">
        <v>23786.759983186214</v>
      </c>
      <c r="BT258" s="75">
        <v>9.0000000000000011E-3</v>
      </c>
      <c r="CJ258" s="68">
        <v>470</v>
      </c>
      <c r="CK258" s="84">
        <f>ABS(J258-PO_valitsin!$D$8)</f>
        <v>4.7000000000000028</v>
      </c>
      <c r="CR258" s="86">
        <f>ABS(Q258-PO_valitsin!$F$8)</f>
        <v>53.7</v>
      </c>
      <c r="EN258" s="85">
        <f>ABS(BO258-PO_valitsin!$E$8)</f>
        <v>3.2738740692546807E-2</v>
      </c>
      <c r="EO258" s="85">
        <f>ABS(BP258-PO_valitsin!$H$8)</f>
        <v>2920.6109403127193</v>
      </c>
      <c r="ES258" s="85">
        <f>ABS(BT258-PO_valitsin!$I$8)</f>
        <v>7.000000000000001E-3</v>
      </c>
      <c r="FI258" s="85">
        <f>ABS(CJ258-PO_valitsin!$G$8)</f>
        <v>1298</v>
      </c>
      <c r="FJ258" s="87">
        <f>IF($B258=PO_valitsin!$C$8,100000,'mallin data'!CK258/'mallin data'!J$297*PO_valitsin!D$5)</f>
        <v>0.21190328454379204</v>
      </c>
      <c r="FK258" s="87"/>
      <c r="FL258" s="87"/>
      <c r="FM258" s="87"/>
      <c r="FN258" s="87"/>
      <c r="FO258" s="87"/>
      <c r="FP258" s="87"/>
      <c r="FQ258" s="87">
        <f>IF($B258=PO_valitsin!$C$8,100000,'mallin data'!CR258/'mallin data'!Q$297*PO_valitsin!F$5)</f>
        <v>0.25419820087630102</v>
      </c>
      <c r="FR258" s="87"/>
      <c r="FS258" s="87"/>
      <c r="FT258" s="87"/>
      <c r="FU258" s="87"/>
      <c r="FV258" s="87"/>
      <c r="FW258" s="87"/>
      <c r="FX258" s="87"/>
      <c r="FY258" s="87"/>
      <c r="FZ258" s="87"/>
      <c r="GA258" s="87"/>
      <c r="GB258" s="87"/>
      <c r="GC258" s="87"/>
      <c r="GD258" s="87"/>
      <c r="GE258" s="87"/>
      <c r="GF258" s="87"/>
      <c r="GG258" s="87"/>
      <c r="GH258" s="87"/>
      <c r="GI258" s="87"/>
      <c r="GJ258" s="87"/>
      <c r="GK258" s="87"/>
      <c r="GL258" s="87"/>
      <c r="GM258" s="87"/>
      <c r="GN258" s="87"/>
      <c r="GO258" s="87"/>
      <c r="GP258" s="87"/>
      <c r="GQ258" s="87"/>
      <c r="GR258" s="87"/>
      <c r="GS258" s="87"/>
      <c r="GT258" s="87"/>
      <c r="GU258" s="87"/>
      <c r="GV258" s="87"/>
      <c r="GW258" s="87"/>
      <c r="GX258" s="87"/>
      <c r="GY258" s="87"/>
      <c r="GZ258" s="87"/>
      <c r="HA258" s="87"/>
      <c r="HB258" s="87"/>
      <c r="HC258" s="87"/>
      <c r="HD258" s="87"/>
      <c r="HE258" s="87"/>
      <c r="HF258" s="87"/>
      <c r="HG258" s="87"/>
      <c r="HH258" s="87"/>
      <c r="HI258" s="87"/>
      <c r="HJ258" s="87"/>
      <c r="HK258" s="87"/>
      <c r="HL258" s="87"/>
      <c r="HM258" s="87">
        <f>IF($B258=PO_valitsin!$C$8,100000,'mallin data'!EN258/'mallin data'!BO$297*PO_valitsin!E$5)</f>
        <v>0.320811675410546</v>
      </c>
      <c r="HN258" s="87">
        <f>IF($B258=PO_valitsin!$C$8,100000,'mallin data'!EO258/'mallin data'!BP$297*PO_valitsin!H$5)</f>
        <v>9.2683283592623511E-2</v>
      </c>
      <c r="HO258" s="87"/>
      <c r="HP258" s="87"/>
      <c r="HQ258" s="87"/>
      <c r="HR258" s="87">
        <f>IF($B258=PO_valitsin!$C$8,100000,'mallin data'!ES258/'mallin data'!BT$297*PO_valitsin!I$5)</f>
        <v>0.10235565777261652</v>
      </c>
      <c r="HS258" s="87"/>
      <c r="HT258" s="87"/>
      <c r="HU258" s="87"/>
      <c r="HV258" s="87"/>
      <c r="HW258" s="87"/>
      <c r="HX258" s="87"/>
      <c r="HY258" s="87"/>
      <c r="HZ258" s="87"/>
      <c r="IA258" s="87"/>
      <c r="IB258" s="87"/>
      <c r="IC258" s="87"/>
      <c r="ID258" s="87"/>
      <c r="IE258" s="87"/>
      <c r="IF258" s="87"/>
      <c r="IG258" s="87"/>
      <c r="IH258" s="87">
        <f>IF($B258=PO_valitsin!$C$8,100000,'mallin data'!FI258/'mallin data'!CJ$297*PO_valitsin!G$5)</f>
        <v>0.126095851935488</v>
      </c>
      <c r="II258" s="88">
        <f t="shared" si="12"/>
        <v>1.1080479797313669</v>
      </c>
      <c r="IJ258" s="80">
        <f t="shared" si="13"/>
        <v>192</v>
      </c>
      <c r="IK258" s="89">
        <f t="shared" si="15"/>
        <v>2.5600000000000044E-8</v>
      </c>
      <c r="IL258" s="36" t="str">
        <f t="shared" si="14"/>
        <v>Teuva</v>
      </c>
    </row>
    <row r="259" spans="2:246" x14ac:dyDescent="0.2">
      <c r="B259" s="12" t="s">
        <v>384</v>
      </c>
      <c r="C259" s="12">
        <v>848</v>
      </c>
      <c r="F259" s="59" t="s">
        <v>155</v>
      </c>
      <c r="G259" s="59" t="s">
        <v>156</v>
      </c>
      <c r="H259" s="59" t="s">
        <v>93</v>
      </c>
      <c r="I259" s="59" t="s">
        <v>94</v>
      </c>
      <c r="J259" s="71">
        <v>51.6</v>
      </c>
      <c r="Q259" s="71">
        <v>66.400000000000006</v>
      </c>
      <c r="AV259" s="67"/>
      <c r="AW259" s="67"/>
      <c r="BO259" s="76">
        <v>2.5773195876288659E-3</v>
      </c>
      <c r="BP259" s="77">
        <v>23013.390309886865</v>
      </c>
      <c r="BT259" s="75">
        <v>2E-3</v>
      </c>
      <c r="CJ259" s="68">
        <v>389</v>
      </c>
      <c r="CK259" s="84">
        <f>ABS(J259-PO_valitsin!$D$8)</f>
        <v>6.1000000000000014</v>
      </c>
      <c r="CR259" s="86">
        <f>ABS(Q259-PO_valitsin!$F$8)</f>
        <v>21.599999999999994</v>
      </c>
      <c r="EN259" s="85">
        <f>ABS(BO259-PO_valitsin!$E$8)</f>
        <v>4.9991112691077137E-2</v>
      </c>
      <c r="EO259" s="85">
        <f>ABS(BP259-PO_valitsin!$H$8)</f>
        <v>3693.9806136120678</v>
      </c>
      <c r="ES259" s="85">
        <f>ABS(BT259-PO_valitsin!$I$8)</f>
        <v>0</v>
      </c>
      <c r="FI259" s="85">
        <f>ABS(CJ259-PO_valitsin!$G$8)</f>
        <v>1379</v>
      </c>
      <c r="FJ259" s="87">
        <f>IF($B259=PO_valitsin!$C$8,100000,'mallin data'!CK259/'mallin data'!J$297*PO_valitsin!D$5)</f>
        <v>0.27502341185470874</v>
      </c>
      <c r="FK259" s="87"/>
      <c r="FL259" s="87"/>
      <c r="FM259" s="87"/>
      <c r="FN259" s="87"/>
      <c r="FO259" s="87"/>
      <c r="FP259" s="87"/>
      <c r="FQ259" s="87">
        <f>IF($B259=PO_valitsin!$C$8,100000,'mallin data'!CR259/'mallin data'!Q$297*PO_valitsin!F$5)</f>
        <v>0.10224732102286967</v>
      </c>
      <c r="FR259" s="87"/>
      <c r="FS259" s="87"/>
      <c r="FT259" s="87"/>
      <c r="FU259" s="87"/>
      <c r="FV259" s="87"/>
      <c r="FW259" s="87"/>
      <c r="FX259" s="87"/>
      <c r="FY259" s="87"/>
      <c r="FZ259" s="87"/>
      <c r="GA259" s="87"/>
      <c r="GB259" s="87"/>
      <c r="GC259" s="87"/>
      <c r="GD259" s="87"/>
      <c r="GE259" s="87"/>
      <c r="GF259" s="87"/>
      <c r="GG259" s="87"/>
      <c r="GH259" s="87"/>
      <c r="GI259" s="87"/>
      <c r="GJ259" s="87"/>
      <c r="GK259" s="87"/>
      <c r="GL259" s="87"/>
      <c r="GM259" s="87"/>
      <c r="GN259" s="87"/>
      <c r="GO259" s="87"/>
      <c r="GP259" s="87"/>
      <c r="GQ259" s="87"/>
      <c r="GR259" s="87"/>
      <c r="GS259" s="87"/>
      <c r="GT259" s="87"/>
      <c r="GU259" s="87"/>
      <c r="GV259" s="87"/>
      <c r="GW259" s="87"/>
      <c r="GX259" s="87"/>
      <c r="GY259" s="87"/>
      <c r="GZ259" s="87"/>
      <c r="HA259" s="87"/>
      <c r="HB259" s="87"/>
      <c r="HC259" s="87"/>
      <c r="HD259" s="87"/>
      <c r="HE259" s="87"/>
      <c r="HF259" s="87"/>
      <c r="HG259" s="87"/>
      <c r="HH259" s="87"/>
      <c r="HI259" s="87"/>
      <c r="HJ259" s="87"/>
      <c r="HK259" s="87"/>
      <c r="HL259" s="87"/>
      <c r="HM259" s="87">
        <f>IF($B259=PO_valitsin!$C$8,100000,'mallin data'!EN259/'mallin data'!BO$297*PO_valitsin!E$5)</f>
        <v>0.48987017456395199</v>
      </c>
      <c r="HN259" s="87">
        <f>IF($B259=PO_valitsin!$C$8,100000,'mallin data'!EO259/'mallin data'!BP$297*PO_valitsin!H$5)</f>
        <v>0.11722555992356928</v>
      </c>
      <c r="HO259" s="87"/>
      <c r="HP259" s="87"/>
      <c r="HQ259" s="87"/>
      <c r="HR259" s="87">
        <f>IF($B259=PO_valitsin!$C$8,100000,'mallin data'!ES259/'mallin data'!BT$297*PO_valitsin!I$5)</f>
        <v>0</v>
      </c>
      <c r="HS259" s="87"/>
      <c r="HT259" s="87"/>
      <c r="HU259" s="87"/>
      <c r="HV259" s="87"/>
      <c r="HW259" s="87"/>
      <c r="HX259" s="87"/>
      <c r="HY259" s="87"/>
      <c r="HZ259" s="87"/>
      <c r="IA259" s="87"/>
      <c r="IB259" s="87"/>
      <c r="IC259" s="87"/>
      <c r="ID259" s="87"/>
      <c r="IE259" s="87"/>
      <c r="IF259" s="87"/>
      <c r="IG259" s="87"/>
      <c r="IH259" s="87">
        <f>IF($B259=PO_valitsin!$C$8,100000,'mallin data'!FI259/'mallin data'!CJ$297*PO_valitsin!G$5)</f>
        <v>0.13396469939833433</v>
      </c>
      <c r="II259" s="88">
        <f t="shared" si="12"/>
        <v>1.118331192463434</v>
      </c>
      <c r="IJ259" s="80">
        <f t="shared" si="13"/>
        <v>194</v>
      </c>
      <c r="IK259" s="89">
        <f t="shared" si="15"/>
        <v>2.5700000000000045E-8</v>
      </c>
      <c r="IL259" s="36" t="str">
        <f t="shared" si="14"/>
        <v>Tohmajärvi</v>
      </c>
    </row>
    <row r="260" spans="2:246" x14ac:dyDescent="0.2">
      <c r="B260" s="12" t="s">
        <v>385</v>
      </c>
      <c r="C260" s="12">
        <v>849</v>
      </c>
      <c r="F260" s="59" t="s">
        <v>134</v>
      </c>
      <c r="G260" s="59" t="s">
        <v>135</v>
      </c>
      <c r="H260" s="59" t="s">
        <v>93</v>
      </c>
      <c r="I260" s="59" t="s">
        <v>94</v>
      </c>
      <c r="J260" s="71">
        <v>46.8</v>
      </c>
      <c r="Q260" s="71">
        <v>34.700000000000003</v>
      </c>
      <c r="AV260" s="67"/>
      <c r="AW260" s="67"/>
      <c r="BO260" s="76">
        <v>-6.1274509803921566E-2</v>
      </c>
      <c r="BP260" s="77">
        <v>22466.596349596348</v>
      </c>
      <c r="BT260" s="75">
        <v>1E-3</v>
      </c>
      <c r="CJ260" s="68">
        <v>383</v>
      </c>
      <c r="CK260" s="84">
        <f>ABS(J260-PO_valitsin!$D$8)</f>
        <v>1.2999999999999972</v>
      </c>
      <c r="CR260" s="86">
        <f>ABS(Q260-PO_valitsin!$F$8)</f>
        <v>53.3</v>
      </c>
      <c r="EN260" s="85">
        <f>ABS(BO260-PO_valitsin!$E$8)</f>
        <v>1.3860716700473293E-2</v>
      </c>
      <c r="EO260" s="85">
        <f>ABS(BP260-PO_valitsin!$H$8)</f>
        <v>4240.774573902585</v>
      </c>
      <c r="ES260" s="85">
        <f>ABS(BT260-PO_valitsin!$I$8)</f>
        <v>1E-3</v>
      </c>
      <c r="FI260" s="85">
        <f>ABS(CJ260-PO_valitsin!$G$8)</f>
        <v>1385</v>
      </c>
      <c r="FJ260" s="87">
        <f>IF($B260=PO_valitsin!$C$8,100000,'mallin data'!CK260/'mallin data'!J$297*PO_valitsin!D$5)</f>
        <v>5.8611546788708273E-2</v>
      </c>
      <c r="FK260" s="87"/>
      <c r="FL260" s="87"/>
      <c r="FM260" s="87"/>
      <c r="FN260" s="87"/>
      <c r="FO260" s="87"/>
      <c r="FP260" s="87"/>
      <c r="FQ260" s="87">
        <f>IF($B260=PO_valitsin!$C$8,100000,'mallin data'!CR260/'mallin data'!Q$297*PO_valitsin!F$5)</f>
        <v>0.25230473196847009</v>
      </c>
      <c r="FR260" s="87"/>
      <c r="FS260" s="87"/>
      <c r="FT260" s="87"/>
      <c r="FU260" s="87"/>
      <c r="FV260" s="87"/>
      <c r="FW260" s="87"/>
      <c r="FX260" s="87"/>
      <c r="FY260" s="87"/>
      <c r="FZ260" s="87"/>
      <c r="GA260" s="87"/>
      <c r="GB260" s="87"/>
      <c r="GC260" s="87"/>
      <c r="GD260" s="87"/>
      <c r="GE260" s="87"/>
      <c r="GF260" s="87"/>
      <c r="GG260" s="87"/>
      <c r="GH260" s="87"/>
      <c r="GI260" s="87"/>
      <c r="GJ260" s="87"/>
      <c r="GK260" s="87"/>
      <c r="GL260" s="87"/>
      <c r="GM260" s="87"/>
      <c r="GN260" s="87"/>
      <c r="GO260" s="87"/>
      <c r="GP260" s="87"/>
      <c r="GQ260" s="87"/>
      <c r="GR260" s="87"/>
      <c r="GS260" s="87"/>
      <c r="GT260" s="87"/>
      <c r="GU260" s="87"/>
      <c r="GV260" s="87"/>
      <c r="GW260" s="87"/>
      <c r="GX260" s="87"/>
      <c r="GY260" s="87"/>
      <c r="GZ260" s="87"/>
      <c r="HA260" s="87"/>
      <c r="HB260" s="87"/>
      <c r="HC260" s="87"/>
      <c r="HD260" s="87"/>
      <c r="HE260" s="87"/>
      <c r="HF260" s="87"/>
      <c r="HG260" s="87"/>
      <c r="HH260" s="87"/>
      <c r="HI260" s="87"/>
      <c r="HJ260" s="87"/>
      <c r="HK260" s="87"/>
      <c r="HL260" s="87"/>
      <c r="HM260" s="87">
        <f>IF($B260=PO_valitsin!$C$8,100000,'mallin data'!EN260/'mallin data'!BO$297*PO_valitsin!E$5)</f>
        <v>0.13582317624336993</v>
      </c>
      <c r="HN260" s="87">
        <f>IF($B260=PO_valitsin!$C$8,100000,'mallin data'!EO260/'mallin data'!BP$297*PO_valitsin!H$5)</f>
        <v>0.13457763478873891</v>
      </c>
      <c r="HO260" s="87"/>
      <c r="HP260" s="87"/>
      <c r="HQ260" s="87"/>
      <c r="HR260" s="87">
        <f>IF($B260=PO_valitsin!$C$8,100000,'mallin data'!ES260/'mallin data'!BT$297*PO_valitsin!I$5)</f>
        <v>1.4622236824659501E-2</v>
      </c>
      <c r="HS260" s="87"/>
      <c r="HT260" s="87"/>
      <c r="HU260" s="87"/>
      <c r="HV260" s="87"/>
      <c r="HW260" s="87"/>
      <c r="HX260" s="87"/>
      <c r="HY260" s="87"/>
      <c r="HZ260" s="87"/>
      <c r="IA260" s="87"/>
      <c r="IB260" s="87"/>
      <c r="IC260" s="87"/>
      <c r="ID260" s="87"/>
      <c r="IE260" s="87"/>
      <c r="IF260" s="87"/>
      <c r="IG260" s="87"/>
      <c r="IH260" s="87">
        <f>IF($B260=PO_valitsin!$C$8,100000,'mallin data'!FI260/'mallin data'!CJ$297*PO_valitsin!G$5)</f>
        <v>0.13454757698817479</v>
      </c>
      <c r="II260" s="88">
        <f t="shared" ref="II260:II295" si="16">SUM(FJ260:IH260)+IK260</f>
        <v>0.73048692940212145</v>
      </c>
      <c r="IJ260" s="80">
        <f t="shared" ref="IJ260:IJ295" si="17">_xlfn.RANK.EQ(II260,$II$3:$II$295,1)</f>
        <v>73</v>
      </c>
      <c r="IK260" s="89">
        <f t="shared" si="15"/>
        <v>2.5800000000000046E-8</v>
      </c>
      <c r="IL260" s="36" t="str">
        <f t="shared" ref="IL260:IL295" si="18">B260</f>
        <v>Toholampi</v>
      </c>
    </row>
    <row r="261" spans="2:246" x14ac:dyDescent="0.2">
      <c r="B261" s="12" t="s">
        <v>386</v>
      </c>
      <c r="C261" s="12">
        <v>850</v>
      </c>
      <c r="F261" s="59" t="s">
        <v>141</v>
      </c>
      <c r="G261" s="59" t="s">
        <v>142</v>
      </c>
      <c r="H261" s="59" t="s">
        <v>93</v>
      </c>
      <c r="I261" s="59" t="s">
        <v>94</v>
      </c>
      <c r="J261" s="71">
        <v>46.9</v>
      </c>
      <c r="Q261" s="71">
        <v>52.2</v>
      </c>
      <c r="AV261" s="67"/>
      <c r="AW261" s="67"/>
      <c r="BO261" s="76">
        <v>-1.5197568389057751E-2</v>
      </c>
      <c r="BP261" s="77">
        <v>24582.008868243243</v>
      </c>
      <c r="BT261" s="75">
        <v>1E-3</v>
      </c>
      <c r="CJ261" s="68">
        <v>324</v>
      </c>
      <c r="CK261" s="84">
        <f>ABS(J261-PO_valitsin!$D$8)</f>
        <v>1.3999999999999986</v>
      </c>
      <c r="CR261" s="86">
        <f>ABS(Q261-PO_valitsin!$F$8)</f>
        <v>35.799999999999997</v>
      </c>
      <c r="EN261" s="85">
        <f>ABS(BO261-PO_valitsin!$E$8)</f>
        <v>3.2216224714390521E-2</v>
      </c>
      <c r="EO261" s="85">
        <f>ABS(BP261-PO_valitsin!$H$8)</f>
        <v>2125.3620552556895</v>
      </c>
      <c r="ES261" s="85">
        <f>ABS(BT261-PO_valitsin!$I$8)</f>
        <v>1E-3</v>
      </c>
      <c r="FI261" s="85">
        <f>ABS(CJ261-PO_valitsin!$G$8)</f>
        <v>1444</v>
      </c>
      <c r="FJ261" s="87">
        <f>IF($B261=PO_valitsin!$C$8,100000,'mallin data'!CK261/'mallin data'!J$297*PO_valitsin!D$5)</f>
        <v>6.3120127310916666E-2</v>
      </c>
      <c r="FK261" s="87"/>
      <c r="FL261" s="87"/>
      <c r="FM261" s="87"/>
      <c r="FN261" s="87"/>
      <c r="FO261" s="87"/>
      <c r="FP261" s="87"/>
      <c r="FQ261" s="87">
        <f>IF($B261=PO_valitsin!$C$8,100000,'mallin data'!CR261/'mallin data'!Q$297*PO_valitsin!F$5)</f>
        <v>0.16946546725086734</v>
      </c>
      <c r="FR261" s="87"/>
      <c r="FS261" s="87"/>
      <c r="FT261" s="87"/>
      <c r="FU261" s="87"/>
      <c r="FV261" s="87"/>
      <c r="FW261" s="87"/>
      <c r="FX261" s="87"/>
      <c r="FY261" s="87"/>
      <c r="FZ261" s="87"/>
      <c r="GA261" s="87"/>
      <c r="GB261" s="87"/>
      <c r="GC261" s="87"/>
      <c r="GD261" s="87"/>
      <c r="GE261" s="87"/>
      <c r="GF261" s="87"/>
      <c r="GG261" s="87"/>
      <c r="GH261" s="87"/>
      <c r="GI261" s="87"/>
      <c r="GJ261" s="87"/>
      <c r="GK261" s="87"/>
      <c r="GL261" s="87"/>
      <c r="GM261" s="87"/>
      <c r="GN261" s="87"/>
      <c r="GO261" s="87"/>
      <c r="GP261" s="87"/>
      <c r="GQ261" s="87"/>
      <c r="GR261" s="87"/>
      <c r="GS261" s="87"/>
      <c r="GT261" s="87"/>
      <c r="GU261" s="87"/>
      <c r="GV261" s="87"/>
      <c r="GW261" s="87"/>
      <c r="GX261" s="87"/>
      <c r="GY261" s="87"/>
      <c r="GZ261" s="87"/>
      <c r="HA261" s="87"/>
      <c r="HB261" s="87"/>
      <c r="HC261" s="87"/>
      <c r="HD261" s="87"/>
      <c r="HE261" s="87"/>
      <c r="HF261" s="87"/>
      <c r="HG261" s="87"/>
      <c r="HH261" s="87"/>
      <c r="HI261" s="87"/>
      <c r="HJ261" s="87"/>
      <c r="HK261" s="87"/>
      <c r="HL261" s="87"/>
      <c r="HM261" s="87">
        <f>IF($B261=PO_valitsin!$C$8,100000,'mallin data'!EN261/'mallin data'!BO$297*PO_valitsin!E$5)</f>
        <v>0.31569146544415405</v>
      </c>
      <c r="HN261" s="87">
        <f>IF($B261=PO_valitsin!$C$8,100000,'mallin data'!EO261/'mallin data'!BP$297*PO_valitsin!H$5)</f>
        <v>6.7446687741015032E-2</v>
      </c>
      <c r="HO261" s="87"/>
      <c r="HP261" s="87"/>
      <c r="HQ261" s="87"/>
      <c r="HR261" s="87">
        <f>IF($B261=PO_valitsin!$C$8,100000,'mallin data'!ES261/'mallin data'!BT$297*PO_valitsin!I$5)</f>
        <v>1.4622236824659501E-2</v>
      </c>
      <c r="HS261" s="87"/>
      <c r="HT261" s="87"/>
      <c r="HU261" s="87"/>
      <c r="HV261" s="87"/>
      <c r="HW261" s="87"/>
      <c r="HX261" s="87"/>
      <c r="HY261" s="87"/>
      <c r="HZ261" s="87"/>
      <c r="IA261" s="87"/>
      <c r="IB261" s="87"/>
      <c r="IC261" s="87"/>
      <c r="ID261" s="87"/>
      <c r="IE261" s="87"/>
      <c r="IF261" s="87"/>
      <c r="IG261" s="87"/>
      <c r="IH261" s="87">
        <f>IF($B261=PO_valitsin!$C$8,100000,'mallin data'!FI261/'mallin data'!CJ$297*PO_valitsin!G$5)</f>
        <v>0.14027920662160606</v>
      </c>
      <c r="II261" s="88">
        <f t="shared" si="16"/>
        <v>0.77062521709321874</v>
      </c>
      <c r="IJ261" s="80">
        <f t="shared" si="17"/>
        <v>84</v>
      </c>
      <c r="IK261" s="89">
        <f t="shared" ref="IK261:IK295" si="19">IK260+0.0000000001</f>
        <v>2.5900000000000047E-8</v>
      </c>
      <c r="IL261" s="36" t="str">
        <f t="shared" si="18"/>
        <v>Toivakka</v>
      </c>
    </row>
    <row r="262" spans="2:246" x14ac:dyDescent="0.2">
      <c r="B262" s="12" t="s">
        <v>387</v>
      </c>
      <c r="C262" s="12">
        <v>851</v>
      </c>
      <c r="F262" s="59" t="s">
        <v>113</v>
      </c>
      <c r="G262" s="59" t="s">
        <v>114</v>
      </c>
      <c r="H262" s="59" t="s">
        <v>117</v>
      </c>
      <c r="I262" s="59" t="s">
        <v>118</v>
      </c>
      <c r="J262" s="71">
        <v>44.6</v>
      </c>
      <c r="Q262" s="71">
        <v>43.5</v>
      </c>
      <c r="AV262" s="67"/>
      <c r="AW262" s="67"/>
      <c r="BO262" s="76">
        <v>-1.1826544021024968E-2</v>
      </c>
      <c r="BP262" s="77">
        <v>27385.058759158816</v>
      </c>
      <c r="BT262" s="75">
        <v>5.0000000000000001E-3</v>
      </c>
      <c r="CJ262" s="68">
        <v>2256</v>
      </c>
      <c r="CK262" s="84">
        <f>ABS(J262-PO_valitsin!$D$8)</f>
        <v>0.89999999999999858</v>
      </c>
      <c r="CR262" s="86">
        <f>ABS(Q262-PO_valitsin!$F$8)</f>
        <v>44.5</v>
      </c>
      <c r="EN262" s="85">
        <f>ABS(BO262-PO_valitsin!$E$8)</f>
        <v>3.5587249082423306E-2</v>
      </c>
      <c r="EO262" s="85">
        <f>ABS(BP262-PO_valitsin!$H$8)</f>
        <v>677.68783565988269</v>
      </c>
      <c r="ES262" s="85">
        <f>ABS(BT262-PO_valitsin!$I$8)</f>
        <v>3.0000000000000001E-3</v>
      </c>
      <c r="FI262" s="85">
        <f>ABS(CJ262-PO_valitsin!$G$8)</f>
        <v>488</v>
      </c>
      <c r="FJ262" s="87">
        <f>IF($B262=PO_valitsin!$C$8,100000,'mallin data'!CK262/'mallin data'!J$297*PO_valitsin!D$5)</f>
        <v>4.0577224699874979E-2</v>
      </c>
      <c r="FK262" s="87"/>
      <c r="FL262" s="87"/>
      <c r="FM262" s="87"/>
      <c r="FN262" s="87"/>
      <c r="FO262" s="87"/>
      <c r="FP262" s="87"/>
      <c r="FQ262" s="87">
        <f>IF($B262=PO_valitsin!$C$8,100000,'mallin data'!CR262/'mallin data'!Q$297*PO_valitsin!F$5)</f>
        <v>0.21064841599618986</v>
      </c>
      <c r="FR262" s="87"/>
      <c r="FS262" s="87"/>
      <c r="FT262" s="87"/>
      <c r="FU262" s="87"/>
      <c r="FV262" s="87"/>
      <c r="FW262" s="87"/>
      <c r="FX262" s="87"/>
      <c r="FY262" s="87"/>
      <c r="FZ262" s="87"/>
      <c r="GA262" s="87"/>
      <c r="GB262" s="87"/>
      <c r="GC262" s="87"/>
      <c r="GD262" s="87"/>
      <c r="GE262" s="87"/>
      <c r="GF262" s="87"/>
      <c r="GG262" s="87"/>
      <c r="GH262" s="87"/>
      <c r="GI262" s="87"/>
      <c r="GJ262" s="87"/>
      <c r="GK262" s="87"/>
      <c r="GL262" s="87"/>
      <c r="GM262" s="87"/>
      <c r="GN262" s="87"/>
      <c r="GO262" s="87"/>
      <c r="GP262" s="87"/>
      <c r="GQ262" s="87"/>
      <c r="GR262" s="87"/>
      <c r="GS262" s="87"/>
      <c r="GT262" s="87"/>
      <c r="GU262" s="87"/>
      <c r="GV262" s="87"/>
      <c r="GW262" s="87"/>
      <c r="GX262" s="87"/>
      <c r="GY262" s="87"/>
      <c r="GZ262" s="87"/>
      <c r="HA262" s="87"/>
      <c r="HB262" s="87"/>
      <c r="HC262" s="87"/>
      <c r="HD262" s="87"/>
      <c r="HE262" s="87"/>
      <c r="HF262" s="87"/>
      <c r="HG262" s="87"/>
      <c r="HH262" s="87"/>
      <c r="HI262" s="87"/>
      <c r="HJ262" s="87"/>
      <c r="HK262" s="87"/>
      <c r="HL262" s="87"/>
      <c r="HM262" s="87">
        <f>IF($B262=PO_valitsin!$C$8,100000,'mallin data'!EN262/'mallin data'!BO$297*PO_valitsin!E$5)</f>
        <v>0.34872462287420075</v>
      </c>
      <c r="HN262" s="87">
        <f>IF($B262=PO_valitsin!$C$8,100000,'mallin data'!EO262/'mallin data'!BP$297*PO_valitsin!H$5)</f>
        <v>2.1505888714164319E-2</v>
      </c>
      <c r="HO262" s="87"/>
      <c r="HP262" s="87"/>
      <c r="HQ262" s="87"/>
      <c r="HR262" s="87">
        <f>IF($B262=PO_valitsin!$C$8,100000,'mallin data'!ES262/'mallin data'!BT$297*PO_valitsin!I$5)</f>
        <v>4.3866710473978505E-2</v>
      </c>
      <c r="HS262" s="87"/>
      <c r="HT262" s="87"/>
      <c r="HU262" s="87"/>
      <c r="HV262" s="87"/>
      <c r="HW262" s="87"/>
      <c r="HX262" s="87"/>
      <c r="HY262" s="87"/>
      <c r="HZ262" s="87"/>
      <c r="IA262" s="87"/>
      <c r="IB262" s="87"/>
      <c r="IC262" s="87"/>
      <c r="ID262" s="87"/>
      <c r="IE262" s="87"/>
      <c r="IF262" s="87"/>
      <c r="IG262" s="87"/>
      <c r="IH262" s="87">
        <f>IF($B262=PO_valitsin!$C$8,100000,'mallin data'!FI262/'mallin data'!CJ$297*PO_valitsin!G$5)</f>
        <v>4.740737730702476E-2</v>
      </c>
      <c r="II262" s="88">
        <f t="shared" si="16"/>
        <v>0.71273026606543322</v>
      </c>
      <c r="IJ262" s="80">
        <f t="shared" si="17"/>
        <v>67</v>
      </c>
      <c r="IK262" s="89">
        <f t="shared" si="19"/>
        <v>2.6000000000000048E-8</v>
      </c>
      <c r="IL262" s="36" t="str">
        <f t="shared" si="18"/>
        <v>Tornio</v>
      </c>
    </row>
    <row r="263" spans="2:246" x14ac:dyDescent="0.2">
      <c r="B263" s="12" t="s">
        <v>197</v>
      </c>
      <c r="C263" s="12">
        <v>853</v>
      </c>
      <c r="F263" s="59" t="s">
        <v>106</v>
      </c>
      <c r="G263" s="59" t="s">
        <v>107</v>
      </c>
      <c r="H263" s="59" t="s">
        <v>117</v>
      </c>
      <c r="I263" s="59" t="s">
        <v>118</v>
      </c>
      <c r="J263" s="71">
        <v>41.9</v>
      </c>
      <c r="Q263" s="71">
        <v>87.5</v>
      </c>
      <c r="AV263" s="67"/>
      <c r="AW263" s="67"/>
      <c r="BO263" s="76">
        <v>1.1192771896702852E-2</v>
      </c>
      <c r="BP263" s="77">
        <v>27180.443513670161</v>
      </c>
      <c r="BT263" s="75">
        <v>5.4000000000000006E-2</v>
      </c>
      <c r="CJ263" s="68">
        <v>14997</v>
      </c>
      <c r="CK263" s="84">
        <f>ABS(J263-PO_valitsin!$D$8)</f>
        <v>3.6000000000000014</v>
      </c>
      <c r="CR263" s="86">
        <f>ABS(Q263-PO_valitsin!$F$8)</f>
        <v>0.5</v>
      </c>
      <c r="EN263" s="85">
        <f>ABS(BO263-PO_valitsin!$E$8)</f>
        <v>5.8606565000151128E-2</v>
      </c>
      <c r="EO263" s="85">
        <f>ABS(BP263-PO_valitsin!$H$8)</f>
        <v>473.07259017122851</v>
      </c>
      <c r="ES263" s="85">
        <f>ABS(BT263-PO_valitsin!$I$8)</f>
        <v>5.2000000000000005E-2</v>
      </c>
      <c r="FI263" s="85">
        <f>ABS(CJ263-PO_valitsin!$G$8)</f>
        <v>13229</v>
      </c>
      <c r="FJ263" s="87">
        <f>IF($B263=PO_valitsin!$C$8,100000,'mallin data'!CK263/'mallin data'!J$297*PO_valitsin!D$5)</f>
        <v>0.16230889879950025</v>
      </c>
      <c r="FK263" s="87"/>
      <c r="FL263" s="87"/>
      <c r="FM263" s="87"/>
      <c r="FN263" s="87"/>
      <c r="FO263" s="87"/>
      <c r="FP263" s="87"/>
      <c r="FQ263" s="87">
        <f>IF($B263=PO_valitsin!$C$8,100000,'mallin data'!CR263/'mallin data'!Q$297*PO_valitsin!F$5)</f>
        <v>2.3668361347886501E-3</v>
      </c>
      <c r="FR263" s="87"/>
      <c r="FS263" s="87"/>
      <c r="FT263" s="87"/>
      <c r="FU263" s="87"/>
      <c r="FV263" s="87"/>
      <c r="FW263" s="87"/>
      <c r="FX263" s="87"/>
      <c r="FY263" s="87"/>
      <c r="FZ263" s="87"/>
      <c r="GA263" s="87"/>
      <c r="GB263" s="87"/>
      <c r="GC263" s="87"/>
      <c r="GD263" s="87"/>
      <c r="GE263" s="87"/>
      <c r="GF263" s="87"/>
      <c r="GG263" s="87"/>
      <c r="GH263" s="87"/>
      <c r="GI263" s="87"/>
      <c r="GJ263" s="87"/>
      <c r="GK263" s="87"/>
      <c r="GL263" s="87"/>
      <c r="GM263" s="87"/>
      <c r="GN263" s="87"/>
      <c r="GO263" s="87"/>
      <c r="GP263" s="87"/>
      <c r="GQ263" s="87"/>
      <c r="GR263" s="87"/>
      <c r="GS263" s="87"/>
      <c r="GT263" s="87"/>
      <c r="GU263" s="87"/>
      <c r="GV263" s="87"/>
      <c r="GW263" s="87"/>
      <c r="GX263" s="87"/>
      <c r="GY263" s="87"/>
      <c r="GZ263" s="87"/>
      <c r="HA263" s="87"/>
      <c r="HB263" s="87"/>
      <c r="HC263" s="87"/>
      <c r="HD263" s="87"/>
      <c r="HE263" s="87"/>
      <c r="HF263" s="87"/>
      <c r="HG263" s="87"/>
      <c r="HH263" s="87"/>
      <c r="HI263" s="87"/>
      <c r="HJ263" s="87"/>
      <c r="HK263" s="87"/>
      <c r="HL263" s="87"/>
      <c r="HM263" s="87">
        <f>IF($B263=PO_valitsin!$C$8,100000,'mallin data'!EN263/'mallin data'!BO$297*PO_valitsin!E$5)</f>
        <v>0.57429424315138278</v>
      </c>
      <c r="HN263" s="87">
        <f>IF($B263=PO_valitsin!$C$8,100000,'mallin data'!EO263/'mallin data'!BP$297*PO_valitsin!H$5)</f>
        <v>1.5012585356556326E-2</v>
      </c>
      <c r="HO263" s="87"/>
      <c r="HP263" s="87"/>
      <c r="HQ263" s="87"/>
      <c r="HR263" s="87">
        <f>IF($B263=PO_valitsin!$C$8,100000,'mallin data'!ES263/'mallin data'!BT$297*PO_valitsin!I$5)</f>
        <v>0.76035631488229416</v>
      </c>
      <c r="HS263" s="87"/>
      <c r="HT263" s="87"/>
      <c r="HU263" s="87"/>
      <c r="HV263" s="87"/>
      <c r="HW263" s="87"/>
      <c r="HX263" s="87"/>
      <c r="HY263" s="87"/>
      <c r="HZ263" s="87"/>
      <c r="IA263" s="87"/>
      <c r="IB263" s="87"/>
      <c r="IC263" s="87"/>
      <c r="ID263" s="87"/>
      <c r="IE263" s="87"/>
      <c r="IF263" s="87"/>
      <c r="IG263" s="87"/>
      <c r="IH263" s="87">
        <f>IF($B263=PO_valitsin!$C$8,100000,'mallin data'!FI263/'mallin data'!CJ$297*PO_valitsin!G$5)</f>
        <v>1.2851479393332592</v>
      </c>
      <c r="II263" s="88">
        <f t="shared" si="16"/>
        <v>2.7994868437577813</v>
      </c>
      <c r="IJ263" s="80">
        <f t="shared" si="17"/>
        <v>261</v>
      </c>
      <c r="IK263" s="89">
        <f t="shared" si="19"/>
        <v>2.6100000000000048E-8</v>
      </c>
      <c r="IL263" s="36" t="str">
        <f t="shared" si="18"/>
        <v>Turku</v>
      </c>
    </row>
    <row r="264" spans="2:246" x14ac:dyDescent="0.2">
      <c r="B264" s="12" t="s">
        <v>388</v>
      </c>
      <c r="C264" s="12">
        <v>857</v>
      </c>
      <c r="F264" s="59" t="s">
        <v>170</v>
      </c>
      <c r="G264" s="59" t="s">
        <v>171</v>
      </c>
      <c r="H264" s="59" t="s">
        <v>93</v>
      </c>
      <c r="I264" s="59" t="s">
        <v>94</v>
      </c>
      <c r="J264" s="71">
        <v>54.7</v>
      </c>
      <c r="Q264" s="71">
        <v>99.1</v>
      </c>
      <c r="AV264" s="67"/>
      <c r="AW264" s="67"/>
      <c r="BO264" s="76">
        <v>-3.7499999999999999E-2</v>
      </c>
      <c r="BP264" s="77">
        <v>23506.93514915694</v>
      </c>
      <c r="BT264" s="75">
        <v>1E-3</v>
      </c>
      <c r="CJ264" s="68">
        <v>231</v>
      </c>
      <c r="CK264" s="84">
        <f>ABS(J264-PO_valitsin!$D$8)</f>
        <v>9.2000000000000028</v>
      </c>
      <c r="CR264" s="86">
        <f>ABS(Q264-PO_valitsin!$F$8)</f>
        <v>11.099999999999994</v>
      </c>
      <c r="EN264" s="85">
        <f>ABS(BO264-PO_valitsin!$E$8)</f>
        <v>9.9137931034482749E-3</v>
      </c>
      <c r="EO264" s="85">
        <f>ABS(BP264-PO_valitsin!$H$8)</f>
        <v>3200.4357743419932</v>
      </c>
      <c r="ES264" s="85">
        <f>ABS(BT264-PO_valitsin!$I$8)</f>
        <v>1E-3</v>
      </c>
      <c r="FI264" s="85">
        <f>ABS(CJ264-PO_valitsin!$G$8)</f>
        <v>1537</v>
      </c>
      <c r="FJ264" s="87">
        <f>IF($B264=PO_valitsin!$C$8,100000,'mallin data'!CK264/'mallin data'!J$297*PO_valitsin!D$5)</f>
        <v>0.41478940804316722</v>
      </c>
      <c r="FK264" s="87"/>
      <c r="FL264" s="87"/>
      <c r="FM264" s="87"/>
      <c r="FN264" s="87"/>
      <c r="FO264" s="87"/>
      <c r="FP264" s="87"/>
      <c r="FQ264" s="87">
        <f>IF($B264=PO_valitsin!$C$8,100000,'mallin data'!CR264/'mallin data'!Q$297*PO_valitsin!F$5)</f>
        <v>5.2543762192308004E-2</v>
      </c>
      <c r="FR264" s="87"/>
      <c r="FS264" s="87"/>
      <c r="FT264" s="87"/>
      <c r="FU264" s="87"/>
      <c r="FV264" s="87"/>
      <c r="FW264" s="87"/>
      <c r="FX264" s="87"/>
      <c r="FY264" s="87"/>
      <c r="FZ264" s="87"/>
      <c r="GA264" s="87"/>
      <c r="GB264" s="87"/>
      <c r="GC264" s="87"/>
      <c r="GD264" s="87"/>
      <c r="GE264" s="87"/>
      <c r="GF264" s="87"/>
      <c r="GG264" s="87"/>
      <c r="GH264" s="87"/>
      <c r="GI264" s="87"/>
      <c r="GJ264" s="87"/>
      <c r="GK264" s="87"/>
      <c r="GL264" s="87"/>
      <c r="GM264" s="87"/>
      <c r="GN264" s="87"/>
      <c r="GO264" s="87"/>
      <c r="GP264" s="87"/>
      <c r="GQ264" s="87"/>
      <c r="GR264" s="87"/>
      <c r="GS264" s="87"/>
      <c r="GT264" s="87"/>
      <c r="GU264" s="87"/>
      <c r="GV264" s="87"/>
      <c r="GW264" s="87"/>
      <c r="GX264" s="87"/>
      <c r="GY264" s="87"/>
      <c r="GZ264" s="87"/>
      <c r="HA264" s="87"/>
      <c r="HB264" s="87"/>
      <c r="HC264" s="87"/>
      <c r="HD264" s="87"/>
      <c r="HE264" s="87"/>
      <c r="HF264" s="87"/>
      <c r="HG264" s="87"/>
      <c r="HH264" s="87"/>
      <c r="HI264" s="87"/>
      <c r="HJ264" s="87"/>
      <c r="HK264" s="87"/>
      <c r="HL264" s="87"/>
      <c r="HM264" s="87">
        <f>IF($B264=PO_valitsin!$C$8,100000,'mallin data'!EN264/'mallin data'!BO$297*PO_valitsin!E$5)</f>
        <v>9.7146698617971289E-2</v>
      </c>
      <c r="HN264" s="87">
        <f>IF($B264=PO_valitsin!$C$8,100000,'mallin data'!EO264/'mallin data'!BP$297*PO_valitsin!H$5)</f>
        <v>0.10156330389612107</v>
      </c>
      <c r="HO264" s="87"/>
      <c r="HP264" s="87"/>
      <c r="HQ264" s="87"/>
      <c r="HR264" s="87">
        <f>IF($B264=PO_valitsin!$C$8,100000,'mallin data'!ES264/'mallin data'!BT$297*PO_valitsin!I$5)</f>
        <v>1.4622236824659501E-2</v>
      </c>
      <c r="HS264" s="87"/>
      <c r="HT264" s="87"/>
      <c r="HU264" s="87"/>
      <c r="HV264" s="87"/>
      <c r="HW264" s="87"/>
      <c r="HX264" s="87"/>
      <c r="HY264" s="87"/>
      <c r="HZ264" s="87"/>
      <c r="IA264" s="87"/>
      <c r="IB264" s="87"/>
      <c r="IC264" s="87"/>
      <c r="ID264" s="87"/>
      <c r="IE264" s="87"/>
      <c r="IF264" s="87"/>
      <c r="IG264" s="87"/>
      <c r="IH264" s="87">
        <f>IF($B264=PO_valitsin!$C$8,100000,'mallin data'!FI264/'mallin data'!CJ$297*PO_valitsin!G$5)</f>
        <v>0.14931380926413332</v>
      </c>
      <c r="II264" s="88">
        <f t="shared" si="16"/>
        <v>0.82997924503836029</v>
      </c>
      <c r="IJ264" s="80">
        <f t="shared" si="17"/>
        <v>108</v>
      </c>
      <c r="IK264" s="89">
        <f t="shared" si="19"/>
        <v>2.6200000000000049E-8</v>
      </c>
      <c r="IL264" s="36" t="str">
        <f t="shared" si="18"/>
        <v>Tuusniemi</v>
      </c>
    </row>
    <row r="265" spans="2:246" x14ac:dyDescent="0.2">
      <c r="B265" s="12" t="s">
        <v>389</v>
      </c>
      <c r="C265" s="12">
        <v>858</v>
      </c>
      <c r="F265" s="59" t="s">
        <v>102</v>
      </c>
      <c r="G265" s="59" t="s">
        <v>103</v>
      </c>
      <c r="H265" s="59" t="s">
        <v>117</v>
      </c>
      <c r="I265" s="59" t="s">
        <v>118</v>
      </c>
      <c r="J265" s="71">
        <v>42.1</v>
      </c>
      <c r="Q265" s="71">
        <v>40.200000000000003</v>
      </c>
      <c r="AV265" s="67"/>
      <c r="AW265" s="67"/>
      <c r="BO265" s="76">
        <v>-1.3679890560875513E-3</v>
      </c>
      <c r="BP265" s="77">
        <v>32475.353137548987</v>
      </c>
      <c r="BT265" s="75">
        <v>1.3999999999999999E-2</v>
      </c>
      <c r="CJ265" s="68">
        <v>5110</v>
      </c>
      <c r="CK265" s="84">
        <f>ABS(J265-PO_valitsin!$D$8)</f>
        <v>3.3999999999999986</v>
      </c>
      <c r="CR265" s="86">
        <f>ABS(Q265-PO_valitsin!$F$8)</f>
        <v>47.8</v>
      </c>
      <c r="EN265" s="85">
        <f>ABS(BO265-PO_valitsin!$E$8)</f>
        <v>4.6045804047360722E-2</v>
      </c>
      <c r="EO265" s="85">
        <f>ABS(BP265-PO_valitsin!$H$8)</f>
        <v>5767.9822140500546</v>
      </c>
      <c r="ES265" s="85">
        <f>ABS(BT265-PO_valitsin!$I$8)</f>
        <v>1.1999999999999999E-2</v>
      </c>
      <c r="FI265" s="85">
        <f>ABS(CJ265-PO_valitsin!$G$8)</f>
        <v>3342</v>
      </c>
      <c r="FJ265" s="87">
        <f>IF($B265=PO_valitsin!$C$8,100000,'mallin data'!CK265/'mallin data'!J$297*PO_valitsin!D$5)</f>
        <v>0.15329173775508345</v>
      </c>
      <c r="FK265" s="87"/>
      <c r="FL265" s="87"/>
      <c r="FM265" s="87"/>
      <c r="FN265" s="87"/>
      <c r="FO265" s="87"/>
      <c r="FP265" s="87"/>
      <c r="FQ265" s="87">
        <f>IF($B265=PO_valitsin!$C$8,100000,'mallin data'!CR265/'mallin data'!Q$297*PO_valitsin!F$5)</f>
        <v>0.22626953448579495</v>
      </c>
      <c r="FR265" s="87"/>
      <c r="FS265" s="87"/>
      <c r="FT265" s="87"/>
      <c r="FU265" s="87"/>
      <c r="FV265" s="87"/>
      <c r="FW265" s="87"/>
      <c r="FX265" s="87"/>
      <c r="FY265" s="87"/>
      <c r="FZ265" s="87"/>
      <c r="GA265" s="87"/>
      <c r="GB265" s="87"/>
      <c r="GC265" s="87"/>
      <c r="GD265" s="87"/>
      <c r="GE265" s="87"/>
      <c r="GF265" s="87"/>
      <c r="GG265" s="87"/>
      <c r="GH265" s="87"/>
      <c r="GI265" s="87"/>
      <c r="GJ265" s="87"/>
      <c r="GK265" s="87"/>
      <c r="GL265" s="87"/>
      <c r="GM265" s="87"/>
      <c r="GN265" s="87"/>
      <c r="GO265" s="87"/>
      <c r="GP265" s="87"/>
      <c r="GQ265" s="87"/>
      <c r="GR265" s="87"/>
      <c r="GS265" s="87"/>
      <c r="GT265" s="87"/>
      <c r="GU265" s="87"/>
      <c r="GV265" s="87"/>
      <c r="GW265" s="87"/>
      <c r="GX265" s="87"/>
      <c r="GY265" s="87"/>
      <c r="GZ265" s="87"/>
      <c r="HA265" s="87"/>
      <c r="HB265" s="87"/>
      <c r="HC265" s="87"/>
      <c r="HD265" s="87"/>
      <c r="HE265" s="87"/>
      <c r="HF265" s="87"/>
      <c r="HG265" s="87"/>
      <c r="HH265" s="87"/>
      <c r="HI265" s="87"/>
      <c r="HJ265" s="87"/>
      <c r="HK265" s="87"/>
      <c r="HL265" s="87"/>
      <c r="HM265" s="87">
        <f>IF($B265=PO_valitsin!$C$8,100000,'mallin data'!EN265/'mallin data'!BO$297*PO_valitsin!E$5)</f>
        <v>0.45120952210059939</v>
      </c>
      <c r="HN265" s="87">
        <f>IF($B265=PO_valitsin!$C$8,100000,'mallin data'!EO265/'mallin data'!BP$297*PO_valitsin!H$5)</f>
        <v>0.18304236415849653</v>
      </c>
      <c r="HO265" s="87"/>
      <c r="HP265" s="87"/>
      <c r="HQ265" s="87"/>
      <c r="HR265" s="87">
        <f>IF($B265=PO_valitsin!$C$8,100000,'mallin data'!ES265/'mallin data'!BT$297*PO_valitsin!I$5)</f>
        <v>0.17546684189591399</v>
      </c>
      <c r="HS265" s="87"/>
      <c r="HT265" s="87"/>
      <c r="HU265" s="87"/>
      <c r="HV265" s="87"/>
      <c r="HW265" s="87"/>
      <c r="HX265" s="87"/>
      <c r="HY265" s="87"/>
      <c r="HZ265" s="87"/>
      <c r="IA265" s="87"/>
      <c r="IB265" s="87"/>
      <c r="IC265" s="87"/>
      <c r="ID265" s="87"/>
      <c r="IE265" s="87"/>
      <c r="IF265" s="87"/>
      <c r="IG265" s="87"/>
      <c r="IH265" s="87">
        <f>IF($B265=PO_valitsin!$C$8,100000,'mallin data'!FI265/'mallin data'!CJ$297*PO_valitsin!G$5)</f>
        <v>0.32466281754114085</v>
      </c>
      <c r="II265" s="88">
        <f t="shared" si="16"/>
        <v>1.5139428442370291</v>
      </c>
      <c r="IJ265" s="80">
        <f t="shared" si="17"/>
        <v>231</v>
      </c>
      <c r="IK265" s="89">
        <f t="shared" si="19"/>
        <v>2.630000000000005E-8</v>
      </c>
      <c r="IL265" s="36" t="str">
        <f t="shared" si="18"/>
        <v>Tuusula</v>
      </c>
    </row>
    <row r="266" spans="2:246" x14ac:dyDescent="0.2">
      <c r="B266" s="12" t="s">
        <v>390</v>
      </c>
      <c r="C266" s="12">
        <v>859</v>
      </c>
      <c r="F266" s="59" t="s">
        <v>91</v>
      </c>
      <c r="G266" s="59" t="s">
        <v>92</v>
      </c>
      <c r="H266" s="59" t="s">
        <v>93</v>
      </c>
      <c r="I266" s="59" t="s">
        <v>94</v>
      </c>
      <c r="J266" s="71">
        <v>35.799999999999997</v>
      </c>
      <c r="Q266" s="71">
        <v>95.3</v>
      </c>
      <c r="AV266" s="67"/>
      <c r="AW266" s="67"/>
      <c r="BO266" s="76">
        <v>-2.4105186267348429E-2</v>
      </c>
      <c r="BP266" s="77">
        <v>21936.693793103448</v>
      </c>
      <c r="BT266" s="75">
        <v>2E-3</v>
      </c>
      <c r="CJ266" s="68">
        <v>1336</v>
      </c>
      <c r="CK266" s="84">
        <f>ABS(J266-PO_valitsin!$D$8)</f>
        <v>9.7000000000000028</v>
      </c>
      <c r="CR266" s="86">
        <f>ABS(Q266-PO_valitsin!$F$8)</f>
        <v>7.2999999999999972</v>
      </c>
      <c r="EN266" s="85">
        <f>ABS(BO266-PO_valitsin!$E$8)</f>
        <v>2.3308606836099845E-2</v>
      </c>
      <c r="EO266" s="85">
        <f>ABS(BP266-PO_valitsin!$H$8)</f>
        <v>4770.6771303954847</v>
      </c>
      <c r="ES266" s="85">
        <f>ABS(BT266-PO_valitsin!$I$8)</f>
        <v>0</v>
      </c>
      <c r="FI266" s="85">
        <f>ABS(CJ266-PO_valitsin!$G$8)</f>
        <v>432</v>
      </c>
      <c r="FJ266" s="87">
        <f>IF($B266=PO_valitsin!$C$8,100000,'mallin data'!CK266/'mallin data'!J$297*PO_valitsin!D$5)</f>
        <v>0.43733231065420897</v>
      </c>
      <c r="FK266" s="87"/>
      <c r="FL266" s="87"/>
      <c r="FM266" s="87"/>
      <c r="FN266" s="87"/>
      <c r="FO266" s="87"/>
      <c r="FP266" s="87"/>
      <c r="FQ266" s="87">
        <f>IF($B266=PO_valitsin!$C$8,100000,'mallin data'!CR266/'mallin data'!Q$297*PO_valitsin!F$5)</f>
        <v>3.4555807567914272E-2</v>
      </c>
      <c r="FR266" s="87"/>
      <c r="FS266" s="87"/>
      <c r="FT266" s="87"/>
      <c r="FU266" s="87"/>
      <c r="FV266" s="87"/>
      <c r="FW266" s="87"/>
      <c r="FX266" s="87"/>
      <c r="FY266" s="87"/>
      <c r="FZ266" s="87"/>
      <c r="GA266" s="87"/>
      <c r="GB266" s="87"/>
      <c r="GC266" s="87"/>
      <c r="GD266" s="87"/>
      <c r="GE266" s="87"/>
      <c r="GF266" s="87"/>
      <c r="GG266" s="87"/>
      <c r="GH266" s="87"/>
      <c r="GI266" s="87"/>
      <c r="GJ266" s="87"/>
      <c r="GK266" s="87"/>
      <c r="GL266" s="87"/>
      <c r="GM266" s="87"/>
      <c r="GN266" s="87"/>
      <c r="GO266" s="87"/>
      <c r="GP266" s="87"/>
      <c r="GQ266" s="87"/>
      <c r="GR266" s="87"/>
      <c r="GS266" s="87"/>
      <c r="GT266" s="87"/>
      <c r="GU266" s="87"/>
      <c r="GV266" s="87"/>
      <c r="GW266" s="87"/>
      <c r="GX266" s="87"/>
      <c r="GY266" s="87"/>
      <c r="GZ266" s="87"/>
      <c r="HA266" s="87"/>
      <c r="HB266" s="87"/>
      <c r="HC266" s="87"/>
      <c r="HD266" s="87"/>
      <c r="HE266" s="87"/>
      <c r="HF266" s="87"/>
      <c r="HG266" s="87"/>
      <c r="HH266" s="87"/>
      <c r="HI266" s="87"/>
      <c r="HJ266" s="87"/>
      <c r="HK266" s="87"/>
      <c r="HL266" s="87"/>
      <c r="HM266" s="87">
        <f>IF($B266=PO_valitsin!$C$8,100000,'mallin data'!EN266/'mallin data'!BO$297*PO_valitsin!E$5)</f>
        <v>0.22840442400636499</v>
      </c>
      <c r="HN266" s="87">
        <f>IF($B266=PO_valitsin!$C$8,100000,'mallin data'!EO266/'mallin data'!BP$297*PO_valitsin!H$5)</f>
        <v>0.15139367428307463</v>
      </c>
      <c r="HO266" s="87"/>
      <c r="HP266" s="87"/>
      <c r="HQ266" s="87"/>
      <c r="HR266" s="87">
        <f>IF($B266=PO_valitsin!$C$8,100000,'mallin data'!ES266/'mallin data'!BT$297*PO_valitsin!I$5)</f>
        <v>0</v>
      </c>
      <c r="HS266" s="87"/>
      <c r="HT266" s="87"/>
      <c r="HU266" s="87"/>
      <c r="HV266" s="87"/>
      <c r="HW266" s="87"/>
      <c r="HX266" s="87"/>
      <c r="HY266" s="87"/>
      <c r="HZ266" s="87"/>
      <c r="IA266" s="87"/>
      <c r="IB266" s="87"/>
      <c r="IC266" s="87"/>
      <c r="ID266" s="87"/>
      <c r="IE266" s="87"/>
      <c r="IF266" s="87"/>
      <c r="IG266" s="87"/>
      <c r="IH266" s="87">
        <f>IF($B266=PO_valitsin!$C$8,100000,'mallin data'!FI266/'mallin data'!CJ$297*PO_valitsin!G$5)</f>
        <v>4.1967186468513724E-2</v>
      </c>
      <c r="II266" s="88">
        <f t="shared" si="16"/>
        <v>0.89365342938007652</v>
      </c>
      <c r="IJ266" s="80">
        <f t="shared" si="17"/>
        <v>130</v>
      </c>
      <c r="IK266" s="89">
        <f t="shared" si="19"/>
        <v>2.6400000000000051E-8</v>
      </c>
      <c r="IL266" s="36" t="str">
        <f t="shared" si="18"/>
        <v>Tyrnävä</v>
      </c>
    </row>
    <row r="267" spans="2:246" x14ac:dyDescent="0.2">
      <c r="B267" s="12" t="s">
        <v>391</v>
      </c>
      <c r="C267" s="12">
        <v>886</v>
      </c>
      <c r="F267" s="59" t="s">
        <v>121</v>
      </c>
      <c r="G267" s="59" t="s">
        <v>122</v>
      </c>
      <c r="H267" s="59" t="s">
        <v>84</v>
      </c>
      <c r="I267" s="59" t="s">
        <v>85</v>
      </c>
      <c r="J267" s="71">
        <v>46</v>
      </c>
      <c r="Q267" s="71">
        <v>70.900000000000006</v>
      </c>
      <c r="AV267" s="67"/>
      <c r="AW267" s="67"/>
      <c r="BO267" s="76">
        <v>-7.472826086956522E-3</v>
      </c>
      <c r="BP267" s="77">
        <v>27117.344291071571</v>
      </c>
      <c r="BT267" s="75">
        <v>3.0000000000000001E-3</v>
      </c>
      <c r="CJ267" s="68">
        <v>1461</v>
      </c>
      <c r="CK267" s="84">
        <f>ABS(J267-PO_valitsin!$D$8)</f>
        <v>0.5</v>
      </c>
      <c r="CR267" s="86">
        <f>ABS(Q267-PO_valitsin!$F$8)</f>
        <v>17.099999999999994</v>
      </c>
      <c r="EN267" s="85">
        <f>ABS(BO267-PO_valitsin!$E$8)</f>
        <v>3.9940967016491753E-2</v>
      </c>
      <c r="EO267" s="85">
        <f>ABS(BP267-PO_valitsin!$H$8)</f>
        <v>409.97336757263838</v>
      </c>
      <c r="ES267" s="85">
        <f>ABS(BT267-PO_valitsin!$I$8)</f>
        <v>1E-3</v>
      </c>
      <c r="FI267" s="85">
        <f>ABS(CJ267-PO_valitsin!$G$8)</f>
        <v>307</v>
      </c>
      <c r="FJ267" s="87">
        <f>IF($B267=PO_valitsin!$C$8,100000,'mallin data'!CK267/'mallin data'!J$297*PO_valitsin!D$5)</f>
        <v>2.2542902611041693E-2</v>
      </c>
      <c r="FK267" s="87"/>
      <c r="FL267" s="87"/>
      <c r="FM267" s="87"/>
      <c r="FN267" s="87"/>
      <c r="FO267" s="87"/>
      <c r="FP267" s="87"/>
      <c r="FQ267" s="87">
        <f>IF($B267=PO_valitsin!$C$8,100000,'mallin data'!CR267/'mallin data'!Q$297*PO_valitsin!F$5)</f>
        <v>8.094579580977182E-2</v>
      </c>
      <c r="FR267" s="87"/>
      <c r="FS267" s="87"/>
      <c r="FT267" s="87"/>
      <c r="FU267" s="87"/>
      <c r="FV267" s="87"/>
      <c r="FW267" s="87"/>
      <c r="FX267" s="87"/>
      <c r="FY267" s="87"/>
      <c r="FZ267" s="87"/>
      <c r="GA267" s="87"/>
      <c r="GB267" s="87"/>
      <c r="GC267" s="87"/>
      <c r="GD267" s="87"/>
      <c r="GE267" s="87"/>
      <c r="GF267" s="87"/>
      <c r="GG267" s="87"/>
      <c r="GH267" s="87"/>
      <c r="GI267" s="87"/>
      <c r="GJ267" s="87"/>
      <c r="GK267" s="87"/>
      <c r="GL267" s="87"/>
      <c r="GM267" s="87"/>
      <c r="GN267" s="87"/>
      <c r="GO267" s="87"/>
      <c r="GP267" s="87"/>
      <c r="GQ267" s="87"/>
      <c r="GR267" s="87"/>
      <c r="GS267" s="87"/>
      <c r="GT267" s="87"/>
      <c r="GU267" s="87"/>
      <c r="GV267" s="87"/>
      <c r="GW267" s="87"/>
      <c r="GX267" s="87"/>
      <c r="GY267" s="87"/>
      <c r="GZ267" s="87"/>
      <c r="HA267" s="87"/>
      <c r="HB267" s="87"/>
      <c r="HC267" s="87"/>
      <c r="HD267" s="87"/>
      <c r="HE267" s="87"/>
      <c r="HF267" s="87"/>
      <c r="HG267" s="87"/>
      <c r="HH267" s="87"/>
      <c r="HI267" s="87"/>
      <c r="HJ267" s="87"/>
      <c r="HK267" s="87"/>
      <c r="HL267" s="87"/>
      <c r="HM267" s="87">
        <f>IF($B267=PO_valitsin!$C$8,100000,'mallin data'!EN267/'mallin data'!BO$297*PO_valitsin!E$5)</f>
        <v>0.39138733729593816</v>
      </c>
      <c r="HN267" s="87">
        <f>IF($B267=PO_valitsin!$C$8,100000,'mallin data'!EO267/'mallin data'!BP$297*PO_valitsin!H$5)</f>
        <v>1.3010181317779078E-2</v>
      </c>
      <c r="HO267" s="87"/>
      <c r="HP267" s="87"/>
      <c r="HQ267" s="87"/>
      <c r="HR267" s="87">
        <f>IF($B267=PO_valitsin!$C$8,100000,'mallin data'!ES267/'mallin data'!BT$297*PO_valitsin!I$5)</f>
        <v>1.4622236824659501E-2</v>
      </c>
      <c r="HS267" s="87"/>
      <c r="HT267" s="87"/>
      <c r="HU267" s="87"/>
      <c r="HV267" s="87"/>
      <c r="HW267" s="87"/>
      <c r="HX267" s="87"/>
      <c r="HY267" s="87"/>
      <c r="HZ267" s="87"/>
      <c r="IA267" s="87"/>
      <c r="IB267" s="87"/>
      <c r="IC267" s="87"/>
      <c r="ID267" s="87"/>
      <c r="IE267" s="87"/>
      <c r="IF267" s="87"/>
      <c r="IG267" s="87"/>
      <c r="IH267" s="87">
        <f>IF($B267=PO_valitsin!$C$8,100000,'mallin data'!FI267/'mallin data'!CJ$297*PO_valitsin!G$5)</f>
        <v>2.9823903346837301E-2</v>
      </c>
      <c r="II267" s="88">
        <f t="shared" si="16"/>
        <v>0.55233238370602744</v>
      </c>
      <c r="IJ267" s="80">
        <f t="shared" si="17"/>
        <v>34</v>
      </c>
      <c r="IK267" s="89">
        <f t="shared" si="19"/>
        <v>2.6500000000000052E-8</v>
      </c>
      <c r="IL267" s="36" t="str">
        <f t="shared" si="18"/>
        <v>Ulvila</v>
      </c>
    </row>
    <row r="268" spans="2:246" x14ac:dyDescent="0.2">
      <c r="B268" s="12" t="s">
        <v>392</v>
      </c>
      <c r="C268" s="12">
        <v>887</v>
      </c>
      <c r="F268" s="59" t="s">
        <v>82</v>
      </c>
      <c r="G268" s="59" t="s">
        <v>83</v>
      </c>
      <c r="H268" s="59" t="s">
        <v>93</v>
      </c>
      <c r="I268" s="59" t="s">
        <v>94</v>
      </c>
      <c r="J268" s="71">
        <v>50.7</v>
      </c>
      <c r="Q268" s="71">
        <v>85.4</v>
      </c>
      <c r="AV268" s="67"/>
      <c r="AW268" s="67"/>
      <c r="BO268" s="76">
        <v>-4.8837209302325581E-2</v>
      </c>
      <c r="BP268" s="77">
        <v>23720.49956217163</v>
      </c>
      <c r="BT268" s="75">
        <v>3.0000000000000001E-3</v>
      </c>
      <c r="CJ268" s="68">
        <v>409</v>
      </c>
      <c r="CK268" s="84">
        <f>ABS(J268-PO_valitsin!$D$8)</f>
        <v>5.2000000000000028</v>
      </c>
      <c r="CR268" s="86">
        <f>ABS(Q268-PO_valitsin!$F$8)</f>
        <v>2.5999999999999943</v>
      </c>
      <c r="EN268" s="85">
        <f>ABS(BO268-PO_valitsin!$E$8)</f>
        <v>1.4234161988773072E-3</v>
      </c>
      <c r="EO268" s="85">
        <f>ABS(BP268-PO_valitsin!$H$8)</f>
        <v>2986.871361327303</v>
      </c>
      <c r="ES268" s="85">
        <f>ABS(BT268-PO_valitsin!$I$8)</f>
        <v>1E-3</v>
      </c>
      <c r="FI268" s="85">
        <f>ABS(CJ268-PO_valitsin!$G$8)</f>
        <v>1359</v>
      </c>
      <c r="FJ268" s="87">
        <f>IF($B268=PO_valitsin!$C$8,100000,'mallin data'!CK268/'mallin data'!J$297*PO_valitsin!D$5)</f>
        <v>0.23444618715483373</v>
      </c>
      <c r="FK268" s="87"/>
      <c r="FL268" s="87"/>
      <c r="FM268" s="87"/>
      <c r="FN268" s="87"/>
      <c r="FO268" s="87"/>
      <c r="FP268" s="87"/>
      <c r="FQ268" s="87">
        <f>IF($B268=PO_valitsin!$C$8,100000,'mallin data'!CR268/'mallin data'!Q$297*PO_valitsin!F$5)</f>
        <v>1.2307547900900955E-2</v>
      </c>
      <c r="FR268" s="87"/>
      <c r="FS268" s="87"/>
      <c r="FT268" s="87"/>
      <c r="FU268" s="87"/>
      <c r="FV268" s="87"/>
      <c r="FW268" s="87"/>
      <c r="FX268" s="87"/>
      <c r="FY268" s="87"/>
      <c r="FZ268" s="87"/>
      <c r="GA268" s="87"/>
      <c r="GB268" s="87"/>
      <c r="GC268" s="87"/>
      <c r="GD268" s="87"/>
      <c r="GE268" s="87"/>
      <c r="GF268" s="87"/>
      <c r="GG268" s="87"/>
      <c r="GH268" s="87"/>
      <c r="GI268" s="87"/>
      <c r="GJ268" s="87"/>
      <c r="GK268" s="87"/>
      <c r="GL268" s="87"/>
      <c r="GM268" s="87"/>
      <c r="GN268" s="87"/>
      <c r="GO268" s="87"/>
      <c r="GP268" s="87"/>
      <c r="GQ268" s="87"/>
      <c r="GR268" s="87"/>
      <c r="GS268" s="87"/>
      <c r="GT268" s="87"/>
      <c r="GU268" s="87"/>
      <c r="GV268" s="87"/>
      <c r="GW268" s="87"/>
      <c r="GX268" s="87"/>
      <c r="GY268" s="87"/>
      <c r="GZ268" s="87"/>
      <c r="HA268" s="87"/>
      <c r="HB268" s="87"/>
      <c r="HC268" s="87"/>
      <c r="HD268" s="87"/>
      <c r="HE268" s="87"/>
      <c r="HF268" s="87"/>
      <c r="HG268" s="87"/>
      <c r="HH268" s="87"/>
      <c r="HI268" s="87"/>
      <c r="HJ268" s="87"/>
      <c r="HK268" s="87"/>
      <c r="HL268" s="87"/>
      <c r="HM268" s="87">
        <f>IF($B268=PO_valitsin!$C$8,100000,'mallin data'!EN268/'mallin data'!BO$297*PO_valitsin!E$5)</f>
        <v>1.3948262086705703E-2</v>
      </c>
      <c r="HN268" s="87">
        <f>IF($B268=PO_valitsin!$C$8,100000,'mallin data'!EO268/'mallin data'!BP$297*PO_valitsin!H$5)</f>
        <v>9.4786005768691145E-2</v>
      </c>
      <c r="HO268" s="87"/>
      <c r="HP268" s="87"/>
      <c r="HQ268" s="87"/>
      <c r="HR268" s="87">
        <f>IF($B268=PO_valitsin!$C$8,100000,'mallin data'!ES268/'mallin data'!BT$297*PO_valitsin!I$5)</f>
        <v>1.4622236824659501E-2</v>
      </c>
      <c r="HS268" s="87"/>
      <c r="HT268" s="87"/>
      <c r="HU268" s="87"/>
      <c r="HV268" s="87"/>
      <c r="HW268" s="87"/>
      <c r="HX268" s="87"/>
      <c r="HY268" s="87"/>
      <c r="HZ268" s="87"/>
      <c r="IA268" s="87"/>
      <c r="IB268" s="87"/>
      <c r="IC268" s="87"/>
      <c r="ID268" s="87"/>
      <c r="IE268" s="87"/>
      <c r="IF268" s="87"/>
      <c r="IG268" s="87"/>
      <c r="IH268" s="87">
        <f>IF($B268=PO_valitsin!$C$8,100000,'mallin data'!FI268/'mallin data'!CJ$297*PO_valitsin!G$5)</f>
        <v>0.13202177409886606</v>
      </c>
      <c r="II268" s="88">
        <f t="shared" si="16"/>
        <v>0.5021320404346572</v>
      </c>
      <c r="IJ268" s="80">
        <f t="shared" si="17"/>
        <v>23</v>
      </c>
      <c r="IK268" s="89">
        <f t="shared" si="19"/>
        <v>2.6600000000000053E-8</v>
      </c>
      <c r="IL268" s="36" t="str">
        <f t="shared" si="18"/>
        <v>Urjala</v>
      </c>
    </row>
    <row r="269" spans="2:246" x14ac:dyDescent="0.2">
      <c r="B269" s="12" t="s">
        <v>393</v>
      </c>
      <c r="C269" s="12">
        <v>889</v>
      </c>
      <c r="F269" s="59" t="s">
        <v>91</v>
      </c>
      <c r="G269" s="59" t="s">
        <v>92</v>
      </c>
      <c r="H269" s="59" t="s">
        <v>93</v>
      </c>
      <c r="I269" s="59" t="s">
        <v>94</v>
      </c>
      <c r="J269" s="71">
        <v>49</v>
      </c>
      <c r="Q269" s="71">
        <v>49.5</v>
      </c>
      <c r="AV269" s="67"/>
      <c r="AW269" s="67"/>
      <c r="BO269" s="76">
        <v>1.8050541516245487E-2</v>
      </c>
      <c r="BP269" s="77">
        <v>23052.5588117222</v>
      </c>
      <c r="BT269" s="75"/>
      <c r="CJ269" s="68">
        <v>282</v>
      </c>
      <c r="CK269" s="84">
        <f>ABS(J269-PO_valitsin!$D$8)</f>
        <v>3.5</v>
      </c>
      <c r="CR269" s="86">
        <f>ABS(Q269-PO_valitsin!$F$8)</f>
        <v>38.5</v>
      </c>
      <c r="EN269" s="85">
        <f>ABS(BO269-PO_valitsin!$E$8)</f>
        <v>6.5464334619693754E-2</v>
      </c>
      <c r="EO269" s="85">
        <f>ABS(BP269-PO_valitsin!$H$8)</f>
        <v>3654.8121117767332</v>
      </c>
      <c r="ES269" s="85">
        <f>ABS(BT269-PO_valitsin!$I$8)</f>
        <v>2E-3</v>
      </c>
      <c r="FI269" s="85">
        <f>ABS(CJ269-PO_valitsin!$G$8)</f>
        <v>1486</v>
      </c>
      <c r="FJ269" s="87">
        <f>IF($B269=PO_valitsin!$C$8,100000,'mallin data'!CK269/'mallin data'!J$297*PO_valitsin!D$5)</f>
        <v>0.15780031827729182</v>
      </c>
      <c r="FK269" s="87"/>
      <c r="FL269" s="87"/>
      <c r="FM269" s="87"/>
      <c r="FN269" s="87"/>
      <c r="FO269" s="87"/>
      <c r="FP269" s="87"/>
      <c r="FQ269" s="87">
        <f>IF($B269=PO_valitsin!$C$8,100000,'mallin data'!CR269/'mallin data'!Q$297*PO_valitsin!F$5)</f>
        <v>0.18224638237872606</v>
      </c>
      <c r="FR269" s="87"/>
      <c r="FS269" s="87"/>
      <c r="FT269" s="87"/>
      <c r="FU269" s="87"/>
      <c r="FV269" s="87"/>
      <c r="FW269" s="87"/>
      <c r="FX269" s="87"/>
      <c r="FY269" s="87"/>
      <c r="FZ269" s="87"/>
      <c r="GA269" s="87"/>
      <c r="GB269" s="87"/>
      <c r="GC269" s="87"/>
      <c r="GD269" s="87"/>
      <c r="GE269" s="87"/>
      <c r="GF269" s="87"/>
      <c r="GG269" s="87"/>
      <c r="GH269" s="87"/>
      <c r="GI269" s="87"/>
      <c r="GJ269" s="87"/>
      <c r="GK269" s="87"/>
      <c r="GL269" s="87"/>
      <c r="GM269" s="87"/>
      <c r="GN269" s="87"/>
      <c r="GO269" s="87"/>
      <c r="GP269" s="87"/>
      <c r="GQ269" s="87"/>
      <c r="GR269" s="87"/>
      <c r="GS269" s="87"/>
      <c r="GT269" s="87"/>
      <c r="GU269" s="87"/>
      <c r="GV269" s="87"/>
      <c r="GW269" s="87"/>
      <c r="GX269" s="87"/>
      <c r="GY269" s="87"/>
      <c r="GZ269" s="87"/>
      <c r="HA269" s="87"/>
      <c r="HB269" s="87"/>
      <c r="HC269" s="87"/>
      <c r="HD269" s="87"/>
      <c r="HE269" s="87"/>
      <c r="HF269" s="87"/>
      <c r="HG269" s="87"/>
      <c r="HH269" s="87"/>
      <c r="HI269" s="87"/>
      <c r="HJ269" s="87"/>
      <c r="HK269" s="87"/>
      <c r="HL269" s="87"/>
      <c r="HM269" s="87">
        <f>IF($B269=PO_valitsin!$C$8,100000,'mallin data'!EN269/'mallin data'!BO$297*PO_valitsin!E$5)</f>
        <v>0.64149452375734606</v>
      </c>
      <c r="HN269" s="87">
        <f>IF($B269=PO_valitsin!$C$8,100000,'mallin data'!EO269/'mallin data'!BP$297*PO_valitsin!H$5)</f>
        <v>0.11598257842494016</v>
      </c>
      <c r="HO269" s="87"/>
      <c r="HP269" s="87"/>
      <c r="HQ269" s="87"/>
      <c r="HR269" s="87">
        <f>IF($B269=PO_valitsin!$C$8,100000,'mallin data'!ES269/'mallin data'!BT$297*PO_valitsin!I$5)</f>
        <v>2.9244473649319001E-2</v>
      </c>
      <c r="HS269" s="87"/>
      <c r="HT269" s="87"/>
      <c r="HU269" s="87"/>
      <c r="HV269" s="87"/>
      <c r="HW269" s="87"/>
      <c r="HX269" s="87"/>
      <c r="HY269" s="87"/>
      <c r="HZ269" s="87"/>
      <c r="IA269" s="87"/>
      <c r="IB269" s="87"/>
      <c r="IC269" s="87"/>
      <c r="ID269" s="87"/>
      <c r="IE269" s="87"/>
      <c r="IF269" s="87"/>
      <c r="IG269" s="87"/>
      <c r="IH269" s="87">
        <f>IF($B269=PO_valitsin!$C$8,100000,'mallin data'!FI269/'mallin data'!CJ$297*PO_valitsin!G$5)</f>
        <v>0.14435934975048934</v>
      </c>
      <c r="II269" s="88">
        <f t="shared" si="16"/>
        <v>1.2711276529381124</v>
      </c>
      <c r="IJ269" s="80">
        <f t="shared" si="17"/>
        <v>216</v>
      </c>
      <c r="IK269" s="89">
        <f t="shared" si="19"/>
        <v>2.6700000000000054E-8</v>
      </c>
      <c r="IL269" s="36" t="str">
        <f t="shared" si="18"/>
        <v>Utajärvi</v>
      </c>
    </row>
    <row r="270" spans="2:246" x14ac:dyDescent="0.2">
      <c r="B270" s="12" t="s">
        <v>394</v>
      </c>
      <c r="C270" s="12">
        <v>890</v>
      </c>
      <c r="F270" s="59" t="s">
        <v>113</v>
      </c>
      <c r="G270" s="59" t="s">
        <v>114</v>
      </c>
      <c r="H270" s="59" t="s">
        <v>93</v>
      </c>
      <c r="I270" s="59" t="s">
        <v>94</v>
      </c>
      <c r="J270" s="71">
        <v>49.2</v>
      </c>
      <c r="Q270" s="71">
        <v>50</v>
      </c>
      <c r="AV270" s="67"/>
      <c r="AW270" s="67"/>
      <c r="BO270" s="76">
        <v>-6.25E-2</v>
      </c>
      <c r="BP270" s="77">
        <v>26610.238805970148</v>
      </c>
      <c r="BT270" s="75">
        <v>2E-3</v>
      </c>
      <c r="CJ270" s="68">
        <v>105</v>
      </c>
      <c r="CK270" s="84">
        <f>ABS(J270-PO_valitsin!$D$8)</f>
        <v>3.7000000000000028</v>
      </c>
      <c r="CR270" s="86">
        <f>ABS(Q270-PO_valitsin!$F$8)</f>
        <v>38</v>
      </c>
      <c r="EN270" s="85">
        <f>ABS(BO270-PO_valitsin!$E$8)</f>
        <v>1.5086206896551727E-2</v>
      </c>
      <c r="EO270" s="85">
        <f>ABS(BP270-PO_valitsin!$H$8)</f>
        <v>97.132117528784875</v>
      </c>
      <c r="ES270" s="85">
        <f>ABS(BT270-PO_valitsin!$I$8)</f>
        <v>0</v>
      </c>
      <c r="FI270" s="85">
        <f>ABS(CJ270-PO_valitsin!$G$8)</f>
        <v>1663</v>
      </c>
      <c r="FJ270" s="87">
        <f>IF($B270=PO_valitsin!$C$8,100000,'mallin data'!CK270/'mallin data'!J$297*PO_valitsin!D$5)</f>
        <v>0.16681747932170865</v>
      </c>
      <c r="FK270" s="87"/>
      <c r="FL270" s="87"/>
      <c r="FM270" s="87"/>
      <c r="FN270" s="87"/>
      <c r="FO270" s="87"/>
      <c r="FP270" s="87"/>
      <c r="FQ270" s="87">
        <f>IF($B270=PO_valitsin!$C$8,100000,'mallin data'!CR270/'mallin data'!Q$297*PO_valitsin!F$5)</f>
        <v>0.1798795462439374</v>
      </c>
      <c r="FR270" s="87"/>
      <c r="FS270" s="87"/>
      <c r="FT270" s="87"/>
      <c r="FU270" s="87"/>
      <c r="FV270" s="87"/>
      <c r="FW270" s="87"/>
      <c r="FX270" s="87"/>
      <c r="FY270" s="87"/>
      <c r="FZ270" s="87"/>
      <c r="GA270" s="87"/>
      <c r="GB270" s="87"/>
      <c r="GC270" s="87"/>
      <c r="GD270" s="87"/>
      <c r="GE270" s="87"/>
      <c r="GF270" s="87"/>
      <c r="GG270" s="87"/>
      <c r="GH270" s="87"/>
      <c r="GI270" s="87"/>
      <c r="GJ270" s="87"/>
      <c r="GK270" s="87"/>
      <c r="GL270" s="87"/>
      <c r="GM270" s="87"/>
      <c r="GN270" s="87"/>
      <c r="GO270" s="87"/>
      <c r="GP270" s="87"/>
      <c r="GQ270" s="87"/>
      <c r="GR270" s="87"/>
      <c r="GS270" s="87"/>
      <c r="GT270" s="87"/>
      <c r="GU270" s="87"/>
      <c r="GV270" s="87"/>
      <c r="GW270" s="87"/>
      <c r="GX270" s="87"/>
      <c r="GY270" s="87"/>
      <c r="GZ270" s="87"/>
      <c r="HA270" s="87"/>
      <c r="HB270" s="87"/>
      <c r="HC270" s="87"/>
      <c r="HD270" s="87"/>
      <c r="HE270" s="87"/>
      <c r="HF270" s="87"/>
      <c r="HG270" s="87"/>
      <c r="HH270" s="87"/>
      <c r="HI270" s="87"/>
      <c r="HJ270" s="87"/>
      <c r="HK270" s="87"/>
      <c r="HL270" s="87"/>
      <c r="HM270" s="87">
        <f>IF($B270=PO_valitsin!$C$8,100000,'mallin data'!EN270/'mallin data'!BO$297*PO_valitsin!E$5)</f>
        <v>0.14783193267952155</v>
      </c>
      <c r="HN270" s="87">
        <f>IF($B270=PO_valitsin!$C$8,100000,'mallin data'!EO270/'mallin data'!BP$297*PO_valitsin!H$5)</f>
        <v>3.0824111046808848E-3</v>
      </c>
      <c r="HO270" s="87"/>
      <c r="HP270" s="87"/>
      <c r="HQ270" s="87"/>
      <c r="HR270" s="87">
        <f>IF($B270=PO_valitsin!$C$8,100000,'mallin data'!ES270/'mallin data'!BT$297*PO_valitsin!I$5)</f>
        <v>0</v>
      </c>
      <c r="HS270" s="87"/>
      <c r="HT270" s="87"/>
      <c r="HU270" s="87"/>
      <c r="HV270" s="87"/>
      <c r="HW270" s="87"/>
      <c r="HX270" s="87"/>
      <c r="HY270" s="87"/>
      <c r="HZ270" s="87"/>
      <c r="IA270" s="87"/>
      <c r="IB270" s="87"/>
      <c r="IC270" s="87"/>
      <c r="ID270" s="87"/>
      <c r="IE270" s="87"/>
      <c r="IF270" s="87"/>
      <c r="IG270" s="87"/>
      <c r="IH270" s="87">
        <f>IF($B270=PO_valitsin!$C$8,100000,'mallin data'!FI270/'mallin data'!CJ$297*PO_valitsin!G$5)</f>
        <v>0.16155423865078314</v>
      </c>
      <c r="II270" s="88">
        <f t="shared" si="16"/>
        <v>0.65916563480063162</v>
      </c>
      <c r="IJ270" s="80">
        <f t="shared" si="17"/>
        <v>55</v>
      </c>
      <c r="IK270" s="89">
        <f t="shared" si="19"/>
        <v>2.6800000000000055E-8</v>
      </c>
      <c r="IL270" s="36" t="str">
        <f t="shared" si="18"/>
        <v>Utsjoki</v>
      </c>
    </row>
    <row r="271" spans="2:246" x14ac:dyDescent="0.2">
      <c r="B271" s="12" t="s">
        <v>395</v>
      </c>
      <c r="C271" s="12">
        <v>892</v>
      </c>
      <c r="F271" s="59" t="s">
        <v>141</v>
      </c>
      <c r="G271" s="59" t="s">
        <v>142</v>
      </c>
      <c r="H271" s="59" t="s">
        <v>93</v>
      </c>
      <c r="I271" s="59" t="s">
        <v>94</v>
      </c>
      <c r="J271" s="71">
        <v>40.9</v>
      </c>
      <c r="Q271" s="71">
        <v>29.4</v>
      </c>
      <c r="AV271" s="67"/>
      <c r="AW271" s="67"/>
      <c r="BO271" s="76">
        <v>4.9916805324459234E-3</v>
      </c>
      <c r="BP271" s="77">
        <v>22668.881327800831</v>
      </c>
      <c r="BT271" s="75">
        <v>1E-3</v>
      </c>
      <c r="CJ271" s="68">
        <v>604</v>
      </c>
      <c r="CK271" s="84">
        <f>ABS(J271-PO_valitsin!$D$8)</f>
        <v>4.6000000000000014</v>
      </c>
      <c r="CR271" s="86">
        <f>ABS(Q271-PO_valitsin!$F$8)</f>
        <v>58.6</v>
      </c>
      <c r="EN271" s="85">
        <f>ABS(BO271-PO_valitsin!$E$8)</f>
        <v>5.2405473635894199E-2</v>
      </c>
      <c r="EO271" s="85">
        <f>ABS(BP271-PO_valitsin!$H$8)</f>
        <v>4038.4895956981018</v>
      </c>
      <c r="ES271" s="85">
        <f>ABS(BT271-PO_valitsin!$I$8)</f>
        <v>1E-3</v>
      </c>
      <c r="FI271" s="85">
        <f>ABS(CJ271-PO_valitsin!$G$8)</f>
        <v>1164</v>
      </c>
      <c r="FJ271" s="87">
        <f>IF($B271=PO_valitsin!$C$8,100000,'mallin data'!CK271/'mallin data'!J$297*PO_valitsin!D$5)</f>
        <v>0.20739470402158361</v>
      </c>
      <c r="FK271" s="87"/>
      <c r="FL271" s="87"/>
      <c r="FM271" s="87"/>
      <c r="FN271" s="87"/>
      <c r="FO271" s="87"/>
      <c r="FP271" s="87"/>
      <c r="FQ271" s="87">
        <f>IF($B271=PO_valitsin!$C$8,100000,'mallin data'!CR271/'mallin data'!Q$297*PO_valitsin!F$5)</f>
        <v>0.27739319499722986</v>
      </c>
      <c r="FR271" s="87"/>
      <c r="FS271" s="87"/>
      <c r="FT271" s="87"/>
      <c r="FU271" s="87"/>
      <c r="FV271" s="87"/>
      <c r="FW271" s="87"/>
      <c r="FX271" s="87"/>
      <c r="FY271" s="87"/>
      <c r="FZ271" s="87"/>
      <c r="GA271" s="87"/>
      <c r="GB271" s="87"/>
      <c r="GC271" s="87"/>
      <c r="GD271" s="87"/>
      <c r="GE271" s="87"/>
      <c r="GF271" s="87"/>
      <c r="GG271" s="87"/>
      <c r="GH271" s="87"/>
      <c r="GI271" s="87"/>
      <c r="GJ271" s="87"/>
      <c r="GK271" s="87"/>
      <c r="GL271" s="87"/>
      <c r="GM271" s="87"/>
      <c r="GN271" s="87"/>
      <c r="GO271" s="87"/>
      <c r="GP271" s="87"/>
      <c r="GQ271" s="87"/>
      <c r="GR271" s="87"/>
      <c r="GS271" s="87"/>
      <c r="GT271" s="87"/>
      <c r="GU271" s="87"/>
      <c r="GV271" s="87"/>
      <c r="GW271" s="87"/>
      <c r="GX271" s="87"/>
      <c r="GY271" s="87"/>
      <c r="GZ271" s="87"/>
      <c r="HA271" s="87"/>
      <c r="HB271" s="87"/>
      <c r="HC271" s="87"/>
      <c r="HD271" s="87"/>
      <c r="HE271" s="87"/>
      <c r="HF271" s="87"/>
      <c r="HG271" s="87"/>
      <c r="HH271" s="87"/>
      <c r="HI271" s="87"/>
      <c r="HJ271" s="87"/>
      <c r="HK271" s="87"/>
      <c r="HL271" s="87"/>
      <c r="HM271" s="87">
        <f>IF($B271=PO_valitsin!$C$8,100000,'mallin data'!EN271/'mallin data'!BO$297*PO_valitsin!E$5)</f>
        <v>0.51352884815272815</v>
      </c>
      <c r="HN271" s="87">
        <f>IF($B271=PO_valitsin!$C$8,100000,'mallin data'!EO271/'mallin data'!BP$297*PO_valitsin!H$5)</f>
        <v>0.12815828062462475</v>
      </c>
      <c r="HO271" s="87"/>
      <c r="HP271" s="87"/>
      <c r="HQ271" s="87"/>
      <c r="HR271" s="87">
        <f>IF($B271=PO_valitsin!$C$8,100000,'mallin data'!ES271/'mallin data'!BT$297*PO_valitsin!I$5)</f>
        <v>1.4622236824659501E-2</v>
      </c>
      <c r="HS271" s="87"/>
      <c r="HT271" s="87"/>
      <c r="HU271" s="87"/>
      <c r="HV271" s="87"/>
      <c r="HW271" s="87"/>
      <c r="HX271" s="87"/>
      <c r="HY271" s="87"/>
      <c r="HZ271" s="87"/>
      <c r="IA271" s="87"/>
      <c r="IB271" s="87"/>
      <c r="IC271" s="87"/>
      <c r="ID271" s="87"/>
      <c r="IE271" s="87"/>
      <c r="IF271" s="87"/>
      <c r="IG271" s="87"/>
      <c r="IH271" s="87">
        <f>IF($B271=PO_valitsin!$C$8,100000,'mallin data'!FI271/'mallin data'!CJ$297*PO_valitsin!G$5)</f>
        <v>0.11307825242905087</v>
      </c>
      <c r="II271" s="88">
        <f t="shared" si="16"/>
        <v>1.2541755439498767</v>
      </c>
      <c r="IJ271" s="80">
        <f t="shared" si="17"/>
        <v>213</v>
      </c>
      <c r="IK271" s="89">
        <f t="shared" si="19"/>
        <v>2.6900000000000056E-8</v>
      </c>
      <c r="IL271" s="36" t="str">
        <f t="shared" si="18"/>
        <v>Uurainen</v>
      </c>
    </row>
    <row r="272" spans="2:246" x14ac:dyDescent="0.2">
      <c r="B272" s="12" t="s">
        <v>396</v>
      </c>
      <c r="C272" s="12">
        <v>893</v>
      </c>
      <c r="F272" s="59" t="s">
        <v>212</v>
      </c>
      <c r="G272" s="59" t="s">
        <v>213</v>
      </c>
      <c r="H272" s="59" t="s">
        <v>93</v>
      </c>
      <c r="I272" s="59" t="s">
        <v>94</v>
      </c>
      <c r="J272" s="71">
        <v>44.2</v>
      </c>
      <c r="Q272" s="71">
        <v>45.9</v>
      </c>
      <c r="AV272" s="67"/>
      <c r="AW272" s="67"/>
      <c r="BO272" s="76">
        <v>-6.5075921908893707E-3</v>
      </c>
      <c r="BP272" s="77">
        <v>24014.846133333333</v>
      </c>
      <c r="BT272" s="75">
        <v>0.83700000000000008</v>
      </c>
      <c r="CJ272" s="68">
        <v>916</v>
      </c>
      <c r="CK272" s="84">
        <f>ABS(J272-PO_valitsin!$D$8)</f>
        <v>1.2999999999999972</v>
      </c>
      <c r="CR272" s="86">
        <f>ABS(Q272-PO_valitsin!$F$8)</f>
        <v>42.1</v>
      </c>
      <c r="EN272" s="85">
        <f>ABS(BO272-PO_valitsin!$E$8)</f>
        <v>4.09062009125589E-2</v>
      </c>
      <c r="EO272" s="85">
        <f>ABS(BP272-PO_valitsin!$H$8)</f>
        <v>2692.5247901656003</v>
      </c>
      <c r="ES272" s="85">
        <f>ABS(BT272-PO_valitsin!$I$8)</f>
        <v>0.83500000000000008</v>
      </c>
      <c r="FI272" s="85">
        <f>ABS(CJ272-PO_valitsin!$G$8)</f>
        <v>852</v>
      </c>
      <c r="FJ272" s="87">
        <f>IF($B272=PO_valitsin!$C$8,100000,'mallin data'!CK272/'mallin data'!J$297*PO_valitsin!D$5)</f>
        <v>5.8611546788708273E-2</v>
      </c>
      <c r="FK272" s="87"/>
      <c r="FL272" s="87"/>
      <c r="FM272" s="87"/>
      <c r="FN272" s="87"/>
      <c r="FO272" s="87"/>
      <c r="FP272" s="87"/>
      <c r="FQ272" s="87">
        <f>IF($B272=PO_valitsin!$C$8,100000,'mallin data'!CR272/'mallin data'!Q$297*PO_valitsin!F$5)</f>
        <v>0.19928760254920436</v>
      </c>
      <c r="FR272" s="87"/>
      <c r="FS272" s="87"/>
      <c r="FT272" s="87"/>
      <c r="FU272" s="87"/>
      <c r="FV272" s="87"/>
      <c r="FW272" s="87"/>
      <c r="FX272" s="87"/>
      <c r="FY272" s="87"/>
      <c r="FZ272" s="87"/>
      <c r="GA272" s="87"/>
      <c r="GB272" s="87"/>
      <c r="GC272" s="87"/>
      <c r="GD272" s="87"/>
      <c r="GE272" s="87"/>
      <c r="GF272" s="87"/>
      <c r="GG272" s="87"/>
      <c r="GH272" s="87"/>
      <c r="GI272" s="87"/>
      <c r="GJ272" s="87"/>
      <c r="GK272" s="87"/>
      <c r="GL272" s="87"/>
      <c r="GM272" s="87"/>
      <c r="GN272" s="87"/>
      <c r="GO272" s="87"/>
      <c r="GP272" s="87"/>
      <c r="GQ272" s="87"/>
      <c r="GR272" s="87"/>
      <c r="GS272" s="87"/>
      <c r="GT272" s="87"/>
      <c r="GU272" s="87"/>
      <c r="GV272" s="87"/>
      <c r="GW272" s="87"/>
      <c r="GX272" s="87"/>
      <c r="GY272" s="87"/>
      <c r="GZ272" s="87"/>
      <c r="HA272" s="87"/>
      <c r="HB272" s="87"/>
      <c r="HC272" s="87"/>
      <c r="HD272" s="87"/>
      <c r="HE272" s="87"/>
      <c r="HF272" s="87"/>
      <c r="HG272" s="87"/>
      <c r="HH272" s="87"/>
      <c r="HI272" s="87"/>
      <c r="HJ272" s="87"/>
      <c r="HK272" s="87"/>
      <c r="HL272" s="87"/>
      <c r="HM272" s="87">
        <f>IF($B272=PO_valitsin!$C$8,100000,'mallin data'!EN272/'mallin data'!BO$297*PO_valitsin!E$5)</f>
        <v>0.40084580444555723</v>
      </c>
      <c r="HN272" s="87">
        <f>IF($B272=PO_valitsin!$C$8,100000,'mallin data'!EO272/'mallin data'!BP$297*PO_valitsin!H$5)</f>
        <v>8.5445149596120845E-2</v>
      </c>
      <c r="HO272" s="87"/>
      <c r="HP272" s="87"/>
      <c r="HQ272" s="87"/>
      <c r="HR272" s="87">
        <f>IF($B272=PO_valitsin!$C$8,100000,'mallin data'!ES272/'mallin data'!BT$297*PO_valitsin!I$5)</f>
        <v>12.209567748590684</v>
      </c>
      <c r="HS272" s="87"/>
      <c r="HT272" s="87"/>
      <c r="HU272" s="87"/>
      <c r="HV272" s="87"/>
      <c r="HW272" s="87"/>
      <c r="HX272" s="87"/>
      <c r="HY272" s="87"/>
      <c r="HZ272" s="87"/>
      <c r="IA272" s="87"/>
      <c r="IB272" s="87"/>
      <c r="IC272" s="87"/>
      <c r="ID272" s="87"/>
      <c r="IE272" s="87"/>
      <c r="IF272" s="87"/>
      <c r="IG272" s="87"/>
      <c r="IH272" s="87">
        <f>IF($B272=PO_valitsin!$C$8,100000,'mallin data'!FI272/'mallin data'!CJ$297*PO_valitsin!G$5)</f>
        <v>8.2768617757346508E-2</v>
      </c>
      <c r="II272" s="88">
        <f t="shared" si="16"/>
        <v>13.036526496727623</v>
      </c>
      <c r="IJ272" s="80">
        <f t="shared" si="17"/>
        <v>289</v>
      </c>
      <c r="IK272" s="89">
        <f t="shared" si="19"/>
        <v>2.7000000000000056E-8</v>
      </c>
      <c r="IL272" s="36" t="str">
        <f t="shared" si="18"/>
        <v>Uusikaarlepyy</v>
      </c>
    </row>
    <row r="273" spans="2:246" x14ac:dyDescent="0.2">
      <c r="B273" s="12" t="s">
        <v>397</v>
      </c>
      <c r="C273" s="12">
        <v>895</v>
      </c>
      <c r="F273" s="59" t="s">
        <v>106</v>
      </c>
      <c r="G273" s="59" t="s">
        <v>107</v>
      </c>
      <c r="H273" s="59" t="s">
        <v>84</v>
      </c>
      <c r="I273" s="59" t="s">
        <v>85</v>
      </c>
      <c r="J273" s="71">
        <v>48.6</v>
      </c>
      <c r="Q273" s="71">
        <v>63</v>
      </c>
      <c r="AV273" s="67"/>
      <c r="AW273" s="67"/>
      <c r="BO273" s="76">
        <v>-1.5602836879432624E-2</v>
      </c>
      <c r="BP273" s="77">
        <v>27428.334984603025</v>
      </c>
      <c r="BT273" s="75">
        <v>4.0000000000000001E-3</v>
      </c>
      <c r="CJ273" s="68">
        <v>1388</v>
      </c>
      <c r="CK273" s="84">
        <f>ABS(J273-PO_valitsin!$D$8)</f>
        <v>3.1000000000000014</v>
      </c>
      <c r="CR273" s="86">
        <f>ABS(Q273-PO_valitsin!$F$8)</f>
        <v>25</v>
      </c>
      <c r="EN273" s="85">
        <f>ABS(BO273-PO_valitsin!$E$8)</f>
        <v>3.1810956224015648E-2</v>
      </c>
      <c r="EO273" s="85">
        <f>ABS(BP273-PO_valitsin!$H$8)</f>
        <v>720.96406110409225</v>
      </c>
      <c r="ES273" s="85">
        <f>ABS(BT273-PO_valitsin!$I$8)</f>
        <v>2E-3</v>
      </c>
      <c r="FI273" s="85">
        <f>ABS(CJ273-PO_valitsin!$G$8)</f>
        <v>380</v>
      </c>
      <c r="FJ273" s="87">
        <f>IF($B273=PO_valitsin!$C$8,100000,'mallin data'!CK273/'mallin data'!J$297*PO_valitsin!D$5)</f>
        <v>0.13976599618845856</v>
      </c>
      <c r="FK273" s="87"/>
      <c r="FL273" s="87"/>
      <c r="FM273" s="87"/>
      <c r="FN273" s="87"/>
      <c r="FO273" s="87"/>
      <c r="FP273" s="87"/>
      <c r="FQ273" s="87">
        <f>IF($B273=PO_valitsin!$C$8,100000,'mallin data'!CR273/'mallin data'!Q$297*PO_valitsin!F$5)</f>
        <v>0.11834180673943251</v>
      </c>
      <c r="FR273" s="87"/>
      <c r="FS273" s="87"/>
      <c r="FT273" s="87"/>
      <c r="FU273" s="87"/>
      <c r="FV273" s="87"/>
      <c r="FW273" s="87"/>
      <c r="FX273" s="87"/>
      <c r="FY273" s="87"/>
      <c r="FZ273" s="87"/>
      <c r="GA273" s="87"/>
      <c r="GB273" s="87"/>
      <c r="GC273" s="87"/>
      <c r="GD273" s="87"/>
      <c r="GE273" s="87"/>
      <c r="GF273" s="87"/>
      <c r="GG273" s="87"/>
      <c r="GH273" s="87"/>
      <c r="GI273" s="87"/>
      <c r="GJ273" s="87"/>
      <c r="GK273" s="87"/>
      <c r="GL273" s="87"/>
      <c r="GM273" s="87"/>
      <c r="GN273" s="87"/>
      <c r="GO273" s="87"/>
      <c r="GP273" s="87"/>
      <c r="GQ273" s="87"/>
      <c r="GR273" s="87"/>
      <c r="GS273" s="87"/>
      <c r="GT273" s="87"/>
      <c r="GU273" s="87"/>
      <c r="GV273" s="87"/>
      <c r="GW273" s="87"/>
      <c r="GX273" s="87"/>
      <c r="GY273" s="87"/>
      <c r="GZ273" s="87"/>
      <c r="HA273" s="87"/>
      <c r="HB273" s="87"/>
      <c r="HC273" s="87"/>
      <c r="HD273" s="87"/>
      <c r="HE273" s="87"/>
      <c r="HF273" s="87"/>
      <c r="HG273" s="87"/>
      <c r="HH273" s="87"/>
      <c r="HI273" s="87"/>
      <c r="HJ273" s="87"/>
      <c r="HK273" s="87"/>
      <c r="HL273" s="87"/>
      <c r="HM273" s="87">
        <f>IF($B273=PO_valitsin!$C$8,100000,'mallin data'!EN273/'mallin data'!BO$297*PO_valitsin!E$5)</f>
        <v>0.31172018064095253</v>
      </c>
      <c r="HN273" s="87">
        <f>IF($B273=PO_valitsin!$C$8,100000,'mallin data'!EO273/'mallin data'!BP$297*PO_valitsin!H$5)</f>
        <v>2.2879225580194996E-2</v>
      </c>
      <c r="HO273" s="87"/>
      <c r="HP273" s="87"/>
      <c r="HQ273" s="87"/>
      <c r="HR273" s="87">
        <f>IF($B273=PO_valitsin!$C$8,100000,'mallin data'!ES273/'mallin data'!BT$297*PO_valitsin!I$5)</f>
        <v>2.9244473649319001E-2</v>
      </c>
      <c r="HS273" s="87"/>
      <c r="HT273" s="87"/>
      <c r="HU273" s="87"/>
      <c r="HV273" s="87"/>
      <c r="HW273" s="87"/>
      <c r="HX273" s="87"/>
      <c r="HY273" s="87"/>
      <c r="HZ273" s="87"/>
      <c r="IA273" s="87"/>
      <c r="IB273" s="87"/>
      <c r="IC273" s="87"/>
      <c r="ID273" s="87"/>
      <c r="IE273" s="87"/>
      <c r="IF273" s="87"/>
      <c r="IG273" s="87"/>
      <c r="IH273" s="87">
        <f>IF($B273=PO_valitsin!$C$8,100000,'mallin data'!FI273/'mallin data'!CJ$297*PO_valitsin!G$5)</f>
        <v>3.6915580689896331E-2</v>
      </c>
      <c r="II273" s="88">
        <f t="shared" si="16"/>
        <v>0.65886729058825388</v>
      </c>
      <c r="IJ273" s="80">
        <f t="shared" si="17"/>
        <v>54</v>
      </c>
      <c r="IK273" s="89">
        <f t="shared" si="19"/>
        <v>2.7100000000000057E-8</v>
      </c>
      <c r="IL273" s="36" t="str">
        <f t="shared" si="18"/>
        <v>Uusikaupunki</v>
      </c>
    </row>
    <row r="274" spans="2:246" x14ac:dyDescent="0.2">
      <c r="B274" s="12" t="s">
        <v>398</v>
      </c>
      <c r="C274" s="12">
        <v>785</v>
      </c>
      <c r="F274" s="59" t="s">
        <v>91</v>
      </c>
      <c r="G274" s="59" t="s">
        <v>92</v>
      </c>
      <c r="H274" s="59" t="s">
        <v>93</v>
      </c>
      <c r="I274" s="59" t="s">
        <v>94</v>
      </c>
      <c r="J274" s="71">
        <v>53.4</v>
      </c>
      <c r="Q274" s="71">
        <v>77</v>
      </c>
      <c r="AV274" s="67"/>
      <c r="AW274" s="67"/>
      <c r="BO274" s="76">
        <v>-3.4653465346534656E-2</v>
      </c>
      <c r="BP274" s="77">
        <v>23115.897257628429</v>
      </c>
      <c r="BT274" s="75"/>
      <c r="CJ274" s="68">
        <v>195</v>
      </c>
      <c r="CK274" s="84">
        <f>ABS(J274-PO_valitsin!$D$8)</f>
        <v>7.8999999999999986</v>
      </c>
      <c r="CR274" s="86">
        <f>ABS(Q274-PO_valitsin!$F$8)</f>
        <v>11</v>
      </c>
      <c r="EN274" s="85">
        <f>ABS(BO274-PO_valitsin!$E$8)</f>
        <v>1.2760327756913617E-2</v>
      </c>
      <c r="EO274" s="85">
        <f>ABS(BP274-PO_valitsin!$H$8)</f>
        <v>3591.4736658705042</v>
      </c>
      <c r="ES274" s="85">
        <f>ABS(BT274-PO_valitsin!$I$8)</f>
        <v>2E-3</v>
      </c>
      <c r="FI274" s="85">
        <f>ABS(CJ274-PO_valitsin!$G$8)</f>
        <v>1573</v>
      </c>
      <c r="FJ274" s="87">
        <f>IF($B274=PO_valitsin!$C$8,100000,'mallin data'!CK274/'mallin data'!J$297*PO_valitsin!D$5)</f>
        <v>0.35617786125445866</v>
      </c>
      <c r="FK274" s="87"/>
      <c r="FL274" s="87"/>
      <c r="FM274" s="87"/>
      <c r="FN274" s="87"/>
      <c r="FO274" s="87"/>
      <c r="FP274" s="87"/>
      <c r="FQ274" s="87">
        <f>IF($B274=PO_valitsin!$C$8,100000,'mallin data'!CR274/'mallin data'!Q$297*PO_valitsin!F$5)</f>
        <v>5.2070394965350306E-2</v>
      </c>
      <c r="FR274" s="87"/>
      <c r="FS274" s="87"/>
      <c r="FT274" s="87"/>
      <c r="FU274" s="87"/>
      <c r="FV274" s="87"/>
      <c r="FW274" s="87"/>
      <c r="FX274" s="87"/>
      <c r="FY274" s="87"/>
      <c r="FZ274" s="87"/>
      <c r="GA274" s="87"/>
      <c r="GB274" s="87"/>
      <c r="GC274" s="87"/>
      <c r="GD274" s="87"/>
      <c r="GE274" s="87"/>
      <c r="GF274" s="87"/>
      <c r="GG274" s="87"/>
      <c r="GH274" s="87"/>
      <c r="GI274" s="87"/>
      <c r="GJ274" s="87"/>
      <c r="GK274" s="87"/>
      <c r="GL274" s="87"/>
      <c r="GM274" s="87"/>
      <c r="GN274" s="87"/>
      <c r="GO274" s="87"/>
      <c r="GP274" s="87"/>
      <c r="GQ274" s="87"/>
      <c r="GR274" s="87"/>
      <c r="GS274" s="87"/>
      <c r="GT274" s="87"/>
      <c r="GU274" s="87"/>
      <c r="GV274" s="87"/>
      <c r="GW274" s="87"/>
      <c r="GX274" s="87"/>
      <c r="GY274" s="87"/>
      <c r="GZ274" s="87"/>
      <c r="HA274" s="87"/>
      <c r="HB274" s="87"/>
      <c r="HC274" s="87"/>
      <c r="HD274" s="87"/>
      <c r="HE274" s="87"/>
      <c r="HF274" s="87"/>
      <c r="HG274" s="87"/>
      <c r="HH274" s="87"/>
      <c r="HI274" s="87"/>
      <c r="HJ274" s="87"/>
      <c r="HK274" s="87"/>
      <c r="HL274" s="87"/>
      <c r="HM274" s="87">
        <f>IF($B274=PO_valitsin!$C$8,100000,'mallin data'!EN274/'mallin data'!BO$297*PO_valitsin!E$5)</f>
        <v>0.12504030515184417</v>
      </c>
      <c r="HN274" s="87">
        <f>IF($B274=PO_valitsin!$C$8,100000,'mallin data'!EO274/'mallin data'!BP$297*PO_valitsin!H$5)</f>
        <v>0.11397258282326155</v>
      </c>
      <c r="HO274" s="87"/>
      <c r="HP274" s="87"/>
      <c r="HQ274" s="87"/>
      <c r="HR274" s="87">
        <f>IF($B274=PO_valitsin!$C$8,100000,'mallin data'!ES274/'mallin data'!BT$297*PO_valitsin!I$5)</f>
        <v>2.9244473649319001E-2</v>
      </c>
      <c r="HS274" s="87"/>
      <c r="HT274" s="87"/>
      <c r="HU274" s="87"/>
      <c r="HV274" s="87"/>
      <c r="HW274" s="87"/>
      <c r="HX274" s="87"/>
      <c r="HY274" s="87"/>
      <c r="HZ274" s="87"/>
      <c r="IA274" s="87"/>
      <c r="IB274" s="87"/>
      <c r="IC274" s="87"/>
      <c r="ID274" s="87"/>
      <c r="IE274" s="87"/>
      <c r="IF274" s="87"/>
      <c r="IG274" s="87"/>
      <c r="IH274" s="87">
        <f>IF($B274=PO_valitsin!$C$8,100000,'mallin data'!FI274/'mallin data'!CJ$297*PO_valitsin!G$5)</f>
        <v>0.15281107480317613</v>
      </c>
      <c r="II274" s="88">
        <f t="shared" si="16"/>
        <v>0.82931671984740984</v>
      </c>
      <c r="IJ274" s="80">
        <f t="shared" si="17"/>
        <v>107</v>
      </c>
      <c r="IK274" s="89">
        <f t="shared" si="19"/>
        <v>2.7200000000000058E-8</v>
      </c>
      <c r="IL274" s="36" t="str">
        <f t="shared" si="18"/>
        <v>Vaala</v>
      </c>
    </row>
    <row r="275" spans="2:246" x14ac:dyDescent="0.2">
      <c r="B275" s="12" t="s">
        <v>238</v>
      </c>
      <c r="C275" s="12">
        <v>905</v>
      </c>
      <c r="F275" s="59" t="s">
        <v>212</v>
      </c>
      <c r="G275" s="59" t="s">
        <v>213</v>
      </c>
      <c r="H275" s="59" t="s">
        <v>117</v>
      </c>
      <c r="I275" s="59" t="s">
        <v>118</v>
      </c>
      <c r="J275" s="71">
        <v>41.6</v>
      </c>
      <c r="Q275" s="71">
        <v>42.6</v>
      </c>
      <c r="AV275" s="67"/>
      <c r="AW275" s="67"/>
      <c r="BO275" s="76">
        <v>-6.7544748395812221E-3</v>
      </c>
      <c r="BP275" s="77">
        <v>27508.53431173502</v>
      </c>
      <c r="BT275" s="75">
        <v>0.23199999999999998</v>
      </c>
      <c r="CJ275" s="68">
        <v>5882</v>
      </c>
      <c r="CK275" s="84">
        <f>ABS(J275-PO_valitsin!$D$8)</f>
        <v>3.8999999999999986</v>
      </c>
      <c r="CR275" s="86">
        <f>ABS(Q275-PO_valitsin!$F$8)</f>
        <v>45.4</v>
      </c>
      <c r="EN275" s="85">
        <f>ABS(BO275-PO_valitsin!$E$8)</f>
        <v>4.0659318263867053E-2</v>
      </c>
      <c r="EO275" s="85">
        <f>ABS(BP275-PO_valitsin!$H$8)</f>
        <v>801.16338823608748</v>
      </c>
      <c r="ES275" s="85">
        <f>ABS(BT275-PO_valitsin!$I$8)</f>
        <v>0.22999999999999998</v>
      </c>
      <c r="FI275" s="85">
        <f>ABS(CJ275-PO_valitsin!$G$8)</f>
        <v>4114</v>
      </c>
      <c r="FJ275" s="87">
        <f>IF($B275=PO_valitsin!$C$8,100000,'mallin data'!CK275/'mallin data'!J$297*PO_valitsin!D$5)</f>
        <v>0.17583464036612514</v>
      </c>
      <c r="FK275" s="87"/>
      <c r="FL275" s="87"/>
      <c r="FM275" s="87"/>
      <c r="FN275" s="87"/>
      <c r="FO275" s="87"/>
      <c r="FP275" s="87"/>
      <c r="FQ275" s="87">
        <f>IF($B275=PO_valitsin!$C$8,100000,'mallin data'!CR275/'mallin data'!Q$297*PO_valitsin!F$5)</f>
        <v>0.21490872103880945</v>
      </c>
      <c r="FR275" s="87"/>
      <c r="FS275" s="87"/>
      <c r="FT275" s="87"/>
      <c r="FU275" s="87"/>
      <c r="FV275" s="87"/>
      <c r="FW275" s="87"/>
      <c r="FX275" s="87"/>
      <c r="FY275" s="87"/>
      <c r="FZ275" s="87"/>
      <c r="GA275" s="87"/>
      <c r="GB275" s="87"/>
      <c r="GC275" s="87"/>
      <c r="GD275" s="87"/>
      <c r="GE275" s="87"/>
      <c r="GF275" s="87"/>
      <c r="GG275" s="87"/>
      <c r="GH275" s="87"/>
      <c r="GI275" s="87"/>
      <c r="GJ275" s="87"/>
      <c r="GK275" s="87"/>
      <c r="GL275" s="87"/>
      <c r="GM275" s="87"/>
      <c r="GN275" s="87"/>
      <c r="GO275" s="87"/>
      <c r="GP275" s="87"/>
      <c r="GQ275" s="87"/>
      <c r="GR275" s="87"/>
      <c r="GS275" s="87"/>
      <c r="GT275" s="87"/>
      <c r="GU275" s="87"/>
      <c r="GV275" s="87"/>
      <c r="GW275" s="87"/>
      <c r="GX275" s="87"/>
      <c r="GY275" s="87"/>
      <c r="GZ275" s="87"/>
      <c r="HA275" s="87"/>
      <c r="HB275" s="87"/>
      <c r="HC275" s="87"/>
      <c r="HD275" s="87"/>
      <c r="HE275" s="87"/>
      <c r="HF275" s="87"/>
      <c r="HG275" s="87"/>
      <c r="HH275" s="87"/>
      <c r="HI275" s="87"/>
      <c r="HJ275" s="87"/>
      <c r="HK275" s="87"/>
      <c r="HL275" s="87"/>
      <c r="HM275" s="87">
        <f>IF($B275=PO_valitsin!$C$8,100000,'mallin data'!EN275/'mallin data'!BO$297*PO_valitsin!E$5)</f>
        <v>0.39842656551085215</v>
      </c>
      <c r="HN275" s="87">
        <f>IF($B275=PO_valitsin!$C$8,100000,'mallin data'!EO275/'mallin data'!BP$297*PO_valitsin!H$5)</f>
        <v>2.5424287942974619E-2</v>
      </c>
      <c r="HO275" s="87"/>
      <c r="HP275" s="87"/>
      <c r="HQ275" s="87"/>
      <c r="HR275" s="87">
        <f>IF($B275=PO_valitsin!$C$8,100000,'mallin data'!ES275/'mallin data'!BT$297*PO_valitsin!I$5)</f>
        <v>3.363114469671685</v>
      </c>
      <c r="HS275" s="87"/>
      <c r="HT275" s="87"/>
      <c r="HU275" s="87"/>
      <c r="HV275" s="87"/>
      <c r="HW275" s="87"/>
      <c r="HX275" s="87"/>
      <c r="HY275" s="87"/>
      <c r="HZ275" s="87"/>
      <c r="IA275" s="87"/>
      <c r="IB275" s="87"/>
      <c r="IC275" s="87"/>
      <c r="ID275" s="87"/>
      <c r="IE275" s="87"/>
      <c r="IF275" s="87"/>
      <c r="IG275" s="87"/>
      <c r="IH275" s="87">
        <f>IF($B275=PO_valitsin!$C$8,100000,'mallin data'!FI275/'mallin data'!CJ$297*PO_valitsin!G$5)</f>
        <v>0.39965973410061451</v>
      </c>
      <c r="II275" s="88">
        <f t="shared" si="16"/>
        <v>4.5773684459310608</v>
      </c>
      <c r="IJ275" s="80">
        <f t="shared" si="17"/>
        <v>267</v>
      </c>
      <c r="IK275" s="89">
        <f t="shared" si="19"/>
        <v>2.7300000000000059E-8</v>
      </c>
      <c r="IL275" s="36" t="str">
        <f t="shared" si="18"/>
        <v>Vaasa</v>
      </c>
    </row>
    <row r="276" spans="2:246" x14ac:dyDescent="0.2">
      <c r="B276" s="12" t="s">
        <v>399</v>
      </c>
      <c r="C276" s="12">
        <v>908</v>
      </c>
      <c r="F276" s="59" t="s">
        <v>82</v>
      </c>
      <c r="G276" s="59" t="s">
        <v>83</v>
      </c>
      <c r="H276" s="59" t="s">
        <v>117</v>
      </c>
      <c r="I276" s="59" t="s">
        <v>118</v>
      </c>
      <c r="J276" s="71">
        <v>46.6</v>
      </c>
      <c r="Q276" s="71">
        <v>98.4</v>
      </c>
      <c r="AV276" s="67"/>
      <c r="AW276" s="67"/>
      <c r="BO276" s="76">
        <v>1.3568521031207597E-3</v>
      </c>
      <c r="BP276" s="77">
        <v>27481.426935343577</v>
      </c>
      <c r="BT276" s="75">
        <v>2E-3</v>
      </c>
      <c r="CJ276" s="68">
        <v>2214</v>
      </c>
      <c r="CK276" s="84">
        <f>ABS(J276-PO_valitsin!$D$8)</f>
        <v>1.1000000000000014</v>
      </c>
      <c r="CR276" s="86">
        <f>ABS(Q276-PO_valitsin!$F$8)</f>
        <v>10.400000000000006</v>
      </c>
      <c r="EN276" s="85">
        <f>ABS(BO276-PO_valitsin!$E$8)</f>
        <v>4.8770645206569034E-2</v>
      </c>
      <c r="EO276" s="85">
        <f>ABS(BP276-PO_valitsin!$H$8)</f>
        <v>774.05601184464467</v>
      </c>
      <c r="ES276" s="85">
        <f>ABS(BT276-PO_valitsin!$I$8)</f>
        <v>0</v>
      </c>
      <c r="FI276" s="85">
        <f>ABS(CJ276-PO_valitsin!$G$8)</f>
        <v>446</v>
      </c>
      <c r="FJ276" s="87">
        <f>IF($B276=PO_valitsin!$C$8,100000,'mallin data'!CK276/'mallin data'!J$297*PO_valitsin!D$5)</f>
        <v>4.9594385744291786E-2</v>
      </c>
      <c r="FK276" s="87"/>
      <c r="FL276" s="87"/>
      <c r="FM276" s="87"/>
      <c r="FN276" s="87"/>
      <c r="FO276" s="87"/>
      <c r="FP276" s="87"/>
      <c r="FQ276" s="87">
        <f>IF($B276=PO_valitsin!$C$8,100000,'mallin data'!CR276/'mallin data'!Q$297*PO_valitsin!F$5)</f>
        <v>4.9230191603603951E-2</v>
      </c>
      <c r="FR276" s="87"/>
      <c r="FS276" s="87"/>
      <c r="FT276" s="87"/>
      <c r="FU276" s="87"/>
      <c r="FV276" s="87"/>
      <c r="FW276" s="87"/>
      <c r="FX276" s="87"/>
      <c r="FY276" s="87"/>
      <c r="FZ276" s="87"/>
      <c r="GA276" s="87"/>
      <c r="GB276" s="87"/>
      <c r="GC276" s="87"/>
      <c r="GD276" s="87"/>
      <c r="GE276" s="87"/>
      <c r="GF276" s="87"/>
      <c r="GG276" s="87"/>
      <c r="GH276" s="87"/>
      <c r="GI276" s="87"/>
      <c r="GJ276" s="87"/>
      <c r="GK276" s="87"/>
      <c r="GL276" s="87"/>
      <c r="GM276" s="87"/>
      <c r="GN276" s="87"/>
      <c r="GO276" s="87"/>
      <c r="GP276" s="87"/>
      <c r="GQ276" s="87"/>
      <c r="GR276" s="87"/>
      <c r="GS276" s="87"/>
      <c r="GT276" s="87"/>
      <c r="GU276" s="87"/>
      <c r="GV276" s="87"/>
      <c r="GW276" s="87"/>
      <c r="GX276" s="87"/>
      <c r="GY276" s="87"/>
      <c r="GZ276" s="87"/>
      <c r="HA276" s="87"/>
      <c r="HB276" s="87"/>
      <c r="HC276" s="87"/>
      <c r="HD276" s="87"/>
      <c r="HE276" s="87"/>
      <c r="HF276" s="87"/>
      <c r="HG276" s="87"/>
      <c r="HH276" s="87"/>
      <c r="HI276" s="87"/>
      <c r="HJ276" s="87"/>
      <c r="HK276" s="87"/>
      <c r="HL276" s="87"/>
      <c r="HM276" s="87">
        <f>IF($B276=PO_valitsin!$C$8,100000,'mallin data'!EN276/'mallin data'!BO$297*PO_valitsin!E$5)</f>
        <v>0.47791063640803644</v>
      </c>
      <c r="HN276" s="87">
        <f>IF($B276=PO_valitsin!$C$8,100000,'mallin data'!EO276/'mallin data'!BP$297*PO_valitsin!H$5)</f>
        <v>2.4564056743104131E-2</v>
      </c>
      <c r="HO276" s="87"/>
      <c r="HP276" s="87"/>
      <c r="HQ276" s="87"/>
      <c r="HR276" s="87">
        <f>IF($B276=PO_valitsin!$C$8,100000,'mallin data'!ES276/'mallin data'!BT$297*PO_valitsin!I$5)</f>
        <v>0</v>
      </c>
      <c r="HS276" s="87"/>
      <c r="HT276" s="87"/>
      <c r="HU276" s="87"/>
      <c r="HV276" s="87"/>
      <c r="HW276" s="87"/>
      <c r="HX276" s="87"/>
      <c r="HY276" s="87"/>
      <c r="HZ276" s="87"/>
      <c r="IA276" s="87"/>
      <c r="IB276" s="87"/>
      <c r="IC276" s="87"/>
      <c r="ID276" s="87"/>
      <c r="IE276" s="87"/>
      <c r="IF276" s="87"/>
      <c r="IG276" s="87"/>
      <c r="IH276" s="87">
        <f>IF($B276=PO_valitsin!$C$8,100000,'mallin data'!FI276/'mallin data'!CJ$297*PO_valitsin!G$5)</f>
        <v>4.3327234178141487E-2</v>
      </c>
      <c r="II276" s="88">
        <f t="shared" si="16"/>
        <v>0.64462653207717779</v>
      </c>
      <c r="IJ276" s="80">
        <f t="shared" si="17"/>
        <v>51</v>
      </c>
      <c r="IK276" s="89">
        <f t="shared" si="19"/>
        <v>2.740000000000006E-8</v>
      </c>
      <c r="IL276" s="36" t="str">
        <f t="shared" si="18"/>
        <v>Valkeakoski</v>
      </c>
    </row>
    <row r="277" spans="2:246" x14ac:dyDescent="0.2">
      <c r="B277" s="12" t="s">
        <v>400</v>
      </c>
      <c r="C277" s="12">
        <v>92</v>
      </c>
      <c r="F277" s="59" t="s">
        <v>102</v>
      </c>
      <c r="G277" s="59" t="s">
        <v>103</v>
      </c>
      <c r="H277" s="59" t="s">
        <v>117</v>
      </c>
      <c r="I277" s="59" t="s">
        <v>118</v>
      </c>
      <c r="J277" s="71">
        <v>39.799999999999997</v>
      </c>
      <c r="Q277" s="71">
        <v>88.4</v>
      </c>
      <c r="AV277" s="67"/>
      <c r="AW277" s="67"/>
      <c r="BO277" s="76">
        <v>6.5661478599221791E-3</v>
      </c>
      <c r="BP277" s="77">
        <v>29346.163294172798</v>
      </c>
      <c r="BT277" s="75">
        <v>2.2000000000000002E-2</v>
      </c>
      <c r="CJ277" s="68">
        <v>24834</v>
      </c>
      <c r="CK277" s="84">
        <f>ABS(J277-PO_valitsin!$D$8)</f>
        <v>5.7000000000000028</v>
      </c>
      <c r="CR277" s="86">
        <f>ABS(Q277-PO_valitsin!$F$8)</f>
        <v>0.40000000000000568</v>
      </c>
      <c r="EN277" s="85">
        <f>ABS(BO277-PO_valitsin!$E$8)</f>
        <v>5.397994096337045E-2</v>
      </c>
      <c r="EO277" s="85">
        <f>ABS(BP277-PO_valitsin!$H$8)</f>
        <v>2638.7923706738657</v>
      </c>
      <c r="ES277" s="85">
        <f>ABS(BT277-PO_valitsin!$I$8)</f>
        <v>2.0000000000000004E-2</v>
      </c>
      <c r="FI277" s="85">
        <f>ABS(CJ277-PO_valitsin!$G$8)</f>
        <v>23066</v>
      </c>
      <c r="FJ277" s="87">
        <f>IF($B277=PO_valitsin!$C$8,100000,'mallin data'!CK277/'mallin data'!J$297*PO_valitsin!D$5)</f>
        <v>0.25698908976587542</v>
      </c>
      <c r="FK277" s="87"/>
      <c r="FL277" s="87"/>
      <c r="FM277" s="87"/>
      <c r="FN277" s="87"/>
      <c r="FO277" s="87"/>
      <c r="FP277" s="87"/>
      <c r="FQ277" s="87">
        <f>IF($B277=PO_valitsin!$C$8,100000,'mallin data'!CR277/'mallin data'!Q$297*PO_valitsin!F$5)</f>
        <v>1.8934689078309471E-3</v>
      </c>
      <c r="FR277" s="87"/>
      <c r="FS277" s="87"/>
      <c r="FT277" s="87"/>
      <c r="FU277" s="87"/>
      <c r="FV277" s="87"/>
      <c r="FW277" s="87"/>
      <c r="FX277" s="87"/>
      <c r="FY277" s="87"/>
      <c r="FZ277" s="87"/>
      <c r="GA277" s="87"/>
      <c r="GB277" s="87"/>
      <c r="GC277" s="87"/>
      <c r="GD277" s="87"/>
      <c r="GE277" s="87"/>
      <c r="GF277" s="87"/>
      <c r="GG277" s="87"/>
      <c r="GH277" s="87"/>
      <c r="GI277" s="87"/>
      <c r="GJ277" s="87"/>
      <c r="GK277" s="87"/>
      <c r="GL277" s="87"/>
      <c r="GM277" s="87"/>
      <c r="GN277" s="87"/>
      <c r="GO277" s="87"/>
      <c r="GP277" s="87"/>
      <c r="GQ277" s="87"/>
      <c r="GR277" s="87"/>
      <c r="GS277" s="87"/>
      <c r="GT277" s="87"/>
      <c r="GU277" s="87"/>
      <c r="GV277" s="87"/>
      <c r="GW277" s="87"/>
      <c r="GX277" s="87"/>
      <c r="GY277" s="87"/>
      <c r="GZ277" s="87"/>
      <c r="HA277" s="87"/>
      <c r="HB277" s="87"/>
      <c r="HC277" s="87"/>
      <c r="HD277" s="87"/>
      <c r="HE277" s="87"/>
      <c r="HF277" s="87"/>
      <c r="HG277" s="87"/>
      <c r="HH277" s="87"/>
      <c r="HI277" s="87"/>
      <c r="HJ277" s="87"/>
      <c r="HK277" s="87"/>
      <c r="HL277" s="87"/>
      <c r="HM277" s="87">
        <f>IF($B277=PO_valitsin!$C$8,100000,'mallin data'!EN277/'mallin data'!BO$297*PO_valitsin!E$5)</f>
        <v>0.52895728218903837</v>
      </c>
      <c r="HN277" s="87">
        <f>IF($B277=PO_valitsin!$C$8,100000,'mallin data'!EO277/'mallin data'!BP$297*PO_valitsin!H$5)</f>
        <v>8.373999366277457E-2</v>
      </c>
      <c r="HO277" s="87"/>
      <c r="HP277" s="87"/>
      <c r="HQ277" s="87"/>
      <c r="HR277" s="87">
        <f>IF($B277=PO_valitsin!$C$8,100000,'mallin data'!ES277/'mallin data'!BT$297*PO_valitsin!I$5)</f>
        <v>0.29244473649319008</v>
      </c>
      <c r="HS277" s="87"/>
      <c r="HT277" s="87"/>
      <c r="HU277" s="87"/>
      <c r="HV277" s="87"/>
      <c r="HW277" s="87"/>
      <c r="HX277" s="87"/>
      <c r="HY277" s="87"/>
      <c r="HZ277" s="87"/>
      <c r="IA277" s="87"/>
      <c r="IB277" s="87"/>
      <c r="IC277" s="87"/>
      <c r="ID277" s="87"/>
      <c r="IE277" s="87"/>
      <c r="IF277" s="87"/>
      <c r="IG277" s="87"/>
      <c r="IH277" s="87">
        <f>IF($B277=PO_valitsin!$C$8,100000,'mallin data'!FI277/'mallin data'!CJ$297*PO_valitsin!G$5)</f>
        <v>2.240775747876707</v>
      </c>
      <c r="II277" s="88">
        <f t="shared" si="16"/>
        <v>3.4048003463954166</v>
      </c>
      <c r="IJ277" s="80">
        <f t="shared" si="17"/>
        <v>265</v>
      </c>
      <c r="IK277" s="89">
        <f t="shared" si="19"/>
        <v>2.7500000000000061E-8</v>
      </c>
      <c r="IL277" s="36" t="str">
        <f t="shared" si="18"/>
        <v>Vantaa</v>
      </c>
    </row>
    <row r="278" spans="2:246" x14ac:dyDescent="0.2">
      <c r="B278" s="12" t="s">
        <v>187</v>
      </c>
      <c r="C278" s="12">
        <v>915</v>
      </c>
      <c r="F278" s="59" t="s">
        <v>170</v>
      </c>
      <c r="G278" s="59" t="s">
        <v>171</v>
      </c>
      <c r="H278" s="59" t="s">
        <v>117</v>
      </c>
      <c r="I278" s="59" t="s">
        <v>118</v>
      </c>
      <c r="J278" s="71">
        <v>50.2</v>
      </c>
      <c r="Q278" s="71">
        <v>99.8</v>
      </c>
      <c r="AV278" s="67"/>
      <c r="AW278" s="67"/>
      <c r="BO278" s="76">
        <v>-2.4893746205221615E-2</v>
      </c>
      <c r="BP278" s="77">
        <v>26557.139808384447</v>
      </c>
      <c r="BT278" s="75">
        <v>2E-3</v>
      </c>
      <c r="CJ278" s="68">
        <v>1606</v>
      </c>
      <c r="CK278" s="84">
        <f>ABS(J278-PO_valitsin!$D$8)</f>
        <v>4.7000000000000028</v>
      </c>
      <c r="CR278" s="86">
        <f>ABS(Q278-PO_valitsin!$F$8)</f>
        <v>11.799999999999997</v>
      </c>
      <c r="EN278" s="85">
        <f>ABS(BO278-PO_valitsin!$E$8)</f>
        <v>2.2520046898226658E-2</v>
      </c>
      <c r="EO278" s="85">
        <f>ABS(BP278-PO_valitsin!$H$8)</f>
        <v>150.23111511448587</v>
      </c>
      <c r="ES278" s="85">
        <f>ABS(BT278-PO_valitsin!$I$8)</f>
        <v>0</v>
      </c>
      <c r="FI278" s="85">
        <f>ABS(CJ278-PO_valitsin!$G$8)</f>
        <v>162</v>
      </c>
      <c r="FJ278" s="87">
        <f>IF($B278=PO_valitsin!$C$8,100000,'mallin data'!CK278/'mallin data'!J$297*PO_valitsin!D$5)</f>
        <v>0.21190328454379204</v>
      </c>
      <c r="FK278" s="87"/>
      <c r="FL278" s="87"/>
      <c r="FM278" s="87"/>
      <c r="FN278" s="87"/>
      <c r="FO278" s="87"/>
      <c r="FP278" s="87"/>
      <c r="FQ278" s="87">
        <f>IF($B278=PO_valitsin!$C$8,100000,'mallin data'!CR278/'mallin data'!Q$297*PO_valitsin!F$5)</f>
        <v>5.5857332781012126E-2</v>
      </c>
      <c r="FR278" s="87"/>
      <c r="FS278" s="87"/>
      <c r="FT278" s="87"/>
      <c r="FU278" s="87"/>
      <c r="FV278" s="87"/>
      <c r="FW278" s="87"/>
      <c r="FX278" s="87"/>
      <c r="FY278" s="87"/>
      <c r="FZ278" s="87"/>
      <c r="GA278" s="87"/>
      <c r="GB278" s="87"/>
      <c r="GC278" s="87"/>
      <c r="GD278" s="87"/>
      <c r="GE278" s="87"/>
      <c r="GF278" s="87"/>
      <c r="GG278" s="87"/>
      <c r="GH278" s="87"/>
      <c r="GI278" s="87"/>
      <c r="GJ278" s="87"/>
      <c r="GK278" s="87"/>
      <c r="GL278" s="87"/>
      <c r="GM278" s="87"/>
      <c r="GN278" s="87"/>
      <c r="GO278" s="87"/>
      <c r="GP278" s="87"/>
      <c r="GQ278" s="87"/>
      <c r="GR278" s="87"/>
      <c r="GS278" s="87"/>
      <c r="GT278" s="87"/>
      <c r="GU278" s="87"/>
      <c r="GV278" s="87"/>
      <c r="GW278" s="87"/>
      <c r="GX278" s="87"/>
      <c r="GY278" s="87"/>
      <c r="GZ278" s="87"/>
      <c r="HA278" s="87"/>
      <c r="HB278" s="87"/>
      <c r="HC278" s="87"/>
      <c r="HD278" s="87"/>
      <c r="HE278" s="87"/>
      <c r="HF278" s="87"/>
      <c r="HG278" s="87"/>
      <c r="HH278" s="87"/>
      <c r="HI278" s="87"/>
      <c r="HJ278" s="87"/>
      <c r="HK278" s="87"/>
      <c r="HL278" s="87"/>
      <c r="HM278" s="87">
        <f>IF($B278=PO_valitsin!$C$8,100000,'mallin data'!EN278/'mallin data'!BO$297*PO_valitsin!E$5)</f>
        <v>0.22067721063531662</v>
      </c>
      <c r="HN278" s="87">
        <f>IF($B278=PO_valitsin!$C$8,100000,'mallin data'!EO278/'mallin data'!BP$297*PO_valitsin!H$5)</f>
        <v>4.7674658936602788E-3</v>
      </c>
      <c r="HO278" s="87"/>
      <c r="HP278" s="87"/>
      <c r="HQ278" s="87"/>
      <c r="HR278" s="87">
        <f>IF($B278=PO_valitsin!$C$8,100000,'mallin data'!ES278/'mallin data'!BT$297*PO_valitsin!I$5)</f>
        <v>0</v>
      </c>
      <c r="HS278" s="87"/>
      <c r="HT278" s="87"/>
      <c r="HU278" s="87"/>
      <c r="HV278" s="87"/>
      <c r="HW278" s="87"/>
      <c r="HX278" s="87"/>
      <c r="HY278" s="87"/>
      <c r="HZ278" s="87"/>
      <c r="IA278" s="87"/>
      <c r="IB278" s="87"/>
      <c r="IC278" s="87"/>
      <c r="ID278" s="87"/>
      <c r="IE278" s="87"/>
      <c r="IF278" s="87"/>
      <c r="IG278" s="87"/>
      <c r="IH278" s="87">
        <f>IF($B278=PO_valitsin!$C$8,100000,'mallin data'!FI278/'mallin data'!CJ$297*PO_valitsin!G$5)</f>
        <v>1.5737694925692648E-2</v>
      </c>
      <c r="II278" s="88">
        <f t="shared" si="16"/>
        <v>0.5089430163794737</v>
      </c>
      <c r="IJ278" s="80">
        <f t="shared" si="17"/>
        <v>25</v>
      </c>
      <c r="IK278" s="89">
        <f t="shared" si="19"/>
        <v>2.7600000000000062E-8</v>
      </c>
      <c r="IL278" s="36" t="str">
        <f t="shared" si="18"/>
        <v>Varkaus</v>
      </c>
    </row>
    <row r="279" spans="2:246" x14ac:dyDescent="0.2">
      <c r="B279" s="12" t="s">
        <v>401</v>
      </c>
      <c r="C279" s="12">
        <v>918</v>
      </c>
      <c r="F279" s="59" t="s">
        <v>106</v>
      </c>
      <c r="G279" s="59" t="s">
        <v>107</v>
      </c>
      <c r="H279" s="59" t="s">
        <v>93</v>
      </c>
      <c r="I279" s="59" t="s">
        <v>94</v>
      </c>
      <c r="J279" s="71">
        <v>48.5</v>
      </c>
      <c r="Q279" s="71">
        <v>91.2</v>
      </c>
      <c r="AV279" s="67"/>
      <c r="AW279" s="67"/>
      <c r="BO279" s="76">
        <v>-1.3636363636363636E-2</v>
      </c>
      <c r="BP279" s="77">
        <v>24690.153674832964</v>
      </c>
      <c r="BT279" s="75">
        <v>5.0000000000000001E-3</v>
      </c>
      <c r="CJ279" s="68">
        <v>217</v>
      </c>
      <c r="CK279" s="84">
        <f>ABS(J279-PO_valitsin!$D$8)</f>
        <v>3</v>
      </c>
      <c r="CR279" s="86">
        <f>ABS(Q279-PO_valitsin!$F$8)</f>
        <v>3.2000000000000028</v>
      </c>
      <c r="EN279" s="85">
        <f>ABS(BO279-PO_valitsin!$E$8)</f>
        <v>3.377742946708464E-2</v>
      </c>
      <c r="EO279" s="85">
        <f>ABS(BP279-PO_valitsin!$H$8)</f>
        <v>2017.2172486659692</v>
      </c>
      <c r="ES279" s="85">
        <f>ABS(BT279-PO_valitsin!$I$8)</f>
        <v>3.0000000000000001E-3</v>
      </c>
      <c r="FI279" s="85">
        <f>ABS(CJ279-PO_valitsin!$G$8)</f>
        <v>1551</v>
      </c>
      <c r="FJ279" s="87">
        <f>IF($B279=PO_valitsin!$C$8,100000,'mallin data'!CK279/'mallin data'!J$297*PO_valitsin!D$5)</f>
        <v>0.13525741566625016</v>
      </c>
      <c r="FK279" s="87"/>
      <c r="FL279" s="87"/>
      <c r="FM279" s="87"/>
      <c r="FN279" s="87"/>
      <c r="FO279" s="87"/>
      <c r="FP279" s="87"/>
      <c r="FQ279" s="87">
        <f>IF($B279=PO_valitsin!$C$8,100000,'mallin data'!CR279/'mallin data'!Q$297*PO_valitsin!F$5)</f>
        <v>1.5147751262647374E-2</v>
      </c>
      <c r="FR279" s="87"/>
      <c r="FS279" s="87"/>
      <c r="FT279" s="87"/>
      <c r="FU279" s="87"/>
      <c r="FV279" s="87"/>
      <c r="FW279" s="87"/>
      <c r="FX279" s="87"/>
      <c r="FY279" s="87"/>
      <c r="FZ279" s="87"/>
      <c r="GA279" s="87"/>
      <c r="GB279" s="87"/>
      <c r="GC279" s="87"/>
      <c r="GD279" s="87"/>
      <c r="GE279" s="87"/>
      <c r="GF279" s="87"/>
      <c r="GG279" s="87"/>
      <c r="GH279" s="87"/>
      <c r="GI279" s="87"/>
      <c r="GJ279" s="87"/>
      <c r="GK279" s="87"/>
      <c r="GL279" s="87"/>
      <c r="GM279" s="87"/>
      <c r="GN279" s="87"/>
      <c r="GO279" s="87"/>
      <c r="GP279" s="87"/>
      <c r="GQ279" s="87"/>
      <c r="GR279" s="87"/>
      <c r="GS279" s="87"/>
      <c r="GT279" s="87"/>
      <c r="GU279" s="87"/>
      <c r="GV279" s="87"/>
      <c r="GW279" s="87"/>
      <c r="GX279" s="87"/>
      <c r="GY279" s="87"/>
      <c r="GZ279" s="87"/>
      <c r="HA279" s="87"/>
      <c r="HB279" s="87"/>
      <c r="HC279" s="87"/>
      <c r="HD279" s="87"/>
      <c r="HE279" s="87"/>
      <c r="HF279" s="87"/>
      <c r="HG279" s="87"/>
      <c r="HH279" s="87"/>
      <c r="HI279" s="87"/>
      <c r="HJ279" s="87"/>
      <c r="HK279" s="87"/>
      <c r="HL279" s="87"/>
      <c r="HM279" s="87">
        <f>IF($B279=PO_valitsin!$C$8,100000,'mallin data'!EN279/'mallin data'!BO$297*PO_valitsin!E$5)</f>
        <v>0.33098993758375989</v>
      </c>
      <c r="HN279" s="87">
        <f>IF($B279=PO_valitsin!$C$8,100000,'mallin data'!EO279/'mallin data'!BP$297*PO_valitsin!H$5)</f>
        <v>6.4014797638887538E-2</v>
      </c>
      <c r="HO279" s="87"/>
      <c r="HP279" s="87"/>
      <c r="HQ279" s="87"/>
      <c r="HR279" s="87">
        <f>IF($B279=PO_valitsin!$C$8,100000,'mallin data'!ES279/'mallin data'!BT$297*PO_valitsin!I$5)</f>
        <v>4.3866710473978505E-2</v>
      </c>
      <c r="HS279" s="87"/>
      <c r="HT279" s="87"/>
      <c r="HU279" s="87"/>
      <c r="HV279" s="87"/>
      <c r="HW279" s="87"/>
      <c r="HX279" s="87"/>
      <c r="HY279" s="87"/>
      <c r="HZ279" s="87"/>
      <c r="IA279" s="87"/>
      <c r="IB279" s="87"/>
      <c r="IC279" s="87"/>
      <c r="ID279" s="87"/>
      <c r="IE279" s="87"/>
      <c r="IF279" s="87"/>
      <c r="IG279" s="87"/>
      <c r="IH279" s="87">
        <f>IF($B279=PO_valitsin!$C$8,100000,'mallin data'!FI279/'mallin data'!CJ$297*PO_valitsin!G$5)</f>
        <v>0.15067385697376107</v>
      </c>
      <c r="II279" s="88">
        <f t="shared" si="16"/>
        <v>0.73995049729928442</v>
      </c>
      <c r="IJ279" s="80">
        <f t="shared" si="17"/>
        <v>75</v>
      </c>
      <c r="IK279" s="89">
        <f t="shared" si="19"/>
        <v>2.7700000000000063E-8</v>
      </c>
      <c r="IL279" s="36" t="str">
        <f t="shared" si="18"/>
        <v>Vehmaa</v>
      </c>
    </row>
    <row r="280" spans="2:246" x14ac:dyDescent="0.2">
      <c r="B280" s="12" t="s">
        <v>402</v>
      </c>
      <c r="C280" s="12">
        <v>921</v>
      </c>
      <c r="F280" s="59" t="s">
        <v>170</v>
      </c>
      <c r="G280" s="59" t="s">
        <v>171</v>
      </c>
      <c r="H280" s="59" t="s">
        <v>93</v>
      </c>
      <c r="I280" s="59" t="s">
        <v>94</v>
      </c>
      <c r="J280" s="71">
        <v>55.7</v>
      </c>
      <c r="Q280" s="71">
        <v>48</v>
      </c>
      <c r="AV280" s="67"/>
      <c r="AW280" s="67"/>
      <c r="BO280" s="76">
        <v>4.0816326530612242E-2</v>
      </c>
      <c r="BP280" s="77">
        <v>22475.889182058047</v>
      </c>
      <c r="BT280" s="75">
        <v>1E-3</v>
      </c>
      <c r="CJ280" s="68">
        <v>153</v>
      </c>
      <c r="CK280" s="84">
        <f>ABS(J280-PO_valitsin!$D$8)</f>
        <v>10.200000000000003</v>
      </c>
      <c r="CR280" s="86">
        <f>ABS(Q280-PO_valitsin!$F$8)</f>
        <v>40</v>
      </c>
      <c r="EN280" s="85">
        <f>ABS(BO280-PO_valitsin!$E$8)</f>
        <v>8.8230119634060522E-2</v>
      </c>
      <c r="EO280" s="85">
        <f>ABS(BP280-PO_valitsin!$H$8)</f>
        <v>4231.4817414408863</v>
      </c>
      <c r="ES280" s="85">
        <f>ABS(BT280-PO_valitsin!$I$8)</f>
        <v>1E-3</v>
      </c>
      <c r="FI280" s="85">
        <f>ABS(CJ280-PO_valitsin!$G$8)</f>
        <v>1615</v>
      </c>
      <c r="FJ280" s="87">
        <f>IF($B280=PO_valitsin!$C$8,100000,'mallin data'!CK280/'mallin data'!J$297*PO_valitsin!D$5)</f>
        <v>0.45987521326525066</v>
      </c>
      <c r="FK280" s="87"/>
      <c r="FL280" s="87"/>
      <c r="FM280" s="87"/>
      <c r="FN280" s="87"/>
      <c r="FO280" s="87"/>
      <c r="FP280" s="87"/>
      <c r="FQ280" s="87">
        <f>IF($B280=PO_valitsin!$C$8,100000,'mallin data'!CR280/'mallin data'!Q$297*PO_valitsin!F$5)</f>
        <v>0.18934689078309203</v>
      </c>
      <c r="FR280" s="87"/>
      <c r="FS280" s="87"/>
      <c r="FT280" s="87"/>
      <c r="FU280" s="87"/>
      <c r="FV280" s="87"/>
      <c r="FW280" s="87"/>
      <c r="FX280" s="87"/>
      <c r="FY280" s="87"/>
      <c r="FZ280" s="87"/>
      <c r="GA280" s="87"/>
      <c r="GB280" s="87"/>
      <c r="GC280" s="87"/>
      <c r="GD280" s="87"/>
      <c r="GE280" s="87"/>
      <c r="GF280" s="87"/>
      <c r="GG280" s="87"/>
      <c r="GH280" s="87"/>
      <c r="GI280" s="87"/>
      <c r="GJ280" s="87"/>
      <c r="GK280" s="87"/>
      <c r="GL280" s="87"/>
      <c r="GM280" s="87"/>
      <c r="GN280" s="87"/>
      <c r="GO280" s="87"/>
      <c r="GP280" s="87"/>
      <c r="GQ280" s="87"/>
      <c r="GR280" s="87"/>
      <c r="GS280" s="87"/>
      <c r="GT280" s="87"/>
      <c r="GU280" s="87"/>
      <c r="GV280" s="87"/>
      <c r="GW280" s="87"/>
      <c r="GX280" s="87"/>
      <c r="GY280" s="87"/>
      <c r="GZ280" s="87"/>
      <c r="HA280" s="87"/>
      <c r="HB280" s="87"/>
      <c r="HC280" s="87"/>
      <c r="HD280" s="87"/>
      <c r="HE280" s="87"/>
      <c r="HF280" s="87"/>
      <c r="HG280" s="87"/>
      <c r="HH280" s="87"/>
      <c r="HI280" s="87"/>
      <c r="HJ280" s="87"/>
      <c r="HK280" s="87"/>
      <c r="HL280" s="87"/>
      <c r="HM280" s="87">
        <f>IF($B280=PO_valitsin!$C$8,100000,'mallin data'!EN280/'mallin data'!BO$297*PO_valitsin!E$5)</f>
        <v>0.86457975788664787</v>
      </c>
      <c r="HN280" s="87">
        <f>IF($B280=PO_valitsin!$C$8,100000,'mallin data'!EO280/'mallin data'!BP$297*PO_valitsin!H$5)</f>
        <v>0.13428273408336314</v>
      </c>
      <c r="HO280" s="87"/>
      <c r="HP280" s="87"/>
      <c r="HQ280" s="87"/>
      <c r="HR280" s="87">
        <f>IF($B280=PO_valitsin!$C$8,100000,'mallin data'!ES280/'mallin data'!BT$297*PO_valitsin!I$5)</f>
        <v>1.4622236824659501E-2</v>
      </c>
      <c r="HS280" s="87"/>
      <c r="HT280" s="87"/>
      <c r="HU280" s="87"/>
      <c r="HV280" s="87"/>
      <c r="HW280" s="87"/>
      <c r="HX280" s="87"/>
      <c r="HY280" s="87"/>
      <c r="HZ280" s="87"/>
      <c r="IA280" s="87"/>
      <c r="IB280" s="87"/>
      <c r="IC280" s="87"/>
      <c r="ID280" s="87"/>
      <c r="IE280" s="87"/>
      <c r="IF280" s="87"/>
      <c r="IG280" s="87"/>
      <c r="IH280" s="87">
        <f>IF($B280=PO_valitsin!$C$8,100000,'mallin data'!FI280/'mallin data'!CJ$297*PO_valitsin!G$5)</f>
        <v>0.15689121793205937</v>
      </c>
      <c r="II280" s="88">
        <f t="shared" si="16"/>
        <v>1.8195980785750727</v>
      </c>
      <c r="IJ280" s="80">
        <f t="shared" si="17"/>
        <v>252</v>
      </c>
      <c r="IK280" s="89">
        <f t="shared" si="19"/>
        <v>2.7800000000000064E-8</v>
      </c>
      <c r="IL280" s="36" t="str">
        <f t="shared" si="18"/>
        <v>Vesanto</v>
      </c>
    </row>
    <row r="281" spans="2:246" x14ac:dyDescent="0.2">
      <c r="B281" s="12" t="s">
        <v>403</v>
      </c>
      <c r="C281" s="12">
        <v>922</v>
      </c>
      <c r="F281" s="59" t="s">
        <v>82</v>
      </c>
      <c r="G281" s="59" t="s">
        <v>83</v>
      </c>
      <c r="H281" s="59" t="s">
        <v>93</v>
      </c>
      <c r="I281" s="59" t="s">
        <v>94</v>
      </c>
      <c r="J281" s="71">
        <v>42.6</v>
      </c>
      <c r="Q281" s="71">
        <v>39.700000000000003</v>
      </c>
      <c r="AV281" s="67"/>
      <c r="AW281" s="67"/>
      <c r="BO281" s="76">
        <v>2.1775544388609715E-2</v>
      </c>
      <c r="BP281" s="77">
        <v>28748.776236294474</v>
      </c>
      <c r="BT281" s="75">
        <v>5.0000000000000001E-3</v>
      </c>
      <c r="CJ281" s="68">
        <v>610</v>
      </c>
      <c r="CK281" s="84">
        <f>ABS(J281-PO_valitsin!$D$8)</f>
        <v>2.8999999999999986</v>
      </c>
      <c r="CR281" s="86">
        <f>ABS(Q281-PO_valitsin!$F$8)</f>
        <v>48.3</v>
      </c>
      <c r="EN281" s="85">
        <f>ABS(BO281-PO_valitsin!$E$8)</f>
        <v>6.9189337492057995E-2</v>
      </c>
      <c r="EO281" s="85">
        <f>ABS(BP281-PO_valitsin!$H$8)</f>
        <v>2041.4053127955412</v>
      </c>
      <c r="ES281" s="85">
        <f>ABS(BT281-PO_valitsin!$I$8)</f>
        <v>3.0000000000000001E-3</v>
      </c>
      <c r="FI281" s="85">
        <f>ABS(CJ281-PO_valitsin!$G$8)</f>
        <v>1158</v>
      </c>
      <c r="FJ281" s="87">
        <f>IF($B281=PO_valitsin!$C$8,100000,'mallin data'!CK281/'mallin data'!J$297*PO_valitsin!D$5)</f>
        <v>0.13074883514404176</v>
      </c>
      <c r="FK281" s="87"/>
      <c r="FL281" s="87"/>
      <c r="FM281" s="87"/>
      <c r="FN281" s="87"/>
      <c r="FO281" s="87"/>
      <c r="FP281" s="87"/>
      <c r="FQ281" s="87">
        <f>IF($B281=PO_valitsin!$C$8,100000,'mallin data'!CR281/'mallin data'!Q$297*PO_valitsin!F$5)</f>
        <v>0.22863637062058362</v>
      </c>
      <c r="FR281" s="87"/>
      <c r="FS281" s="87"/>
      <c r="FT281" s="87"/>
      <c r="FU281" s="87"/>
      <c r="FV281" s="87"/>
      <c r="FW281" s="87"/>
      <c r="FX281" s="87"/>
      <c r="FY281" s="87"/>
      <c r="FZ281" s="87"/>
      <c r="GA281" s="87"/>
      <c r="GB281" s="87"/>
      <c r="GC281" s="87"/>
      <c r="GD281" s="87"/>
      <c r="GE281" s="87"/>
      <c r="GF281" s="87"/>
      <c r="GG281" s="87"/>
      <c r="GH281" s="87"/>
      <c r="GI281" s="87"/>
      <c r="GJ281" s="87"/>
      <c r="GK281" s="87"/>
      <c r="GL281" s="87"/>
      <c r="GM281" s="87"/>
      <c r="GN281" s="87"/>
      <c r="GO281" s="87"/>
      <c r="GP281" s="87"/>
      <c r="GQ281" s="87"/>
      <c r="GR281" s="87"/>
      <c r="GS281" s="87"/>
      <c r="GT281" s="87"/>
      <c r="GU281" s="87"/>
      <c r="GV281" s="87"/>
      <c r="GW281" s="87"/>
      <c r="GX281" s="87"/>
      <c r="GY281" s="87"/>
      <c r="GZ281" s="87"/>
      <c r="HA281" s="87"/>
      <c r="HB281" s="87"/>
      <c r="HC281" s="87"/>
      <c r="HD281" s="87"/>
      <c r="HE281" s="87"/>
      <c r="HF281" s="87"/>
      <c r="HG281" s="87"/>
      <c r="HH281" s="87"/>
      <c r="HI281" s="87"/>
      <c r="HJ281" s="87"/>
      <c r="HK281" s="87"/>
      <c r="HL281" s="87"/>
      <c r="HM281" s="87">
        <f>IF($B281=PO_valitsin!$C$8,100000,'mallin data'!EN281/'mallin data'!BO$297*PO_valitsin!E$5)</f>
        <v>0.67799636796738683</v>
      </c>
      <c r="HN281" s="87">
        <f>IF($B281=PO_valitsin!$C$8,100000,'mallin data'!EO281/'mallin data'!BP$297*PO_valitsin!H$5)</f>
        <v>6.4782386767700997E-2</v>
      </c>
      <c r="HO281" s="87"/>
      <c r="HP281" s="87"/>
      <c r="HQ281" s="87"/>
      <c r="HR281" s="87">
        <f>IF($B281=PO_valitsin!$C$8,100000,'mallin data'!ES281/'mallin data'!BT$297*PO_valitsin!I$5)</f>
        <v>4.3866710473978505E-2</v>
      </c>
      <c r="HS281" s="87"/>
      <c r="HT281" s="87"/>
      <c r="HU281" s="87"/>
      <c r="HV281" s="87"/>
      <c r="HW281" s="87"/>
      <c r="HX281" s="87"/>
      <c r="HY281" s="87"/>
      <c r="HZ281" s="87"/>
      <c r="IA281" s="87"/>
      <c r="IB281" s="87"/>
      <c r="IC281" s="87"/>
      <c r="ID281" s="87"/>
      <c r="IE281" s="87"/>
      <c r="IF281" s="87"/>
      <c r="IG281" s="87"/>
      <c r="IH281" s="87">
        <f>IF($B281=PO_valitsin!$C$8,100000,'mallin data'!FI281/'mallin data'!CJ$297*PO_valitsin!G$5)</f>
        <v>0.11249537483921039</v>
      </c>
      <c r="II281" s="88">
        <f t="shared" si="16"/>
        <v>1.2585260737129023</v>
      </c>
      <c r="IJ281" s="80">
        <f t="shared" si="17"/>
        <v>214</v>
      </c>
      <c r="IK281" s="89">
        <f t="shared" si="19"/>
        <v>2.7900000000000065E-8</v>
      </c>
      <c r="IL281" s="36" t="str">
        <f t="shared" si="18"/>
        <v>Vesilahti</v>
      </c>
    </row>
    <row r="282" spans="2:246" x14ac:dyDescent="0.2">
      <c r="B282" s="12" t="s">
        <v>404</v>
      </c>
      <c r="C282" s="12">
        <v>924</v>
      </c>
      <c r="F282" s="59" t="s">
        <v>134</v>
      </c>
      <c r="G282" s="59" t="s">
        <v>135</v>
      </c>
      <c r="H282" s="59" t="s">
        <v>93</v>
      </c>
      <c r="I282" s="59" t="s">
        <v>94</v>
      </c>
      <c r="J282" s="71">
        <v>48.6</v>
      </c>
      <c r="Q282" s="71">
        <v>57.1</v>
      </c>
      <c r="AV282" s="67"/>
      <c r="AW282" s="67"/>
      <c r="BO282" s="76">
        <v>-3.2679738562091504E-3</v>
      </c>
      <c r="BP282" s="77">
        <v>23374.021117166212</v>
      </c>
      <c r="BT282" s="75">
        <v>1.7000000000000001E-2</v>
      </c>
      <c r="CJ282" s="68">
        <v>305</v>
      </c>
      <c r="CK282" s="84">
        <f>ABS(J282-PO_valitsin!$D$8)</f>
        <v>3.1000000000000014</v>
      </c>
      <c r="CR282" s="86">
        <f>ABS(Q282-PO_valitsin!$F$8)</f>
        <v>30.9</v>
      </c>
      <c r="EN282" s="85">
        <f>ABS(BO282-PO_valitsin!$E$8)</f>
        <v>4.4145819247239121E-2</v>
      </c>
      <c r="EO282" s="85">
        <f>ABS(BP282-PO_valitsin!$H$8)</f>
        <v>3333.3498063327206</v>
      </c>
      <c r="ES282" s="85">
        <f>ABS(BT282-PO_valitsin!$I$8)</f>
        <v>1.5000000000000001E-2</v>
      </c>
      <c r="FI282" s="85">
        <f>ABS(CJ282-PO_valitsin!$G$8)</f>
        <v>1463</v>
      </c>
      <c r="FJ282" s="87">
        <f>IF($B282=PO_valitsin!$C$8,100000,'mallin data'!CK282/'mallin data'!J$297*PO_valitsin!D$5)</f>
        <v>0.13976599618845856</v>
      </c>
      <c r="FK282" s="87"/>
      <c r="FL282" s="87"/>
      <c r="FM282" s="87"/>
      <c r="FN282" s="87"/>
      <c r="FO282" s="87"/>
      <c r="FP282" s="87"/>
      <c r="FQ282" s="87">
        <f>IF($B282=PO_valitsin!$C$8,100000,'mallin data'!CR282/'mallin data'!Q$297*PO_valitsin!F$5)</f>
        <v>0.14627047312993857</v>
      </c>
      <c r="FR282" s="87"/>
      <c r="FS282" s="87"/>
      <c r="FT282" s="87"/>
      <c r="FU282" s="87"/>
      <c r="FV282" s="87"/>
      <c r="FW282" s="87"/>
      <c r="FX282" s="87"/>
      <c r="FY282" s="87"/>
      <c r="FZ282" s="87"/>
      <c r="GA282" s="87"/>
      <c r="GB282" s="87"/>
      <c r="GC282" s="87"/>
      <c r="GD282" s="87"/>
      <c r="GE282" s="87"/>
      <c r="GF282" s="87"/>
      <c r="GG282" s="87"/>
      <c r="GH282" s="87"/>
      <c r="GI282" s="87"/>
      <c r="GJ282" s="87"/>
      <c r="GK282" s="87"/>
      <c r="GL282" s="87"/>
      <c r="GM282" s="87"/>
      <c r="GN282" s="87"/>
      <c r="GO282" s="87"/>
      <c r="GP282" s="87"/>
      <c r="GQ282" s="87"/>
      <c r="GR282" s="87"/>
      <c r="GS282" s="87"/>
      <c r="GT282" s="87"/>
      <c r="GU282" s="87"/>
      <c r="GV282" s="87"/>
      <c r="GW282" s="87"/>
      <c r="GX282" s="87"/>
      <c r="GY282" s="87"/>
      <c r="GZ282" s="87"/>
      <c r="HA282" s="87"/>
      <c r="HB282" s="87"/>
      <c r="HC282" s="87"/>
      <c r="HD282" s="87"/>
      <c r="HE282" s="87"/>
      <c r="HF282" s="87"/>
      <c r="HG282" s="87"/>
      <c r="HH282" s="87"/>
      <c r="HI282" s="87"/>
      <c r="HJ282" s="87"/>
      <c r="HK282" s="87"/>
      <c r="HL282" s="87"/>
      <c r="HM282" s="87">
        <f>IF($B282=PO_valitsin!$C$8,100000,'mallin data'!EN282/'mallin data'!BO$297*PO_valitsin!E$5)</f>
        <v>0.43259129506780619</v>
      </c>
      <c r="HN282" s="87">
        <f>IF($B282=PO_valitsin!$C$8,100000,'mallin data'!EO282/'mallin data'!BP$297*PO_valitsin!H$5)</f>
        <v>0.10578122582142777</v>
      </c>
      <c r="HO282" s="87"/>
      <c r="HP282" s="87"/>
      <c r="HQ282" s="87"/>
      <c r="HR282" s="87">
        <f>IF($B282=PO_valitsin!$C$8,100000,'mallin data'!ES282/'mallin data'!BT$297*PO_valitsin!I$5)</f>
        <v>0.21933355236989252</v>
      </c>
      <c r="HS282" s="87"/>
      <c r="HT282" s="87"/>
      <c r="HU282" s="87"/>
      <c r="HV282" s="87"/>
      <c r="HW282" s="87"/>
      <c r="HX282" s="87"/>
      <c r="HY282" s="87"/>
      <c r="HZ282" s="87"/>
      <c r="IA282" s="87"/>
      <c r="IB282" s="87"/>
      <c r="IC282" s="87"/>
      <c r="ID282" s="87"/>
      <c r="IE282" s="87"/>
      <c r="IF282" s="87"/>
      <c r="IG282" s="87"/>
      <c r="IH282" s="87">
        <f>IF($B282=PO_valitsin!$C$8,100000,'mallin data'!FI282/'mallin data'!CJ$297*PO_valitsin!G$5)</f>
        <v>0.14212498565610088</v>
      </c>
      <c r="II282" s="88">
        <f t="shared" si="16"/>
        <v>1.1858675562336247</v>
      </c>
      <c r="IJ282" s="80">
        <f t="shared" si="17"/>
        <v>204</v>
      </c>
      <c r="IK282" s="89">
        <f t="shared" si="19"/>
        <v>2.8000000000000065E-8</v>
      </c>
      <c r="IL282" s="36" t="str">
        <f t="shared" si="18"/>
        <v>Veteli</v>
      </c>
    </row>
    <row r="283" spans="2:246" x14ac:dyDescent="0.2">
      <c r="B283" s="12" t="s">
        <v>405</v>
      </c>
      <c r="C283" s="12">
        <v>925</v>
      </c>
      <c r="F283" s="59" t="s">
        <v>170</v>
      </c>
      <c r="G283" s="59" t="s">
        <v>171</v>
      </c>
      <c r="H283" s="59" t="s">
        <v>93</v>
      </c>
      <c r="I283" s="59" t="s">
        <v>94</v>
      </c>
      <c r="J283" s="71">
        <v>47.7</v>
      </c>
      <c r="Q283" s="71">
        <v>55.9</v>
      </c>
      <c r="AV283" s="67"/>
      <c r="AW283" s="67"/>
      <c r="BO283" s="76">
        <v>-5.6657223796033997E-3</v>
      </c>
      <c r="BP283" s="77">
        <v>24426.302627694124</v>
      </c>
      <c r="BT283" s="75">
        <v>1E-3</v>
      </c>
      <c r="CJ283" s="68">
        <v>351</v>
      </c>
      <c r="CK283" s="84">
        <f>ABS(J283-PO_valitsin!$D$8)</f>
        <v>2.2000000000000028</v>
      </c>
      <c r="CR283" s="86">
        <f>ABS(Q283-PO_valitsin!$F$8)</f>
        <v>32.1</v>
      </c>
      <c r="EN283" s="85">
        <f>ABS(BO283-PO_valitsin!$E$8)</f>
        <v>4.1748070723844871E-2</v>
      </c>
      <c r="EO283" s="85">
        <f>ABS(BP283-PO_valitsin!$H$8)</f>
        <v>2281.0682958048092</v>
      </c>
      <c r="ES283" s="85">
        <f>ABS(BT283-PO_valitsin!$I$8)</f>
        <v>1E-3</v>
      </c>
      <c r="FI283" s="85">
        <f>ABS(CJ283-PO_valitsin!$G$8)</f>
        <v>1417</v>
      </c>
      <c r="FJ283" s="87">
        <f>IF($B283=PO_valitsin!$C$8,100000,'mallin data'!CK283/'mallin data'!J$297*PO_valitsin!D$5)</f>
        <v>9.9188771488583571E-2</v>
      </c>
      <c r="FK283" s="87"/>
      <c r="FL283" s="87"/>
      <c r="FM283" s="87"/>
      <c r="FN283" s="87"/>
      <c r="FO283" s="87"/>
      <c r="FP283" s="87"/>
      <c r="FQ283" s="87">
        <f>IF($B283=PO_valitsin!$C$8,100000,'mallin data'!CR283/'mallin data'!Q$297*PO_valitsin!F$5)</f>
        <v>0.15195087985343136</v>
      </c>
      <c r="FR283" s="87"/>
      <c r="FS283" s="87"/>
      <c r="FT283" s="87"/>
      <c r="FU283" s="87"/>
      <c r="FV283" s="87"/>
      <c r="FW283" s="87"/>
      <c r="FX283" s="87"/>
      <c r="FY283" s="87"/>
      <c r="FZ283" s="87"/>
      <c r="GA283" s="87"/>
      <c r="GB283" s="87"/>
      <c r="GC283" s="87"/>
      <c r="GD283" s="87"/>
      <c r="GE283" s="87"/>
      <c r="GF283" s="87"/>
      <c r="GG283" s="87"/>
      <c r="GH283" s="87"/>
      <c r="GI283" s="87"/>
      <c r="GJ283" s="87"/>
      <c r="GK283" s="87"/>
      <c r="GL283" s="87"/>
      <c r="GM283" s="87"/>
      <c r="GN283" s="87"/>
      <c r="GO283" s="87"/>
      <c r="GP283" s="87"/>
      <c r="GQ283" s="87"/>
      <c r="GR283" s="87"/>
      <c r="GS283" s="87"/>
      <c r="GT283" s="87"/>
      <c r="GU283" s="87"/>
      <c r="GV283" s="87"/>
      <c r="GW283" s="87"/>
      <c r="GX283" s="87"/>
      <c r="GY283" s="87"/>
      <c r="GZ283" s="87"/>
      <c r="HA283" s="87"/>
      <c r="HB283" s="87"/>
      <c r="HC283" s="87"/>
      <c r="HD283" s="87"/>
      <c r="HE283" s="87"/>
      <c r="HF283" s="87"/>
      <c r="HG283" s="87"/>
      <c r="HH283" s="87"/>
      <c r="HI283" s="87"/>
      <c r="HJ283" s="87"/>
      <c r="HK283" s="87"/>
      <c r="HL283" s="87"/>
      <c r="HM283" s="87">
        <f>IF($B283=PO_valitsin!$C$8,100000,'mallin data'!EN283/'mallin data'!BO$297*PO_valitsin!E$5)</f>
        <v>0.40909540900953789</v>
      </c>
      <c r="HN283" s="87">
        <f>IF($B283=PO_valitsin!$C$8,100000,'mallin data'!EO283/'mallin data'!BP$297*PO_valitsin!H$5)</f>
        <v>7.2387902420026712E-2</v>
      </c>
      <c r="HO283" s="87"/>
      <c r="HP283" s="87"/>
      <c r="HQ283" s="87"/>
      <c r="HR283" s="87">
        <f>IF($B283=PO_valitsin!$C$8,100000,'mallin data'!ES283/'mallin data'!BT$297*PO_valitsin!I$5)</f>
        <v>1.4622236824659501E-2</v>
      </c>
      <c r="HS283" s="87"/>
      <c r="HT283" s="87"/>
      <c r="HU283" s="87"/>
      <c r="HV283" s="87"/>
      <c r="HW283" s="87"/>
      <c r="HX283" s="87"/>
      <c r="HY283" s="87"/>
      <c r="HZ283" s="87"/>
      <c r="IA283" s="87"/>
      <c r="IB283" s="87"/>
      <c r="IC283" s="87"/>
      <c r="ID283" s="87"/>
      <c r="IE283" s="87"/>
      <c r="IF283" s="87"/>
      <c r="IG283" s="87"/>
      <c r="IH283" s="87">
        <f>IF($B283=PO_valitsin!$C$8,100000,'mallin data'!FI283/'mallin data'!CJ$297*PO_valitsin!G$5)</f>
        <v>0.13765625746732396</v>
      </c>
      <c r="II283" s="88">
        <f t="shared" si="16"/>
        <v>0.88490148516356293</v>
      </c>
      <c r="IJ283" s="80">
        <f t="shared" si="17"/>
        <v>127</v>
      </c>
      <c r="IK283" s="89">
        <f t="shared" si="19"/>
        <v>2.8100000000000066E-8</v>
      </c>
      <c r="IL283" s="36" t="str">
        <f t="shared" si="18"/>
        <v>Vieremä</v>
      </c>
    </row>
    <row r="284" spans="2:246" x14ac:dyDescent="0.2">
      <c r="B284" s="12" t="s">
        <v>406</v>
      </c>
      <c r="C284" s="12">
        <v>927</v>
      </c>
      <c r="F284" s="59" t="s">
        <v>102</v>
      </c>
      <c r="G284" s="59" t="s">
        <v>103</v>
      </c>
      <c r="H284" s="59" t="s">
        <v>84</v>
      </c>
      <c r="I284" s="59" t="s">
        <v>85</v>
      </c>
      <c r="J284" s="71">
        <v>43.5</v>
      </c>
      <c r="Q284" s="71">
        <v>39.200000000000003</v>
      </c>
      <c r="AV284" s="67"/>
      <c r="AW284" s="67"/>
      <c r="BO284" s="76">
        <v>-3.414911781445646E-2</v>
      </c>
      <c r="BP284" s="77">
        <v>30970.899725799172</v>
      </c>
      <c r="BT284" s="75">
        <v>1.7000000000000001E-2</v>
      </c>
      <c r="CJ284" s="68">
        <v>3394</v>
      </c>
      <c r="CK284" s="84">
        <f>ABS(J284-PO_valitsin!$D$8)</f>
        <v>2</v>
      </c>
      <c r="CR284" s="86">
        <f>ABS(Q284-PO_valitsin!$F$8)</f>
        <v>48.8</v>
      </c>
      <c r="EN284" s="85">
        <f>ABS(BO284-PO_valitsin!$E$8)</f>
        <v>1.3264675288991813E-2</v>
      </c>
      <c r="EO284" s="85">
        <f>ABS(BP284-PO_valitsin!$H$8)</f>
        <v>4263.5288023002395</v>
      </c>
      <c r="ES284" s="85">
        <f>ABS(BT284-PO_valitsin!$I$8)</f>
        <v>1.5000000000000001E-2</v>
      </c>
      <c r="FI284" s="85">
        <f>ABS(CJ284-PO_valitsin!$G$8)</f>
        <v>1626</v>
      </c>
      <c r="FJ284" s="87">
        <f>IF($B284=PO_valitsin!$C$8,100000,'mallin data'!CK284/'mallin data'!J$297*PO_valitsin!D$5)</f>
        <v>9.0171610444166772E-2</v>
      </c>
      <c r="FK284" s="87"/>
      <c r="FL284" s="87"/>
      <c r="FM284" s="87"/>
      <c r="FN284" s="87"/>
      <c r="FO284" s="87"/>
      <c r="FP284" s="87"/>
      <c r="FQ284" s="87">
        <f>IF($B284=PO_valitsin!$C$8,100000,'mallin data'!CR284/'mallin data'!Q$297*PO_valitsin!F$5)</f>
        <v>0.23100320675537225</v>
      </c>
      <c r="FR284" s="87"/>
      <c r="FS284" s="87"/>
      <c r="FT284" s="87"/>
      <c r="FU284" s="87"/>
      <c r="FV284" s="87"/>
      <c r="FW284" s="87"/>
      <c r="FX284" s="87"/>
      <c r="FY284" s="87"/>
      <c r="FZ284" s="87"/>
      <c r="GA284" s="87"/>
      <c r="GB284" s="87"/>
      <c r="GC284" s="87"/>
      <c r="GD284" s="87"/>
      <c r="GE284" s="87"/>
      <c r="GF284" s="87"/>
      <c r="GG284" s="87"/>
      <c r="GH284" s="87"/>
      <c r="GI284" s="87"/>
      <c r="GJ284" s="87"/>
      <c r="GK284" s="87"/>
      <c r="GL284" s="87"/>
      <c r="GM284" s="87"/>
      <c r="GN284" s="87"/>
      <c r="GO284" s="87"/>
      <c r="GP284" s="87"/>
      <c r="GQ284" s="87"/>
      <c r="GR284" s="87"/>
      <c r="GS284" s="87"/>
      <c r="GT284" s="87"/>
      <c r="GU284" s="87"/>
      <c r="GV284" s="87"/>
      <c r="GW284" s="87"/>
      <c r="GX284" s="87"/>
      <c r="GY284" s="87"/>
      <c r="GZ284" s="87"/>
      <c r="HA284" s="87"/>
      <c r="HB284" s="87"/>
      <c r="HC284" s="87"/>
      <c r="HD284" s="87"/>
      <c r="HE284" s="87"/>
      <c r="HF284" s="87"/>
      <c r="HG284" s="87"/>
      <c r="HH284" s="87"/>
      <c r="HI284" s="87"/>
      <c r="HJ284" s="87"/>
      <c r="HK284" s="87"/>
      <c r="HL284" s="87"/>
      <c r="HM284" s="87">
        <f>IF($B284=PO_valitsin!$C$8,100000,'mallin data'!EN284/'mallin data'!BO$297*PO_valitsin!E$5)</f>
        <v>0.12998247987611558</v>
      </c>
      <c r="HN284" s="87">
        <f>IF($B284=PO_valitsin!$C$8,100000,'mallin data'!EO284/'mallin data'!BP$297*PO_valitsin!H$5)</f>
        <v>0.13529972227201231</v>
      </c>
      <c r="HO284" s="87"/>
      <c r="HP284" s="87"/>
      <c r="HQ284" s="87"/>
      <c r="HR284" s="87">
        <f>IF($B284=PO_valitsin!$C$8,100000,'mallin data'!ES284/'mallin data'!BT$297*PO_valitsin!I$5)</f>
        <v>0.21933355236989252</v>
      </c>
      <c r="HS284" s="87"/>
      <c r="HT284" s="87"/>
      <c r="HU284" s="87"/>
      <c r="HV284" s="87"/>
      <c r="HW284" s="87"/>
      <c r="HX284" s="87"/>
      <c r="HY284" s="87"/>
      <c r="HZ284" s="87"/>
      <c r="IA284" s="87"/>
      <c r="IB284" s="87"/>
      <c r="IC284" s="87"/>
      <c r="ID284" s="87"/>
      <c r="IE284" s="87"/>
      <c r="IF284" s="87"/>
      <c r="IG284" s="87"/>
      <c r="IH284" s="87">
        <f>IF($B284=PO_valitsin!$C$8,100000,'mallin data'!FI284/'mallin data'!CJ$297*PO_valitsin!G$5)</f>
        <v>0.15795982684676693</v>
      </c>
      <c r="II284" s="88">
        <f t="shared" si="16"/>
        <v>0.96375042676432621</v>
      </c>
      <c r="IJ284" s="80">
        <f t="shared" si="17"/>
        <v>156</v>
      </c>
      <c r="IK284" s="89">
        <f t="shared" si="19"/>
        <v>2.8200000000000067E-8</v>
      </c>
      <c r="IL284" s="36" t="str">
        <f t="shared" si="18"/>
        <v>Vihti</v>
      </c>
    </row>
    <row r="285" spans="2:246" x14ac:dyDescent="0.2">
      <c r="B285" s="12" t="s">
        <v>407</v>
      </c>
      <c r="C285" s="12">
        <v>931</v>
      </c>
      <c r="F285" s="59" t="s">
        <v>141</v>
      </c>
      <c r="G285" s="59" t="s">
        <v>142</v>
      </c>
      <c r="H285" s="59" t="s">
        <v>93</v>
      </c>
      <c r="I285" s="59" t="s">
        <v>94</v>
      </c>
      <c r="J285" s="71">
        <v>52.6</v>
      </c>
      <c r="Q285" s="71">
        <v>75.7</v>
      </c>
      <c r="AV285" s="67"/>
      <c r="AW285" s="67"/>
      <c r="BO285" s="76">
        <v>-1.5765765765765764E-2</v>
      </c>
      <c r="BP285" s="77">
        <v>23827.222732686743</v>
      </c>
      <c r="BT285" s="75">
        <v>2E-3</v>
      </c>
      <c r="CJ285" s="68">
        <v>437</v>
      </c>
      <c r="CK285" s="84">
        <f>ABS(J285-PO_valitsin!$D$8)</f>
        <v>7.1000000000000014</v>
      </c>
      <c r="CR285" s="86">
        <f>ABS(Q285-PO_valitsin!$F$8)</f>
        <v>12.299999999999997</v>
      </c>
      <c r="EN285" s="85">
        <f>ABS(BO285-PO_valitsin!$E$8)</f>
        <v>3.1648027337682509E-2</v>
      </c>
      <c r="EO285" s="85">
        <f>ABS(BP285-PO_valitsin!$H$8)</f>
        <v>2880.1481908121896</v>
      </c>
      <c r="ES285" s="85">
        <f>ABS(BT285-PO_valitsin!$I$8)</f>
        <v>0</v>
      </c>
      <c r="FI285" s="85">
        <f>ABS(CJ285-PO_valitsin!$G$8)</f>
        <v>1331</v>
      </c>
      <c r="FJ285" s="87">
        <f>IF($B285=PO_valitsin!$C$8,100000,'mallin data'!CK285/'mallin data'!J$297*PO_valitsin!D$5)</f>
        <v>0.32010921707679207</v>
      </c>
      <c r="FK285" s="87"/>
      <c r="FL285" s="87"/>
      <c r="FM285" s="87"/>
      <c r="FN285" s="87"/>
      <c r="FO285" s="87"/>
      <c r="FP285" s="87"/>
      <c r="FQ285" s="87">
        <f>IF($B285=PO_valitsin!$C$8,100000,'mallin data'!CR285/'mallin data'!Q$297*PO_valitsin!F$5)</f>
        <v>5.8224168915800782E-2</v>
      </c>
      <c r="FR285" s="87"/>
      <c r="FS285" s="87"/>
      <c r="FT285" s="87"/>
      <c r="FU285" s="87"/>
      <c r="FV285" s="87"/>
      <c r="FW285" s="87"/>
      <c r="FX285" s="87"/>
      <c r="FY285" s="87"/>
      <c r="FZ285" s="87"/>
      <c r="GA285" s="87"/>
      <c r="GB285" s="87"/>
      <c r="GC285" s="87"/>
      <c r="GD285" s="87"/>
      <c r="GE285" s="87"/>
      <c r="GF285" s="87"/>
      <c r="GG285" s="87"/>
      <c r="GH285" s="87"/>
      <c r="GI285" s="87"/>
      <c r="GJ285" s="87"/>
      <c r="GK285" s="87"/>
      <c r="GL285" s="87"/>
      <c r="GM285" s="87"/>
      <c r="GN285" s="87"/>
      <c r="GO285" s="87"/>
      <c r="GP285" s="87"/>
      <c r="GQ285" s="87"/>
      <c r="GR285" s="87"/>
      <c r="GS285" s="87"/>
      <c r="GT285" s="87"/>
      <c r="GU285" s="87"/>
      <c r="GV285" s="87"/>
      <c r="GW285" s="87"/>
      <c r="GX285" s="87"/>
      <c r="GY285" s="87"/>
      <c r="GZ285" s="87"/>
      <c r="HA285" s="87"/>
      <c r="HB285" s="87"/>
      <c r="HC285" s="87"/>
      <c r="HD285" s="87"/>
      <c r="HE285" s="87"/>
      <c r="HF285" s="87"/>
      <c r="HG285" s="87"/>
      <c r="HH285" s="87"/>
      <c r="HI285" s="87"/>
      <c r="HJ285" s="87"/>
      <c r="HK285" s="87"/>
      <c r="HL285" s="87"/>
      <c r="HM285" s="87">
        <f>IF($B285=PO_valitsin!$C$8,100000,'mallin data'!EN285/'mallin data'!BO$297*PO_valitsin!E$5)</f>
        <v>0.3101236168180439</v>
      </c>
      <c r="HN285" s="87">
        <f>IF($B285=PO_valitsin!$C$8,100000,'mallin data'!EO285/'mallin data'!BP$297*PO_valitsin!H$5)</f>
        <v>9.1399230165605486E-2</v>
      </c>
      <c r="HO285" s="87"/>
      <c r="HP285" s="87"/>
      <c r="HQ285" s="87"/>
      <c r="HR285" s="87">
        <f>IF($B285=PO_valitsin!$C$8,100000,'mallin data'!ES285/'mallin data'!BT$297*PO_valitsin!I$5)</f>
        <v>0</v>
      </c>
      <c r="HS285" s="87"/>
      <c r="HT285" s="87"/>
      <c r="HU285" s="87"/>
      <c r="HV285" s="87"/>
      <c r="HW285" s="87"/>
      <c r="HX285" s="87"/>
      <c r="HY285" s="87"/>
      <c r="HZ285" s="87"/>
      <c r="IA285" s="87"/>
      <c r="IB285" s="87"/>
      <c r="IC285" s="87"/>
      <c r="ID285" s="87"/>
      <c r="IE285" s="87"/>
      <c r="IF285" s="87"/>
      <c r="IG285" s="87"/>
      <c r="IH285" s="87">
        <f>IF($B285=PO_valitsin!$C$8,100000,'mallin data'!FI285/'mallin data'!CJ$297*PO_valitsin!G$5)</f>
        <v>0.12930167867961057</v>
      </c>
      <c r="II285" s="88">
        <f t="shared" si="16"/>
        <v>0.90915793995585281</v>
      </c>
      <c r="IJ285" s="80">
        <f t="shared" si="17"/>
        <v>138</v>
      </c>
      <c r="IK285" s="89">
        <f t="shared" si="19"/>
        <v>2.8300000000000068E-8</v>
      </c>
      <c r="IL285" s="36" t="str">
        <f t="shared" si="18"/>
        <v>Viitasaari</v>
      </c>
    </row>
    <row r="286" spans="2:246" x14ac:dyDescent="0.2">
      <c r="B286" s="12" t="s">
        <v>408</v>
      </c>
      <c r="C286" s="12">
        <v>934</v>
      </c>
      <c r="F286" s="59" t="s">
        <v>87</v>
      </c>
      <c r="G286" s="59" t="s">
        <v>88</v>
      </c>
      <c r="H286" s="59" t="s">
        <v>93</v>
      </c>
      <c r="I286" s="59" t="s">
        <v>94</v>
      </c>
      <c r="J286" s="71">
        <v>49.7</v>
      </c>
      <c r="Q286" s="71">
        <v>57.9</v>
      </c>
      <c r="AV286" s="67"/>
      <c r="AW286" s="67"/>
      <c r="BO286" s="76"/>
      <c r="BP286" s="77">
        <v>24354.469879518074</v>
      </c>
      <c r="BT286" s="75">
        <v>2E-3</v>
      </c>
      <c r="CJ286" s="68"/>
      <c r="CK286" s="84">
        <f>ABS(J286-PO_valitsin!$D$8)</f>
        <v>4.2000000000000028</v>
      </c>
      <c r="CR286" s="86">
        <f>ABS(Q286-PO_valitsin!$F$8)</f>
        <v>30.1</v>
      </c>
      <c r="EN286" s="85">
        <f>ABS(BO286-PO_valitsin!$E$8)</f>
        <v>4.7413793103448273E-2</v>
      </c>
      <c r="EO286" s="85">
        <f>ABS(BP286-PO_valitsin!$H$8)</f>
        <v>2352.901043980859</v>
      </c>
      <c r="ES286" s="85">
        <f>ABS(BT286-PO_valitsin!$I$8)</f>
        <v>0</v>
      </c>
      <c r="FI286" s="85">
        <f>ABS(CJ286-PO_valitsin!$G$8)</f>
        <v>1768</v>
      </c>
      <c r="FJ286" s="87">
        <f>IF($B286=PO_valitsin!$C$8,100000,'mallin data'!CK286/'mallin data'!J$297*PO_valitsin!D$5)</f>
        <v>0.18936038193275034</v>
      </c>
      <c r="FK286" s="87"/>
      <c r="FL286" s="87"/>
      <c r="FM286" s="87"/>
      <c r="FN286" s="87"/>
      <c r="FO286" s="87"/>
      <c r="FP286" s="87"/>
      <c r="FQ286" s="87">
        <f>IF($B286=PO_valitsin!$C$8,100000,'mallin data'!CR286/'mallin data'!Q$297*PO_valitsin!F$5)</f>
        <v>0.14248353531427674</v>
      </c>
      <c r="FR286" s="87"/>
      <c r="FS286" s="87"/>
      <c r="FT286" s="87"/>
      <c r="FU286" s="87"/>
      <c r="FV286" s="87"/>
      <c r="FW286" s="87"/>
      <c r="FX286" s="87"/>
      <c r="FY286" s="87"/>
      <c r="FZ286" s="87"/>
      <c r="GA286" s="87"/>
      <c r="GB286" s="87"/>
      <c r="GC286" s="87"/>
      <c r="GD286" s="87"/>
      <c r="GE286" s="87"/>
      <c r="GF286" s="87"/>
      <c r="GG286" s="87"/>
      <c r="GH286" s="87"/>
      <c r="GI286" s="87"/>
      <c r="GJ286" s="87"/>
      <c r="GK286" s="87"/>
      <c r="GL286" s="87"/>
      <c r="GM286" s="87"/>
      <c r="GN286" s="87"/>
      <c r="GO286" s="87"/>
      <c r="GP286" s="87"/>
      <c r="GQ286" s="87"/>
      <c r="GR286" s="87"/>
      <c r="GS286" s="87"/>
      <c r="GT286" s="87"/>
      <c r="GU286" s="87"/>
      <c r="GV286" s="87"/>
      <c r="GW286" s="87"/>
      <c r="GX286" s="87"/>
      <c r="GY286" s="87"/>
      <c r="GZ286" s="87"/>
      <c r="HA286" s="87"/>
      <c r="HB286" s="87"/>
      <c r="HC286" s="87"/>
      <c r="HD286" s="87"/>
      <c r="HE286" s="87"/>
      <c r="HF286" s="87"/>
      <c r="HG286" s="87"/>
      <c r="HH286" s="87"/>
      <c r="HI286" s="87"/>
      <c r="HJ286" s="87"/>
      <c r="HK286" s="87"/>
      <c r="HL286" s="87"/>
      <c r="HM286" s="87">
        <f>IF($B286=PO_valitsin!$C$8,100000,'mallin data'!EN286/'mallin data'!BO$297*PO_valitsin!E$5)</f>
        <v>0.4646146455642105</v>
      </c>
      <c r="HN286" s="87">
        <f>IF($B286=PO_valitsin!$C$8,100000,'mallin data'!EO286/'mallin data'!BP$297*PO_valitsin!H$5)</f>
        <v>7.4667458001546741E-2</v>
      </c>
      <c r="HO286" s="87"/>
      <c r="HP286" s="87"/>
      <c r="HQ286" s="87"/>
      <c r="HR286" s="87">
        <f>IF($B286=PO_valitsin!$C$8,100000,'mallin data'!ES286/'mallin data'!BT$297*PO_valitsin!I$5)</f>
        <v>0</v>
      </c>
      <c r="HS286" s="87"/>
      <c r="HT286" s="87"/>
      <c r="HU286" s="87"/>
      <c r="HV286" s="87"/>
      <c r="HW286" s="87"/>
      <c r="HX286" s="87"/>
      <c r="HY286" s="87"/>
      <c r="HZ286" s="87"/>
      <c r="IA286" s="87"/>
      <c r="IB286" s="87"/>
      <c r="IC286" s="87"/>
      <c r="ID286" s="87"/>
      <c r="IE286" s="87"/>
      <c r="IF286" s="87"/>
      <c r="IG286" s="87"/>
      <c r="IH286" s="87">
        <f>IF($B286=PO_valitsin!$C$8,100000,'mallin data'!FI286/'mallin data'!CJ$297*PO_valitsin!G$5)</f>
        <v>0.17175459647299135</v>
      </c>
      <c r="II286" s="88">
        <f t="shared" si="16"/>
        <v>1.0428806456857755</v>
      </c>
      <c r="IJ286" s="80">
        <f t="shared" si="17"/>
        <v>182</v>
      </c>
      <c r="IK286" s="89">
        <f t="shared" si="19"/>
        <v>2.8400000000000069E-8</v>
      </c>
      <c r="IL286" s="36" t="str">
        <f t="shared" si="18"/>
        <v>Vimpeli</v>
      </c>
    </row>
    <row r="287" spans="2:246" x14ac:dyDescent="0.2">
      <c r="B287" s="12" t="s">
        <v>409</v>
      </c>
      <c r="C287" s="12">
        <v>935</v>
      </c>
      <c r="F287" s="59" t="s">
        <v>137</v>
      </c>
      <c r="G287" s="59" t="s">
        <v>138</v>
      </c>
      <c r="H287" s="59" t="s">
        <v>93</v>
      </c>
      <c r="I287" s="59" t="s">
        <v>94</v>
      </c>
      <c r="J287" s="71">
        <v>51.9</v>
      </c>
      <c r="Q287" s="71">
        <v>68.3</v>
      </c>
      <c r="AV287" s="67"/>
      <c r="AW287" s="67"/>
      <c r="BO287" s="76">
        <v>-7.8282828282828287E-2</v>
      </c>
      <c r="BP287" s="77">
        <v>24726.881106935431</v>
      </c>
      <c r="BT287" s="75">
        <v>4.0000000000000001E-3</v>
      </c>
      <c r="CJ287" s="68">
        <v>365</v>
      </c>
      <c r="CK287" s="84">
        <f>ABS(J287-PO_valitsin!$D$8)</f>
        <v>6.3999999999999986</v>
      </c>
      <c r="CR287" s="86">
        <f>ABS(Q287-PO_valitsin!$F$8)</f>
        <v>19.700000000000003</v>
      </c>
      <c r="EN287" s="85">
        <f>ABS(BO287-PO_valitsin!$E$8)</f>
        <v>3.0869035179380014E-2</v>
      </c>
      <c r="EO287" s="85">
        <f>ABS(BP287-PO_valitsin!$H$8)</f>
        <v>1980.4898165635022</v>
      </c>
      <c r="ES287" s="85">
        <f>ABS(BT287-PO_valitsin!$I$8)</f>
        <v>2E-3</v>
      </c>
      <c r="FI287" s="85">
        <f>ABS(CJ287-PO_valitsin!$G$8)</f>
        <v>1403</v>
      </c>
      <c r="FJ287" s="87">
        <f>IF($B287=PO_valitsin!$C$8,100000,'mallin data'!CK287/'mallin data'!J$297*PO_valitsin!D$5)</f>
        <v>0.28854915342133364</v>
      </c>
      <c r="FK287" s="87"/>
      <c r="FL287" s="87"/>
      <c r="FM287" s="87"/>
      <c r="FN287" s="87"/>
      <c r="FO287" s="87"/>
      <c r="FP287" s="87"/>
      <c r="FQ287" s="87">
        <f>IF($B287=PO_valitsin!$C$8,100000,'mallin data'!CR287/'mallin data'!Q$297*PO_valitsin!F$5)</f>
        <v>9.3253343710672829E-2</v>
      </c>
      <c r="FR287" s="87"/>
      <c r="FS287" s="87"/>
      <c r="FT287" s="87"/>
      <c r="FU287" s="87"/>
      <c r="FV287" s="87"/>
      <c r="FW287" s="87"/>
      <c r="FX287" s="87"/>
      <c r="FY287" s="87"/>
      <c r="FZ287" s="87"/>
      <c r="GA287" s="87"/>
      <c r="GB287" s="87"/>
      <c r="GC287" s="87"/>
      <c r="GD287" s="87"/>
      <c r="GE287" s="87"/>
      <c r="GF287" s="87"/>
      <c r="GG287" s="87"/>
      <c r="GH287" s="87"/>
      <c r="GI287" s="87"/>
      <c r="GJ287" s="87"/>
      <c r="GK287" s="87"/>
      <c r="GL287" s="87"/>
      <c r="GM287" s="87"/>
      <c r="GN287" s="87"/>
      <c r="GO287" s="87"/>
      <c r="GP287" s="87"/>
      <c r="GQ287" s="87"/>
      <c r="GR287" s="87"/>
      <c r="GS287" s="87"/>
      <c r="GT287" s="87"/>
      <c r="GU287" s="87"/>
      <c r="GV287" s="87"/>
      <c r="GW287" s="87"/>
      <c r="GX287" s="87"/>
      <c r="GY287" s="87"/>
      <c r="GZ287" s="87"/>
      <c r="HA287" s="87"/>
      <c r="HB287" s="87"/>
      <c r="HC287" s="87"/>
      <c r="HD287" s="87"/>
      <c r="HE287" s="87"/>
      <c r="HF287" s="87"/>
      <c r="HG287" s="87"/>
      <c r="HH287" s="87"/>
      <c r="HI287" s="87"/>
      <c r="HJ287" s="87"/>
      <c r="HK287" s="87"/>
      <c r="HL287" s="87"/>
      <c r="HM287" s="87">
        <f>IF($B287=PO_valitsin!$C$8,100000,'mallin data'!EN287/'mallin data'!BO$297*PO_valitsin!E$5)</f>
        <v>0.30249015950874686</v>
      </c>
      <c r="HN287" s="87">
        <f>IF($B287=PO_valitsin!$C$8,100000,'mallin data'!EO287/'mallin data'!BP$297*PO_valitsin!H$5)</f>
        <v>6.2849281562029555E-2</v>
      </c>
      <c r="HO287" s="87"/>
      <c r="HP287" s="87"/>
      <c r="HQ287" s="87"/>
      <c r="HR287" s="87">
        <f>IF($B287=PO_valitsin!$C$8,100000,'mallin data'!ES287/'mallin data'!BT$297*PO_valitsin!I$5)</f>
        <v>2.9244473649319001E-2</v>
      </c>
      <c r="HS287" s="87"/>
      <c r="HT287" s="87"/>
      <c r="HU287" s="87"/>
      <c r="HV287" s="87"/>
      <c r="HW287" s="87"/>
      <c r="HX287" s="87"/>
      <c r="HY287" s="87"/>
      <c r="HZ287" s="87"/>
      <c r="IA287" s="87"/>
      <c r="IB287" s="87"/>
      <c r="IC287" s="87"/>
      <c r="ID287" s="87"/>
      <c r="IE287" s="87"/>
      <c r="IF287" s="87"/>
      <c r="IG287" s="87"/>
      <c r="IH287" s="87">
        <f>IF($B287=PO_valitsin!$C$8,100000,'mallin data'!FI287/'mallin data'!CJ$297*PO_valitsin!G$5)</f>
        <v>0.13629620975769619</v>
      </c>
      <c r="II287" s="88">
        <f t="shared" si="16"/>
        <v>0.9126826501097981</v>
      </c>
      <c r="IJ287" s="80">
        <f t="shared" si="17"/>
        <v>140</v>
      </c>
      <c r="IK287" s="89">
        <f t="shared" si="19"/>
        <v>2.850000000000007E-8</v>
      </c>
      <c r="IL287" s="36" t="str">
        <f t="shared" si="18"/>
        <v>Virolahti</v>
      </c>
    </row>
    <row r="288" spans="2:246" x14ac:dyDescent="0.2">
      <c r="B288" s="12" t="s">
        <v>410</v>
      </c>
      <c r="C288" s="12">
        <v>936</v>
      </c>
      <c r="F288" s="59" t="s">
        <v>82</v>
      </c>
      <c r="G288" s="59" t="s">
        <v>83</v>
      </c>
      <c r="H288" s="59" t="s">
        <v>93</v>
      </c>
      <c r="I288" s="59" t="s">
        <v>94</v>
      </c>
      <c r="J288" s="71">
        <v>52.5</v>
      </c>
      <c r="Q288" s="71">
        <v>47.2</v>
      </c>
      <c r="AV288" s="67"/>
      <c r="AW288" s="67"/>
      <c r="BO288" s="76">
        <v>-4.2435424354243544E-2</v>
      </c>
      <c r="BP288" s="77">
        <v>24122.105338645419</v>
      </c>
      <c r="BT288" s="75">
        <v>1E-3</v>
      </c>
      <c r="CJ288" s="68">
        <v>519</v>
      </c>
      <c r="CK288" s="84">
        <f>ABS(J288-PO_valitsin!$D$8)</f>
        <v>7</v>
      </c>
      <c r="CR288" s="86">
        <f>ABS(Q288-PO_valitsin!$F$8)</f>
        <v>40.799999999999997</v>
      </c>
      <c r="EN288" s="85">
        <f>ABS(BO288-PO_valitsin!$E$8)</f>
        <v>4.9783687492047299E-3</v>
      </c>
      <c r="EO288" s="85">
        <f>ABS(BP288-PO_valitsin!$H$8)</f>
        <v>2585.2655848535142</v>
      </c>
      <c r="ES288" s="85">
        <f>ABS(BT288-PO_valitsin!$I$8)</f>
        <v>1E-3</v>
      </c>
      <c r="FI288" s="85">
        <f>ABS(CJ288-PO_valitsin!$G$8)</f>
        <v>1249</v>
      </c>
      <c r="FJ288" s="87">
        <f>IF($B288=PO_valitsin!$C$8,100000,'mallin data'!CK288/'mallin data'!J$297*PO_valitsin!D$5)</f>
        <v>0.31560063655458365</v>
      </c>
      <c r="FK288" s="87"/>
      <c r="FL288" s="87"/>
      <c r="FM288" s="87"/>
      <c r="FN288" s="87"/>
      <c r="FO288" s="87"/>
      <c r="FP288" s="87"/>
      <c r="FQ288" s="87">
        <f>IF($B288=PO_valitsin!$C$8,100000,'mallin data'!CR288/'mallin data'!Q$297*PO_valitsin!F$5)</f>
        <v>0.19313382859875383</v>
      </c>
      <c r="FR288" s="87"/>
      <c r="FS288" s="87"/>
      <c r="FT288" s="87"/>
      <c r="FU288" s="87"/>
      <c r="FV288" s="87"/>
      <c r="FW288" s="87"/>
      <c r="FX288" s="87"/>
      <c r="FY288" s="87"/>
      <c r="FZ288" s="87"/>
      <c r="GA288" s="87"/>
      <c r="GB288" s="87"/>
      <c r="GC288" s="87"/>
      <c r="GD288" s="87"/>
      <c r="GE288" s="87"/>
      <c r="GF288" s="87"/>
      <c r="GG288" s="87"/>
      <c r="GH288" s="87"/>
      <c r="GI288" s="87"/>
      <c r="GJ288" s="87"/>
      <c r="GK288" s="87"/>
      <c r="GL288" s="87"/>
      <c r="GM288" s="87"/>
      <c r="GN288" s="87"/>
      <c r="GO288" s="87"/>
      <c r="GP288" s="87"/>
      <c r="GQ288" s="87"/>
      <c r="GR288" s="87"/>
      <c r="GS288" s="87"/>
      <c r="GT288" s="87"/>
      <c r="GU288" s="87"/>
      <c r="GV288" s="87"/>
      <c r="GW288" s="87"/>
      <c r="GX288" s="87"/>
      <c r="GY288" s="87"/>
      <c r="GZ288" s="87"/>
      <c r="HA288" s="87"/>
      <c r="HB288" s="87"/>
      <c r="HC288" s="87"/>
      <c r="HD288" s="87"/>
      <c r="HE288" s="87"/>
      <c r="HF288" s="87"/>
      <c r="HG288" s="87"/>
      <c r="HH288" s="87"/>
      <c r="HI288" s="87"/>
      <c r="HJ288" s="87"/>
      <c r="HK288" s="87"/>
      <c r="HL288" s="87"/>
      <c r="HM288" s="87">
        <f>IF($B288=PO_valitsin!$C$8,100000,'mallin data'!EN288/'mallin data'!BO$297*PO_valitsin!E$5)</f>
        <v>4.8783758490975444E-2</v>
      </c>
      <c r="HN288" s="87">
        <f>IF($B288=PO_valitsin!$C$8,100000,'mallin data'!EO288/'mallin data'!BP$297*PO_valitsin!H$5)</f>
        <v>8.2041363351728069E-2</v>
      </c>
      <c r="HO288" s="87"/>
      <c r="HP288" s="87"/>
      <c r="HQ288" s="87"/>
      <c r="HR288" s="87">
        <f>IF($B288=PO_valitsin!$C$8,100000,'mallin data'!ES288/'mallin data'!BT$297*PO_valitsin!I$5)</f>
        <v>1.4622236824659501E-2</v>
      </c>
      <c r="HS288" s="87"/>
      <c r="HT288" s="87"/>
      <c r="HU288" s="87"/>
      <c r="HV288" s="87"/>
      <c r="HW288" s="87"/>
      <c r="HX288" s="87"/>
      <c r="HY288" s="87"/>
      <c r="HZ288" s="87"/>
      <c r="IA288" s="87"/>
      <c r="IB288" s="87"/>
      <c r="IC288" s="87"/>
      <c r="ID288" s="87"/>
      <c r="IE288" s="87"/>
      <c r="IF288" s="87"/>
      <c r="IG288" s="87"/>
      <c r="IH288" s="87">
        <f>IF($B288=PO_valitsin!$C$8,100000,'mallin data'!FI288/'mallin data'!CJ$297*PO_valitsin!G$5)</f>
        <v>0.12133568495179083</v>
      </c>
      <c r="II288" s="88">
        <f t="shared" si="16"/>
        <v>0.77551753737249129</v>
      </c>
      <c r="IJ288" s="80">
        <f t="shared" si="17"/>
        <v>89</v>
      </c>
      <c r="IK288" s="89">
        <f t="shared" si="19"/>
        <v>2.8600000000000071E-8</v>
      </c>
      <c r="IL288" s="36" t="str">
        <f t="shared" si="18"/>
        <v>Virrat</v>
      </c>
    </row>
    <row r="289" spans="2:246" x14ac:dyDescent="0.2">
      <c r="B289" s="12" t="s">
        <v>411</v>
      </c>
      <c r="C289" s="12">
        <v>946</v>
      </c>
      <c r="F289" s="59" t="s">
        <v>212</v>
      </c>
      <c r="G289" s="59" t="s">
        <v>213</v>
      </c>
      <c r="H289" s="59" t="s">
        <v>93</v>
      </c>
      <c r="I289" s="59" t="s">
        <v>94</v>
      </c>
      <c r="J289" s="71">
        <v>45.6</v>
      </c>
      <c r="Q289" s="71">
        <v>52.2</v>
      </c>
      <c r="AV289" s="67"/>
      <c r="AW289" s="67"/>
      <c r="BO289" s="76">
        <v>-2.0576131687242798E-2</v>
      </c>
      <c r="BP289" s="77">
        <v>24920.395485614368</v>
      </c>
      <c r="BT289" s="75">
        <v>0.80900000000000005</v>
      </c>
      <c r="CJ289" s="68">
        <v>714</v>
      </c>
      <c r="CK289" s="84">
        <f>ABS(J289-PO_valitsin!$D$8)</f>
        <v>0.10000000000000142</v>
      </c>
      <c r="CR289" s="86">
        <f>ABS(Q289-PO_valitsin!$F$8)</f>
        <v>35.799999999999997</v>
      </c>
      <c r="EN289" s="85">
        <f>ABS(BO289-PO_valitsin!$E$8)</f>
        <v>2.6837661416205475E-2</v>
      </c>
      <c r="EO289" s="85">
        <f>ABS(BP289-PO_valitsin!$H$8)</f>
        <v>1786.9754378845646</v>
      </c>
      <c r="ES289" s="85">
        <f>ABS(BT289-PO_valitsin!$I$8)</f>
        <v>0.80700000000000005</v>
      </c>
      <c r="FI289" s="85">
        <f>ABS(CJ289-PO_valitsin!$G$8)</f>
        <v>1054</v>
      </c>
      <c r="FJ289" s="87">
        <f>IF($B289=PO_valitsin!$C$8,100000,'mallin data'!CK289/'mallin data'!J$297*PO_valitsin!D$5)</f>
        <v>4.5085805222084023E-3</v>
      </c>
      <c r="FK289" s="87"/>
      <c r="FL289" s="87"/>
      <c r="FM289" s="87"/>
      <c r="FN289" s="87"/>
      <c r="FO289" s="87"/>
      <c r="FP289" s="87"/>
      <c r="FQ289" s="87">
        <f>IF($B289=PO_valitsin!$C$8,100000,'mallin data'!CR289/'mallin data'!Q$297*PO_valitsin!F$5)</f>
        <v>0.16946546725086734</v>
      </c>
      <c r="FR289" s="87"/>
      <c r="FS289" s="87"/>
      <c r="FT289" s="87"/>
      <c r="FU289" s="87"/>
      <c r="FV289" s="87"/>
      <c r="FW289" s="87"/>
      <c r="FX289" s="87"/>
      <c r="FY289" s="87"/>
      <c r="FZ289" s="87"/>
      <c r="GA289" s="87"/>
      <c r="GB289" s="87"/>
      <c r="GC289" s="87"/>
      <c r="GD289" s="87"/>
      <c r="GE289" s="87"/>
      <c r="GF289" s="87"/>
      <c r="GG289" s="87"/>
      <c r="GH289" s="87"/>
      <c r="GI289" s="87"/>
      <c r="GJ289" s="87"/>
      <c r="GK289" s="87"/>
      <c r="GL289" s="87"/>
      <c r="GM289" s="87"/>
      <c r="GN289" s="87"/>
      <c r="GO289" s="87"/>
      <c r="GP289" s="87"/>
      <c r="GQ289" s="87"/>
      <c r="GR289" s="87"/>
      <c r="GS289" s="87"/>
      <c r="GT289" s="87"/>
      <c r="GU289" s="87"/>
      <c r="GV289" s="87"/>
      <c r="GW289" s="87"/>
      <c r="GX289" s="87"/>
      <c r="GY289" s="87"/>
      <c r="GZ289" s="87"/>
      <c r="HA289" s="87"/>
      <c r="HB289" s="87"/>
      <c r="HC289" s="87"/>
      <c r="HD289" s="87"/>
      <c r="HE289" s="87"/>
      <c r="HF289" s="87"/>
      <c r="HG289" s="87"/>
      <c r="HH289" s="87"/>
      <c r="HI289" s="87"/>
      <c r="HJ289" s="87"/>
      <c r="HK289" s="87"/>
      <c r="HL289" s="87"/>
      <c r="HM289" s="87">
        <f>IF($B289=PO_valitsin!$C$8,100000,'mallin data'!EN289/'mallin data'!BO$297*PO_valitsin!E$5)</f>
        <v>0.262986142438702</v>
      </c>
      <c r="HN289" s="87">
        <f>IF($B289=PO_valitsin!$C$8,100000,'mallin data'!EO289/'mallin data'!BP$297*PO_valitsin!H$5)</f>
        <v>5.670825545314636E-2</v>
      </c>
      <c r="HO289" s="87"/>
      <c r="HP289" s="87"/>
      <c r="HQ289" s="87"/>
      <c r="HR289" s="87">
        <f>IF($B289=PO_valitsin!$C$8,100000,'mallin data'!ES289/'mallin data'!BT$297*PO_valitsin!I$5)</f>
        <v>11.800145117500218</v>
      </c>
      <c r="HS289" s="87"/>
      <c r="HT289" s="87"/>
      <c r="HU289" s="87"/>
      <c r="HV289" s="87"/>
      <c r="HW289" s="87"/>
      <c r="HX289" s="87"/>
      <c r="HY289" s="87"/>
      <c r="HZ289" s="87"/>
      <c r="IA289" s="87"/>
      <c r="IB289" s="87"/>
      <c r="IC289" s="87"/>
      <c r="ID289" s="87"/>
      <c r="IE289" s="87"/>
      <c r="IF289" s="87"/>
      <c r="IG289" s="87"/>
      <c r="IH289" s="87">
        <f>IF($B289=PO_valitsin!$C$8,100000,'mallin data'!FI289/'mallin data'!CJ$297*PO_valitsin!G$5)</f>
        <v>0.10239216328197562</v>
      </c>
      <c r="II289" s="88">
        <f t="shared" si="16"/>
        <v>12.396205755147118</v>
      </c>
      <c r="IJ289" s="80">
        <f t="shared" si="17"/>
        <v>287</v>
      </c>
      <c r="IK289" s="89">
        <f t="shared" si="19"/>
        <v>2.8700000000000072E-8</v>
      </c>
      <c r="IL289" s="36" t="str">
        <f t="shared" si="18"/>
        <v>Vöyri</v>
      </c>
    </row>
    <row r="290" spans="2:246" x14ac:dyDescent="0.2">
      <c r="B290" s="12" t="s">
        <v>412</v>
      </c>
      <c r="C290" s="12">
        <v>976</v>
      </c>
      <c r="F290" s="59" t="s">
        <v>113</v>
      </c>
      <c r="G290" s="59" t="s">
        <v>114</v>
      </c>
      <c r="H290" s="59" t="s">
        <v>93</v>
      </c>
      <c r="I290" s="59" t="s">
        <v>94</v>
      </c>
      <c r="J290" s="71">
        <v>53.9</v>
      </c>
      <c r="Q290" s="71">
        <v>50.6</v>
      </c>
      <c r="AV290" s="67"/>
      <c r="AW290" s="67"/>
      <c r="BO290" s="76">
        <v>5.3231939163498096E-2</v>
      </c>
      <c r="BP290" s="77">
        <v>25024.920318725101</v>
      </c>
      <c r="BT290" s="75">
        <v>6.9999999999999993E-3</v>
      </c>
      <c r="CJ290" s="68">
        <v>277</v>
      </c>
      <c r="CK290" s="84">
        <f>ABS(J290-PO_valitsin!$D$8)</f>
        <v>8.3999999999999986</v>
      </c>
      <c r="CR290" s="86">
        <f>ABS(Q290-PO_valitsin!$F$8)</f>
        <v>37.4</v>
      </c>
      <c r="EN290" s="85">
        <f>ABS(BO290-PO_valitsin!$E$8)</f>
        <v>0.10064573226694637</v>
      </c>
      <c r="EO290" s="85">
        <f>ABS(BP290-PO_valitsin!$H$8)</f>
        <v>1682.4506047738323</v>
      </c>
      <c r="ES290" s="85">
        <f>ABS(BT290-PO_valitsin!$I$8)</f>
        <v>4.9999999999999992E-3</v>
      </c>
      <c r="FI290" s="85">
        <f>ABS(CJ290-PO_valitsin!$G$8)</f>
        <v>1491</v>
      </c>
      <c r="FJ290" s="87">
        <f>IF($B290=PO_valitsin!$C$8,100000,'mallin data'!CK290/'mallin data'!J$297*PO_valitsin!D$5)</f>
        <v>0.37872076386550035</v>
      </c>
      <c r="FK290" s="87"/>
      <c r="FL290" s="87"/>
      <c r="FM290" s="87"/>
      <c r="FN290" s="87"/>
      <c r="FO290" s="87"/>
      <c r="FP290" s="87"/>
      <c r="FQ290" s="87">
        <f>IF($B290=PO_valitsin!$C$8,100000,'mallin data'!CR290/'mallin data'!Q$297*PO_valitsin!F$5)</f>
        <v>0.17703934288219103</v>
      </c>
      <c r="FR290" s="87"/>
      <c r="FS290" s="87"/>
      <c r="FT290" s="87"/>
      <c r="FU290" s="87"/>
      <c r="FV290" s="87"/>
      <c r="FW290" s="87"/>
      <c r="FX290" s="87"/>
      <c r="FY290" s="87"/>
      <c r="FZ290" s="87"/>
      <c r="GA290" s="87"/>
      <c r="GB290" s="87"/>
      <c r="GC290" s="87"/>
      <c r="GD290" s="87"/>
      <c r="GE290" s="87"/>
      <c r="GF290" s="87"/>
      <c r="GG290" s="87"/>
      <c r="GH290" s="87"/>
      <c r="GI290" s="87"/>
      <c r="GJ290" s="87"/>
      <c r="GK290" s="87"/>
      <c r="GL290" s="87"/>
      <c r="GM290" s="87"/>
      <c r="GN290" s="87"/>
      <c r="GO290" s="87"/>
      <c r="GP290" s="87"/>
      <c r="GQ290" s="87"/>
      <c r="GR290" s="87"/>
      <c r="GS290" s="87"/>
      <c r="GT290" s="87"/>
      <c r="GU290" s="87"/>
      <c r="GV290" s="87"/>
      <c r="GW290" s="87"/>
      <c r="GX290" s="87"/>
      <c r="GY290" s="87"/>
      <c r="GZ290" s="87"/>
      <c r="HA290" s="87"/>
      <c r="HB290" s="87"/>
      <c r="HC290" s="87"/>
      <c r="HD290" s="87"/>
      <c r="HE290" s="87"/>
      <c r="HF290" s="87"/>
      <c r="HG290" s="87"/>
      <c r="HH290" s="87"/>
      <c r="HI290" s="87"/>
      <c r="HJ290" s="87"/>
      <c r="HK290" s="87"/>
      <c r="HL290" s="87"/>
      <c r="HM290" s="87">
        <f>IF($B290=PO_valitsin!$C$8,100000,'mallin data'!EN290/'mallin data'!BO$297*PO_valitsin!E$5)</f>
        <v>0.98624214946761724</v>
      </c>
      <c r="HN290" s="87">
        <f>IF($B290=PO_valitsin!$C$8,100000,'mallin data'!EO290/'mallin data'!BP$297*PO_valitsin!H$5)</f>
        <v>5.3391242352922773E-2</v>
      </c>
      <c r="HO290" s="87"/>
      <c r="HP290" s="87"/>
      <c r="HQ290" s="87"/>
      <c r="HR290" s="87">
        <f>IF($B290=PO_valitsin!$C$8,100000,'mallin data'!ES290/'mallin data'!BT$297*PO_valitsin!I$5)</f>
        <v>7.3111184123297493E-2</v>
      </c>
      <c r="HS290" s="87"/>
      <c r="HT290" s="87"/>
      <c r="HU290" s="87"/>
      <c r="HV290" s="87"/>
      <c r="HW290" s="87"/>
      <c r="HX290" s="87"/>
      <c r="HY290" s="87"/>
      <c r="HZ290" s="87"/>
      <c r="IA290" s="87"/>
      <c r="IB290" s="87"/>
      <c r="IC290" s="87"/>
      <c r="ID290" s="87"/>
      <c r="IE290" s="87"/>
      <c r="IF290" s="87"/>
      <c r="IG290" s="87"/>
      <c r="IH290" s="87">
        <f>IF($B290=PO_valitsin!$C$8,100000,'mallin data'!FI290/'mallin data'!CJ$297*PO_valitsin!G$5)</f>
        <v>0.1448450810753564</v>
      </c>
      <c r="II290" s="88">
        <f t="shared" si="16"/>
        <v>1.8133497925668851</v>
      </c>
      <c r="IJ290" s="80">
        <f t="shared" si="17"/>
        <v>251</v>
      </c>
      <c r="IK290" s="89">
        <f t="shared" si="19"/>
        <v>2.8800000000000073E-8</v>
      </c>
      <c r="IL290" s="36" t="str">
        <f t="shared" si="18"/>
        <v>Ylitornio</v>
      </c>
    </row>
    <row r="291" spans="2:246" x14ac:dyDescent="0.2">
      <c r="B291" s="12" t="s">
        <v>90</v>
      </c>
      <c r="C291" s="12">
        <v>977</v>
      </c>
      <c r="F291" s="59" t="s">
        <v>91</v>
      </c>
      <c r="G291" s="59" t="s">
        <v>92</v>
      </c>
      <c r="H291" s="59" t="s">
        <v>84</v>
      </c>
      <c r="I291" s="59" t="s">
        <v>85</v>
      </c>
      <c r="J291" s="71">
        <v>41</v>
      </c>
      <c r="Q291" s="71">
        <v>47.8</v>
      </c>
      <c r="AV291" s="67"/>
      <c r="AW291" s="67"/>
      <c r="BO291" s="76">
        <v>1.0843941537010843E-2</v>
      </c>
      <c r="BP291" s="77">
        <v>24288.940009109247</v>
      </c>
      <c r="BT291" s="75">
        <v>3.0000000000000001E-3</v>
      </c>
      <c r="CJ291" s="68">
        <v>2144</v>
      </c>
      <c r="CK291" s="84">
        <f>ABS(J291-PO_valitsin!$D$8)</f>
        <v>4.5</v>
      </c>
      <c r="CR291" s="86">
        <f>ABS(Q291-PO_valitsin!$F$8)</f>
        <v>40.200000000000003</v>
      </c>
      <c r="EN291" s="85">
        <f>ABS(BO291-PO_valitsin!$E$8)</f>
        <v>5.8257734640459115E-2</v>
      </c>
      <c r="EO291" s="85">
        <f>ABS(BP291-PO_valitsin!$H$8)</f>
        <v>2418.4309143896862</v>
      </c>
      <c r="ES291" s="85">
        <f>ABS(BT291-PO_valitsin!$I$8)</f>
        <v>1E-3</v>
      </c>
      <c r="FI291" s="85">
        <f>ABS(CJ291-PO_valitsin!$G$8)</f>
        <v>376</v>
      </c>
      <c r="FJ291" s="87">
        <f>IF($B291=PO_valitsin!$C$8,100000,'mallin data'!CK291/'mallin data'!J$297*PO_valitsin!D$5)</f>
        <v>0.20288612349937524</v>
      </c>
      <c r="FK291" s="87"/>
      <c r="FL291" s="87"/>
      <c r="FM291" s="87"/>
      <c r="FN291" s="87"/>
      <c r="FO291" s="87"/>
      <c r="FP291" s="87"/>
      <c r="FQ291" s="87">
        <f>IF($B291=PO_valitsin!$C$8,100000,'mallin data'!CR291/'mallin data'!Q$297*PO_valitsin!F$5)</f>
        <v>0.19029362523700749</v>
      </c>
      <c r="FR291" s="87"/>
      <c r="FS291" s="87"/>
      <c r="FT291" s="87"/>
      <c r="FU291" s="87"/>
      <c r="FV291" s="87"/>
      <c r="FW291" s="87"/>
      <c r="FX291" s="87"/>
      <c r="FY291" s="87"/>
      <c r="FZ291" s="87"/>
      <c r="GA291" s="87"/>
      <c r="GB291" s="87"/>
      <c r="GC291" s="87"/>
      <c r="GD291" s="87"/>
      <c r="GE291" s="87"/>
      <c r="GF291" s="87"/>
      <c r="GG291" s="87"/>
      <c r="GH291" s="87"/>
      <c r="GI291" s="87"/>
      <c r="GJ291" s="87"/>
      <c r="GK291" s="87"/>
      <c r="GL291" s="87"/>
      <c r="GM291" s="87"/>
      <c r="GN291" s="87"/>
      <c r="GO291" s="87"/>
      <c r="GP291" s="87"/>
      <c r="GQ291" s="87"/>
      <c r="GR291" s="87"/>
      <c r="GS291" s="87"/>
      <c r="GT291" s="87"/>
      <c r="GU291" s="87"/>
      <c r="GV291" s="87"/>
      <c r="GW291" s="87"/>
      <c r="GX291" s="87"/>
      <c r="GY291" s="87"/>
      <c r="GZ291" s="87"/>
      <c r="HA291" s="87"/>
      <c r="HB291" s="87"/>
      <c r="HC291" s="87"/>
      <c r="HD291" s="87"/>
      <c r="HE291" s="87"/>
      <c r="HF291" s="87"/>
      <c r="HG291" s="87"/>
      <c r="HH291" s="87"/>
      <c r="HI291" s="87"/>
      <c r="HJ291" s="87"/>
      <c r="HK291" s="87"/>
      <c r="HL291" s="87"/>
      <c r="HM291" s="87">
        <f>IF($B291=PO_valitsin!$C$8,100000,'mallin data'!EN291/'mallin data'!BO$297*PO_valitsin!E$5)</f>
        <v>0.57087600378848835</v>
      </c>
      <c r="HN291" s="87">
        <f>IF($B291=PO_valitsin!$C$8,100000,'mallin data'!EO291/'mallin data'!BP$297*PO_valitsin!H$5)</f>
        <v>7.67469967306042E-2</v>
      </c>
      <c r="HO291" s="87"/>
      <c r="HP291" s="87"/>
      <c r="HQ291" s="87"/>
      <c r="HR291" s="87">
        <f>IF($B291=PO_valitsin!$C$8,100000,'mallin data'!ES291/'mallin data'!BT$297*PO_valitsin!I$5)</f>
        <v>1.4622236824659501E-2</v>
      </c>
      <c r="HS291" s="87"/>
      <c r="HT291" s="87"/>
      <c r="HU291" s="87"/>
      <c r="HV291" s="87"/>
      <c r="HW291" s="87"/>
      <c r="HX291" s="87"/>
      <c r="HY291" s="87"/>
      <c r="HZ291" s="87"/>
      <c r="IA291" s="87"/>
      <c r="IB291" s="87"/>
      <c r="IC291" s="87"/>
      <c r="ID291" s="87"/>
      <c r="IE291" s="87"/>
      <c r="IF291" s="87"/>
      <c r="IG291" s="87"/>
      <c r="IH291" s="87">
        <f>IF($B291=PO_valitsin!$C$8,100000,'mallin data'!FI291/'mallin data'!CJ$297*PO_valitsin!G$5)</f>
        <v>3.6526995630002689E-2</v>
      </c>
      <c r="II291" s="88">
        <f t="shared" si="16"/>
        <v>1.0919520106101375</v>
      </c>
      <c r="IJ291" s="80">
        <f t="shared" si="17"/>
        <v>189</v>
      </c>
      <c r="IK291" s="89">
        <f t="shared" si="19"/>
        <v>2.8900000000000073E-8</v>
      </c>
      <c r="IL291" s="36" t="str">
        <f t="shared" si="18"/>
        <v>Ylivieska</v>
      </c>
    </row>
    <row r="292" spans="2:246" x14ac:dyDescent="0.2">
      <c r="B292" s="12" t="s">
        <v>413</v>
      </c>
      <c r="C292" s="12">
        <v>980</v>
      </c>
      <c r="F292" s="59" t="s">
        <v>82</v>
      </c>
      <c r="G292" s="59" t="s">
        <v>83</v>
      </c>
      <c r="H292" s="59" t="s">
        <v>117</v>
      </c>
      <c r="I292" s="59" t="s">
        <v>118</v>
      </c>
      <c r="J292" s="71">
        <v>41.6</v>
      </c>
      <c r="Q292" s="71">
        <v>89.2</v>
      </c>
      <c r="AV292" s="67"/>
      <c r="AW292" s="67"/>
      <c r="BO292" s="76">
        <v>-1.091314031180401E-2</v>
      </c>
      <c r="BP292" s="77">
        <v>27925.140837960626</v>
      </c>
      <c r="BT292" s="75">
        <v>4.0000000000000001E-3</v>
      </c>
      <c r="CJ292" s="68">
        <v>4441</v>
      </c>
      <c r="CK292" s="84">
        <f>ABS(J292-PO_valitsin!$D$8)</f>
        <v>3.8999999999999986</v>
      </c>
      <c r="CR292" s="86">
        <f>ABS(Q292-PO_valitsin!$F$8)</f>
        <v>1.2000000000000028</v>
      </c>
      <c r="EN292" s="85">
        <f>ABS(BO292-PO_valitsin!$E$8)</f>
        <v>3.6500652791644266E-2</v>
      </c>
      <c r="EO292" s="85">
        <f>ABS(BP292-PO_valitsin!$H$8)</f>
        <v>1217.7699144616927</v>
      </c>
      <c r="ES292" s="85">
        <f>ABS(BT292-PO_valitsin!$I$8)</f>
        <v>2E-3</v>
      </c>
      <c r="FI292" s="85">
        <f>ABS(CJ292-PO_valitsin!$G$8)</f>
        <v>2673</v>
      </c>
      <c r="FJ292" s="87">
        <f>IF($B292=PO_valitsin!$C$8,100000,'mallin data'!CK292/'mallin data'!J$297*PO_valitsin!D$5)</f>
        <v>0.17583464036612514</v>
      </c>
      <c r="FK292" s="87"/>
      <c r="FL292" s="87"/>
      <c r="FM292" s="87"/>
      <c r="FN292" s="87"/>
      <c r="FO292" s="87"/>
      <c r="FP292" s="87"/>
      <c r="FQ292" s="87">
        <f>IF($B292=PO_valitsin!$C$8,100000,'mallin data'!CR292/'mallin data'!Q$297*PO_valitsin!F$5)</f>
        <v>5.6804067234927742E-3</v>
      </c>
      <c r="FR292" s="87"/>
      <c r="FS292" s="87"/>
      <c r="FT292" s="87"/>
      <c r="FU292" s="87"/>
      <c r="FV292" s="87"/>
      <c r="FW292" s="87"/>
      <c r="FX292" s="87"/>
      <c r="FY292" s="87"/>
      <c r="FZ292" s="87"/>
      <c r="GA292" s="87"/>
      <c r="GB292" s="87"/>
      <c r="GC292" s="87"/>
      <c r="GD292" s="87"/>
      <c r="GE292" s="87"/>
      <c r="GF292" s="87"/>
      <c r="GG292" s="87"/>
      <c r="GH292" s="87"/>
      <c r="GI292" s="87"/>
      <c r="GJ292" s="87"/>
      <c r="GK292" s="87"/>
      <c r="GL292" s="87"/>
      <c r="GM292" s="87"/>
      <c r="GN292" s="87"/>
      <c r="GO292" s="87"/>
      <c r="GP292" s="87"/>
      <c r="GQ292" s="87"/>
      <c r="GR292" s="87"/>
      <c r="GS292" s="87"/>
      <c r="GT292" s="87"/>
      <c r="GU292" s="87"/>
      <c r="GV292" s="87"/>
      <c r="GW292" s="87"/>
      <c r="GX292" s="87"/>
      <c r="GY292" s="87"/>
      <c r="GZ292" s="87"/>
      <c r="HA292" s="87"/>
      <c r="HB292" s="87"/>
      <c r="HC292" s="87"/>
      <c r="HD292" s="87"/>
      <c r="HE292" s="87"/>
      <c r="HF292" s="87"/>
      <c r="HG292" s="87"/>
      <c r="HH292" s="87"/>
      <c r="HI292" s="87"/>
      <c r="HJ292" s="87"/>
      <c r="HK292" s="87"/>
      <c r="HL292" s="87"/>
      <c r="HM292" s="87">
        <f>IF($B292=PO_valitsin!$C$8,100000,'mallin data'!EN292/'mallin data'!BO$297*PO_valitsin!E$5)</f>
        <v>0.35767519849448087</v>
      </c>
      <c r="HN292" s="87">
        <f>IF($B292=PO_valitsin!$C$8,100000,'mallin data'!EO292/'mallin data'!BP$297*PO_valitsin!H$5)</f>
        <v>3.8644967316507052E-2</v>
      </c>
      <c r="HO292" s="87"/>
      <c r="HP292" s="87"/>
      <c r="HQ292" s="87"/>
      <c r="HR292" s="87">
        <f>IF($B292=PO_valitsin!$C$8,100000,'mallin data'!ES292/'mallin data'!BT$297*PO_valitsin!I$5)</f>
        <v>2.9244473649319001E-2</v>
      </c>
      <c r="HS292" s="87"/>
      <c r="HT292" s="87"/>
      <c r="HU292" s="87"/>
      <c r="HV292" s="87"/>
      <c r="HW292" s="87"/>
      <c r="HX292" s="87"/>
      <c r="HY292" s="87"/>
      <c r="HZ292" s="87"/>
      <c r="IA292" s="87"/>
      <c r="IB292" s="87"/>
      <c r="IC292" s="87"/>
      <c r="ID292" s="87"/>
      <c r="IE292" s="87"/>
      <c r="IF292" s="87"/>
      <c r="IG292" s="87"/>
      <c r="IH292" s="87">
        <f>IF($B292=PO_valitsin!$C$8,100000,'mallin data'!FI292/'mallin data'!CJ$297*PO_valitsin!G$5)</f>
        <v>0.25967196627392863</v>
      </c>
      <c r="II292" s="88">
        <f t="shared" si="16"/>
        <v>0.86675168182385343</v>
      </c>
      <c r="IJ292" s="80">
        <f t="shared" si="17"/>
        <v>120</v>
      </c>
      <c r="IK292" s="89">
        <f t="shared" si="19"/>
        <v>2.9000000000000074E-8</v>
      </c>
      <c r="IL292" s="36" t="str">
        <f t="shared" si="18"/>
        <v>Ylöjärvi</v>
      </c>
    </row>
    <row r="293" spans="2:246" x14ac:dyDescent="0.2">
      <c r="B293" s="12" t="s">
        <v>414</v>
      </c>
      <c r="C293" s="12">
        <v>981</v>
      </c>
      <c r="F293" s="59" t="s">
        <v>126</v>
      </c>
      <c r="G293" s="59" t="s">
        <v>127</v>
      </c>
      <c r="H293" s="59" t="s">
        <v>93</v>
      </c>
      <c r="I293" s="59" t="s">
        <v>94</v>
      </c>
      <c r="J293" s="71">
        <v>49.5</v>
      </c>
      <c r="Q293" s="71">
        <v>41.4</v>
      </c>
      <c r="AV293" s="67"/>
      <c r="AW293" s="67"/>
      <c r="BO293" s="76">
        <v>0</v>
      </c>
      <c r="BP293" s="77">
        <v>25591.135931128229</v>
      </c>
      <c r="BT293" s="75">
        <v>5.0000000000000001E-3</v>
      </c>
      <c r="CJ293" s="68">
        <v>187</v>
      </c>
      <c r="CK293" s="84">
        <f>ABS(J293-PO_valitsin!$D$8)</f>
        <v>4</v>
      </c>
      <c r="CR293" s="86">
        <f>ABS(Q293-PO_valitsin!$F$8)</f>
        <v>46.6</v>
      </c>
      <c r="EN293" s="85">
        <f>ABS(BO293-PO_valitsin!$E$8)</f>
        <v>4.7413793103448273E-2</v>
      </c>
      <c r="EO293" s="85">
        <f>ABS(BP293-PO_valitsin!$H$8)</f>
        <v>1116.2349923707043</v>
      </c>
      <c r="ES293" s="85">
        <f>ABS(BT293-PO_valitsin!$I$8)</f>
        <v>3.0000000000000001E-3</v>
      </c>
      <c r="FI293" s="85">
        <f>ABS(CJ293-PO_valitsin!$G$8)</f>
        <v>1581</v>
      </c>
      <c r="FJ293" s="87">
        <f>IF($B293=PO_valitsin!$C$8,100000,'mallin data'!CK293/'mallin data'!J$297*PO_valitsin!D$5)</f>
        <v>0.18034322088833354</v>
      </c>
      <c r="FK293" s="87"/>
      <c r="FL293" s="87"/>
      <c r="FM293" s="87"/>
      <c r="FN293" s="87"/>
      <c r="FO293" s="87"/>
      <c r="FP293" s="87"/>
      <c r="FQ293" s="87">
        <f>IF($B293=PO_valitsin!$C$8,100000,'mallin data'!CR293/'mallin data'!Q$297*PO_valitsin!F$5)</f>
        <v>0.22058912776230219</v>
      </c>
      <c r="FR293" s="87"/>
      <c r="FS293" s="87"/>
      <c r="FT293" s="87"/>
      <c r="FU293" s="87"/>
      <c r="FV293" s="87"/>
      <c r="FW293" s="87"/>
      <c r="FX293" s="87"/>
      <c r="FY293" s="87"/>
      <c r="FZ293" s="87"/>
      <c r="GA293" s="87"/>
      <c r="GB293" s="87"/>
      <c r="GC293" s="87"/>
      <c r="GD293" s="87"/>
      <c r="GE293" s="87"/>
      <c r="GF293" s="87"/>
      <c r="GG293" s="87"/>
      <c r="GH293" s="87"/>
      <c r="GI293" s="87"/>
      <c r="GJ293" s="87"/>
      <c r="GK293" s="87"/>
      <c r="GL293" s="87"/>
      <c r="GM293" s="87"/>
      <c r="GN293" s="87"/>
      <c r="GO293" s="87"/>
      <c r="GP293" s="87"/>
      <c r="GQ293" s="87"/>
      <c r="GR293" s="87"/>
      <c r="GS293" s="87"/>
      <c r="GT293" s="87"/>
      <c r="GU293" s="87"/>
      <c r="GV293" s="87"/>
      <c r="GW293" s="87"/>
      <c r="GX293" s="87"/>
      <c r="GY293" s="87"/>
      <c r="GZ293" s="87"/>
      <c r="HA293" s="87"/>
      <c r="HB293" s="87"/>
      <c r="HC293" s="87"/>
      <c r="HD293" s="87"/>
      <c r="HE293" s="87"/>
      <c r="HF293" s="87"/>
      <c r="HG293" s="87"/>
      <c r="HH293" s="87"/>
      <c r="HI293" s="87"/>
      <c r="HJ293" s="87"/>
      <c r="HK293" s="87"/>
      <c r="HL293" s="87"/>
      <c r="HM293" s="87">
        <f>IF($B293=PO_valitsin!$C$8,100000,'mallin data'!EN293/'mallin data'!BO$297*PO_valitsin!E$5)</f>
        <v>0.4646146455642105</v>
      </c>
      <c r="HN293" s="87">
        <f>IF($B293=PO_valitsin!$C$8,100000,'mallin data'!EO293/'mallin data'!BP$297*PO_valitsin!H$5)</f>
        <v>3.5422836683213457E-2</v>
      </c>
      <c r="HO293" s="87"/>
      <c r="HP293" s="87"/>
      <c r="HQ293" s="87"/>
      <c r="HR293" s="87">
        <f>IF($B293=PO_valitsin!$C$8,100000,'mallin data'!ES293/'mallin data'!BT$297*PO_valitsin!I$5)</f>
        <v>4.3866710473978505E-2</v>
      </c>
      <c r="HS293" s="87"/>
      <c r="HT293" s="87"/>
      <c r="HU293" s="87"/>
      <c r="HV293" s="87"/>
      <c r="HW293" s="87"/>
      <c r="HX293" s="87"/>
      <c r="HY293" s="87"/>
      <c r="HZ293" s="87"/>
      <c r="IA293" s="87"/>
      <c r="IB293" s="87"/>
      <c r="IC293" s="87"/>
      <c r="ID293" s="87"/>
      <c r="IE293" s="87"/>
      <c r="IF293" s="87"/>
      <c r="IG293" s="87"/>
      <c r="IH293" s="87">
        <f>IF($B293=PO_valitsin!$C$8,100000,'mallin data'!FI293/'mallin data'!CJ$297*PO_valitsin!G$5)</f>
        <v>0.15358824492296341</v>
      </c>
      <c r="II293" s="88">
        <f t="shared" si="16"/>
        <v>1.0984248153950016</v>
      </c>
      <c r="IJ293" s="80">
        <f t="shared" si="17"/>
        <v>190</v>
      </c>
      <c r="IK293" s="89">
        <f t="shared" si="19"/>
        <v>2.9100000000000075E-8</v>
      </c>
      <c r="IL293" s="36" t="str">
        <f t="shared" si="18"/>
        <v>Ypäjä</v>
      </c>
    </row>
    <row r="294" spans="2:246" x14ac:dyDescent="0.2">
      <c r="B294" s="12" t="s">
        <v>415</v>
      </c>
      <c r="C294" s="12">
        <v>989</v>
      </c>
      <c r="F294" s="59" t="s">
        <v>87</v>
      </c>
      <c r="G294" s="59" t="s">
        <v>88</v>
      </c>
      <c r="H294" s="59" t="s">
        <v>93</v>
      </c>
      <c r="I294" s="59" t="s">
        <v>94</v>
      </c>
      <c r="J294" s="71">
        <v>50.4</v>
      </c>
      <c r="Q294" s="71">
        <v>62</v>
      </c>
      <c r="AV294" s="67"/>
      <c r="AW294" s="67"/>
      <c r="BO294" s="76">
        <v>-7.4487895716946001E-2</v>
      </c>
      <c r="BP294" s="77">
        <v>24032.491158765988</v>
      </c>
      <c r="BT294" s="75">
        <v>1E-3</v>
      </c>
      <c r="CJ294" s="68">
        <v>497</v>
      </c>
      <c r="CK294" s="84">
        <f>ABS(J294-PO_valitsin!$D$8)</f>
        <v>4.8999999999999986</v>
      </c>
      <c r="CR294" s="86">
        <f>ABS(Q294-PO_valitsin!$F$8)</f>
        <v>26</v>
      </c>
      <c r="EN294" s="85">
        <f>ABS(BO294-PO_valitsin!$E$8)</f>
        <v>2.7074102613497728E-2</v>
      </c>
      <c r="EO294" s="85">
        <f>ABS(BP294-PO_valitsin!$H$8)</f>
        <v>2674.8797647329447</v>
      </c>
      <c r="ES294" s="85">
        <f>ABS(BT294-PO_valitsin!$I$8)</f>
        <v>1E-3</v>
      </c>
      <c r="FI294" s="85">
        <f>ABS(CJ294-PO_valitsin!$G$8)</f>
        <v>1271</v>
      </c>
      <c r="FJ294" s="87">
        <f>IF($B294=PO_valitsin!$C$8,100000,'mallin data'!CK294/'mallin data'!J$297*PO_valitsin!D$5)</f>
        <v>0.2209204455882085</v>
      </c>
      <c r="FK294" s="87"/>
      <c r="FL294" s="87"/>
      <c r="FM294" s="87"/>
      <c r="FN294" s="87"/>
      <c r="FO294" s="87"/>
      <c r="FP294" s="87"/>
      <c r="FQ294" s="87">
        <f>IF($B294=PO_valitsin!$C$8,100000,'mallin data'!CR294/'mallin data'!Q$297*PO_valitsin!F$5)</f>
        <v>0.12307547900900981</v>
      </c>
      <c r="FR294" s="87"/>
      <c r="FS294" s="87"/>
      <c r="FT294" s="87"/>
      <c r="FU294" s="87"/>
      <c r="FV294" s="87"/>
      <c r="FW294" s="87"/>
      <c r="FX294" s="87"/>
      <c r="FY294" s="87"/>
      <c r="FZ294" s="87"/>
      <c r="GA294" s="87"/>
      <c r="GB294" s="87"/>
      <c r="GC294" s="87"/>
      <c r="GD294" s="87"/>
      <c r="GE294" s="87"/>
      <c r="GF294" s="87"/>
      <c r="GG294" s="87"/>
      <c r="GH294" s="87"/>
      <c r="GI294" s="87"/>
      <c r="GJ294" s="87"/>
      <c r="GK294" s="87"/>
      <c r="GL294" s="87"/>
      <c r="GM294" s="87"/>
      <c r="GN294" s="87"/>
      <c r="GO294" s="87"/>
      <c r="GP294" s="87"/>
      <c r="GQ294" s="87"/>
      <c r="GR294" s="87"/>
      <c r="GS294" s="87"/>
      <c r="GT294" s="87"/>
      <c r="GU294" s="87"/>
      <c r="GV294" s="87"/>
      <c r="GW294" s="87"/>
      <c r="GX294" s="87"/>
      <c r="GY294" s="87"/>
      <c r="GZ294" s="87"/>
      <c r="HA294" s="87"/>
      <c r="HB294" s="87"/>
      <c r="HC294" s="87"/>
      <c r="HD294" s="87"/>
      <c r="HE294" s="87"/>
      <c r="HF294" s="87"/>
      <c r="HG294" s="87"/>
      <c r="HH294" s="87"/>
      <c r="HI294" s="87"/>
      <c r="HJ294" s="87"/>
      <c r="HK294" s="87"/>
      <c r="HL294" s="87"/>
      <c r="HM294" s="87">
        <f>IF($B294=PO_valitsin!$C$8,100000,'mallin data'!EN294/'mallin data'!BO$297*PO_valitsin!E$5)</f>
        <v>0.26530306407450188</v>
      </c>
      <c r="HN294" s="87">
        <f>IF($B294=PO_valitsin!$C$8,100000,'mallin data'!EO294/'mallin data'!BP$297*PO_valitsin!H$5)</f>
        <v>8.4885198637367404E-2</v>
      </c>
      <c r="HO294" s="87"/>
      <c r="HP294" s="87"/>
      <c r="HQ294" s="87"/>
      <c r="HR294" s="87">
        <f>IF($B294=PO_valitsin!$C$8,100000,'mallin data'!ES294/'mallin data'!BT$297*PO_valitsin!I$5)</f>
        <v>1.4622236824659501E-2</v>
      </c>
      <c r="HS294" s="87"/>
      <c r="HT294" s="87"/>
      <c r="HU294" s="87"/>
      <c r="HV294" s="87"/>
      <c r="HW294" s="87"/>
      <c r="HX294" s="87"/>
      <c r="HY294" s="87"/>
      <c r="HZ294" s="87"/>
      <c r="IA294" s="87"/>
      <c r="IB294" s="87"/>
      <c r="IC294" s="87"/>
      <c r="ID294" s="87"/>
      <c r="IE294" s="87"/>
      <c r="IF294" s="87"/>
      <c r="IG294" s="87"/>
      <c r="IH294" s="87">
        <f>IF($B294=PO_valitsin!$C$8,100000,'mallin data'!FI294/'mallin data'!CJ$297*PO_valitsin!G$5)</f>
        <v>0.12347290278120587</v>
      </c>
      <c r="II294" s="88">
        <f t="shared" si="16"/>
        <v>0.83227935611495285</v>
      </c>
      <c r="IJ294" s="80">
        <f t="shared" si="17"/>
        <v>109</v>
      </c>
      <c r="IK294" s="89">
        <f t="shared" si="19"/>
        <v>2.9200000000000076E-8</v>
      </c>
      <c r="IL294" s="36" t="str">
        <f t="shared" si="18"/>
        <v>Ähtäri</v>
      </c>
    </row>
    <row r="295" spans="2:246" x14ac:dyDescent="0.2">
      <c r="B295" s="12" t="s">
        <v>235</v>
      </c>
      <c r="C295" s="12">
        <v>992</v>
      </c>
      <c r="F295" s="59" t="s">
        <v>141</v>
      </c>
      <c r="G295" s="59" t="s">
        <v>142</v>
      </c>
      <c r="H295" s="59" t="s">
        <v>84</v>
      </c>
      <c r="I295" s="59" t="s">
        <v>85</v>
      </c>
      <c r="J295" s="71">
        <v>47.6</v>
      </c>
      <c r="Q295" s="71">
        <v>76.599999999999994</v>
      </c>
      <c r="AV295" s="67"/>
      <c r="AW295" s="67"/>
      <c r="BO295" s="76">
        <v>-3.1557165028453182E-2</v>
      </c>
      <c r="BP295" s="77">
        <v>25481.427466473764</v>
      </c>
      <c r="BT295" s="75">
        <v>1E-3</v>
      </c>
      <c r="CJ295" s="68">
        <v>1872</v>
      </c>
      <c r="CK295" s="84">
        <f>ABS(J295-PO_valitsin!$D$8)</f>
        <v>2.1000000000000014</v>
      </c>
      <c r="CR295" s="86">
        <f>ABS(Q295-PO_valitsin!$F$8)</f>
        <v>11.400000000000006</v>
      </c>
      <c r="EN295" s="85">
        <f>ABS(BO295-PO_valitsin!$E$8)</f>
        <v>1.5856628074995091E-2</v>
      </c>
      <c r="EO295" s="85">
        <f>ABS(BP295-PO_valitsin!$H$8)</f>
        <v>1225.9434570251688</v>
      </c>
      <c r="ES295" s="85">
        <f>ABS(BT295-PO_valitsin!$I$8)</f>
        <v>1E-3</v>
      </c>
      <c r="FI295" s="85">
        <f>ABS(CJ295-PO_valitsin!$G$8)</f>
        <v>104</v>
      </c>
      <c r="FJ295" s="87">
        <f>IF($B295=PO_valitsin!$C$8,100000,'mallin data'!CK295/'mallin data'!J$297*PO_valitsin!D$5)</f>
        <v>9.4680190966375172E-2</v>
      </c>
      <c r="FK295" s="87"/>
      <c r="FL295" s="87"/>
      <c r="FM295" s="87"/>
      <c r="FN295" s="87"/>
      <c r="FO295" s="87"/>
      <c r="FP295" s="87"/>
      <c r="FQ295" s="87">
        <f>IF($B295=PO_valitsin!$C$8,100000,'mallin data'!CR295/'mallin data'!Q$297*PO_valitsin!F$5)</f>
        <v>5.396386387318125E-2</v>
      </c>
      <c r="FR295" s="87"/>
      <c r="FS295" s="87"/>
      <c r="FT295" s="87"/>
      <c r="FU295" s="87"/>
      <c r="FV295" s="87"/>
      <c r="FW295" s="87"/>
      <c r="FX295" s="87"/>
      <c r="FY295" s="87"/>
      <c r="FZ295" s="87"/>
      <c r="GA295" s="87"/>
      <c r="GB295" s="87"/>
      <c r="GC295" s="87"/>
      <c r="GD295" s="87"/>
      <c r="GE295" s="87"/>
      <c r="GF295" s="87"/>
      <c r="GG295" s="87"/>
      <c r="GH295" s="87"/>
      <c r="GI295" s="87"/>
      <c r="GJ295" s="87"/>
      <c r="GK295" s="87"/>
      <c r="GL295" s="87"/>
      <c r="GM295" s="87"/>
      <c r="GN295" s="87"/>
      <c r="GO295" s="87"/>
      <c r="GP295" s="87"/>
      <c r="GQ295" s="87"/>
      <c r="GR295" s="87"/>
      <c r="GS295" s="87"/>
      <c r="GT295" s="87"/>
      <c r="GU295" s="87"/>
      <c r="GV295" s="87"/>
      <c r="GW295" s="87"/>
      <c r="GX295" s="87"/>
      <c r="GY295" s="87"/>
      <c r="GZ295" s="87"/>
      <c r="HA295" s="87"/>
      <c r="HB295" s="87"/>
      <c r="HC295" s="87"/>
      <c r="HD295" s="87"/>
      <c r="HE295" s="87"/>
      <c r="HF295" s="87"/>
      <c r="HG295" s="87"/>
      <c r="HH295" s="87"/>
      <c r="HI295" s="87"/>
      <c r="HJ295" s="87"/>
      <c r="HK295" s="87"/>
      <c r="HL295" s="87"/>
      <c r="HM295" s="87">
        <f>IF($B295=PO_valitsin!$C$8,100000,'mallin data'!EN295/'mallin data'!BO$297*PO_valitsin!E$5)</f>
        <v>0.15538140171222783</v>
      </c>
      <c r="HN295" s="87">
        <f>IF($B295=PO_valitsin!$C$8,100000,'mallin data'!EO295/'mallin data'!BP$297*PO_valitsin!H$5)</f>
        <v>3.8904348240172935E-2</v>
      </c>
      <c r="HO295" s="87"/>
      <c r="HP295" s="87"/>
      <c r="HQ295" s="87"/>
      <c r="HR295" s="87">
        <f>IF($B295=PO_valitsin!$C$8,100000,'mallin data'!ES295/'mallin data'!BT$297*PO_valitsin!I$5)</f>
        <v>1.4622236824659501E-2</v>
      </c>
      <c r="HS295" s="87"/>
      <c r="HT295" s="87"/>
      <c r="HU295" s="87"/>
      <c r="HV295" s="87"/>
      <c r="HW295" s="87"/>
      <c r="HX295" s="87"/>
      <c r="HY295" s="87"/>
      <c r="HZ295" s="87"/>
      <c r="IA295" s="87"/>
      <c r="IB295" s="87"/>
      <c r="IC295" s="87"/>
      <c r="ID295" s="87"/>
      <c r="IE295" s="87"/>
      <c r="IF295" s="87"/>
      <c r="IG295" s="87"/>
      <c r="IH295" s="87">
        <f>IF($B295=PO_valitsin!$C$8,100000,'mallin data'!FI295/'mallin data'!CJ$297*PO_valitsin!G$5)</f>
        <v>1.0103211557234783E-2</v>
      </c>
      <c r="II295" s="88">
        <f t="shared" si="16"/>
        <v>0.36765528247385143</v>
      </c>
      <c r="IJ295" s="80">
        <f t="shared" si="17"/>
        <v>5</v>
      </c>
      <c r="IK295" s="89">
        <f t="shared" si="19"/>
        <v>2.9300000000000077E-8</v>
      </c>
      <c r="IL295" s="36" t="str">
        <f t="shared" si="18"/>
        <v>Äänekoski</v>
      </c>
    </row>
    <row r="297" spans="2:246" x14ac:dyDescent="0.2">
      <c r="H297" s="59" t="s">
        <v>424</v>
      </c>
      <c r="J297" s="72">
        <f>_xlfn.QUARTILE.INC(J3:J295,3)-_xlfn.QUARTILE.INC(J3:J295,1)</f>
        <v>6.7000000000000028</v>
      </c>
      <c r="Q297" s="65">
        <f t="shared" ref="Q297:BW297" si="20">_xlfn.QUARTILE.INC(Q3:Q295,3)-_xlfn.QUARTILE.INC(Q3:Q295,1)</f>
        <v>29.174999999999997</v>
      </c>
      <c r="BE297" s="59" t="e">
        <f t="shared" si="20"/>
        <v>#NUM!</v>
      </c>
      <c r="BF297" s="59" t="e">
        <f t="shared" si="20"/>
        <v>#NUM!</v>
      </c>
      <c r="BG297" s="59" t="e">
        <f t="shared" si="20"/>
        <v>#NUM!</v>
      </c>
      <c r="BH297" s="59" t="e">
        <f t="shared" si="20"/>
        <v>#NUM!</v>
      </c>
      <c r="BI297" s="59" t="e">
        <f t="shared" si="20"/>
        <v>#NUM!</v>
      </c>
      <c r="BJ297" s="59" t="e">
        <f t="shared" si="20"/>
        <v>#NUM!</v>
      </c>
      <c r="BK297" s="59" t="e">
        <f t="shared" si="20"/>
        <v>#NUM!</v>
      </c>
      <c r="BL297" s="59" t="e">
        <f t="shared" si="20"/>
        <v>#NUM!</v>
      </c>
      <c r="BM297" s="59" t="e">
        <f t="shared" si="20"/>
        <v>#NUM!</v>
      </c>
      <c r="BN297" s="59" t="e">
        <f t="shared" si="20"/>
        <v>#NUM!</v>
      </c>
      <c r="BO297" s="65">
        <v>2.4763163410722332E-2</v>
      </c>
      <c r="BP297" s="65">
        <v>3411.5908443992521</v>
      </c>
      <c r="BQ297" s="59" t="e">
        <f t="shared" si="20"/>
        <v>#NUM!</v>
      </c>
      <c r="BS297" s="59" t="e">
        <f t="shared" si="20"/>
        <v>#NUM!</v>
      </c>
      <c r="BT297" s="72">
        <f t="shared" si="20"/>
        <v>5.4999999999999997E-3</v>
      </c>
      <c r="BU297" s="59" t="e">
        <f t="shared" si="20"/>
        <v>#NUM!</v>
      </c>
      <c r="BV297" s="59" t="e">
        <f t="shared" si="20"/>
        <v>#NUM!</v>
      </c>
      <c r="BW297" s="59" t="e">
        <f t="shared" si="20"/>
        <v>#NUM!</v>
      </c>
      <c r="BX297" s="59">
        <v>0.5</v>
      </c>
      <c r="BY297" s="59">
        <v>0.5</v>
      </c>
      <c r="BZ297" s="59" t="e">
        <f t="shared" ref="BZ297:CH297" si="21">_xlfn.QUARTILE.INC(BZ3:BZ295,3)-_xlfn.QUARTILE.INC(BZ3:BZ295,1)</f>
        <v>#NUM!</v>
      </c>
      <c r="CA297" s="59" t="e">
        <f t="shared" si="21"/>
        <v>#NUM!</v>
      </c>
      <c r="CB297" s="59" t="e">
        <f t="shared" si="21"/>
        <v>#NUM!</v>
      </c>
      <c r="CC297" s="59" t="e">
        <f t="shared" si="21"/>
        <v>#NUM!</v>
      </c>
      <c r="CD297" s="59" t="e">
        <f t="shared" si="21"/>
        <v>#NUM!</v>
      </c>
      <c r="CE297" s="59" t="e">
        <f t="shared" si="21"/>
        <v>#NUM!</v>
      </c>
      <c r="CF297" s="59" t="e">
        <f t="shared" si="21"/>
        <v>#NUM!</v>
      </c>
      <c r="CG297" s="59" t="e">
        <f t="shared" si="21"/>
        <v>#NUM!</v>
      </c>
      <c r="CH297" s="59" t="e">
        <f t="shared" si="21"/>
        <v>#NUM!</v>
      </c>
      <c r="CI297" s="59" t="e">
        <f>_xlfn.QUARTILE.INC(CI3:CI295,3)-_xlfn.QUARTILE.INC(CI3:CI295,1)</f>
        <v>#NUM!</v>
      </c>
      <c r="CJ297" s="65">
        <v>1322.5</v>
      </c>
      <c r="CK297" s="84"/>
      <c r="CL297" s="84"/>
      <c r="CM297" s="84"/>
      <c r="CN297" s="84"/>
      <c r="CO297" s="84"/>
      <c r="CP297" s="84"/>
      <c r="CQ297" s="84"/>
      <c r="CR297" s="84"/>
      <c r="CS297" s="84"/>
      <c r="CT297" s="84"/>
      <c r="CU297" s="84"/>
      <c r="CV297" s="84"/>
      <c r="CW297" s="84"/>
      <c r="CX297" s="84"/>
      <c r="CY297" s="84"/>
      <c r="CZ297" s="84"/>
      <c r="DA297" s="84"/>
      <c r="DB297" s="84"/>
      <c r="DC297" s="84"/>
      <c r="DD297" s="84"/>
      <c r="DE297" s="84"/>
      <c r="DF297" s="84"/>
      <c r="DG297" s="84"/>
      <c r="DH297" s="84"/>
      <c r="DI297" s="84"/>
      <c r="DJ297" s="84"/>
      <c r="DK297" s="84"/>
      <c r="DL297" s="84"/>
      <c r="DM297" s="84"/>
      <c r="DN297" s="84"/>
      <c r="DO297" s="84"/>
      <c r="DP297" s="84"/>
      <c r="DQ297" s="84"/>
      <c r="DR297" s="84"/>
      <c r="DS297" s="84"/>
      <c r="DT297" s="84"/>
      <c r="DU297" s="84"/>
      <c r="DV297" s="84"/>
      <c r="DW297" s="84"/>
      <c r="DX297" s="84"/>
      <c r="DY297" s="84"/>
      <c r="DZ297" s="84"/>
      <c r="EA297" s="84"/>
      <c r="EB297" s="84"/>
      <c r="EC297" s="84"/>
      <c r="ED297" s="84"/>
      <c r="EE297" s="84"/>
      <c r="EF297" s="84"/>
      <c r="EG297" s="84"/>
      <c r="EH297" s="84"/>
      <c r="EI297" s="84"/>
      <c r="EJ297" s="84"/>
      <c r="EK297" s="84"/>
      <c r="EL297" s="84"/>
      <c r="EM297" s="84"/>
      <c r="EN297" s="84"/>
      <c r="EO297" s="84"/>
      <c r="EP297" s="84"/>
      <c r="EQ297" s="84"/>
      <c r="ER297" s="84"/>
      <c r="ES297" s="84"/>
      <c r="ET297" s="84"/>
      <c r="EU297" s="84"/>
      <c r="EV297" s="84"/>
      <c r="EW297" s="84"/>
      <c r="EX297" s="84"/>
      <c r="EY297" s="84"/>
      <c r="EZ297" s="84"/>
      <c r="FA297" s="84"/>
      <c r="FB297" s="84"/>
      <c r="FC297" s="84"/>
      <c r="FD297" s="84"/>
      <c r="FE297" s="84"/>
      <c r="FF297" s="84"/>
      <c r="FG297" s="84"/>
      <c r="FH297" s="84"/>
      <c r="FI297" s="84"/>
    </row>
    <row r="298" spans="2:246" x14ac:dyDescent="0.2">
      <c r="H298" s="59" t="s">
        <v>420</v>
      </c>
      <c r="J298" s="71">
        <f>STDEV(J3:J295)</f>
        <v>4.6600651457420827</v>
      </c>
      <c r="K298" s="69"/>
      <c r="L298" s="69"/>
      <c r="M298" s="69"/>
      <c r="N298" s="69"/>
      <c r="O298" s="69"/>
      <c r="P298" s="69"/>
      <c r="Q298" s="66">
        <f t="shared" ref="Q298:BX298" si="22">STDEV(Q3:Q295)</f>
        <v>19.252637635511164</v>
      </c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 t="e">
        <f t="shared" si="22"/>
        <v>#DIV/0!</v>
      </c>
      <c r="BF298" s="69" t="e">
        <f t="shared" si="22"/>
        <v>#DIV/0!</v>
      </c>
      <c r="BG298" s="69" t="e">
        <f t="shared" si="22"/>
        <v>#DIV/0!</v>
      </c>
      <c r="BH298" s="69" t="e">
        <f t="shared" si="22"/>
        <v>#DIV/0!</v>
      </c>
      <c r="BI298" s="69" t="e">
        <f t="shared" si="22"/>
        <v>#DIV/0!</v>
      </c>
      <c r="BJ298" s="69" t="e">
        <f t="shared" si="22"/>
        <v>#DIV/0!</v>
      </c>
      <c r="BK298" s="69" t="e">
        <f t="shared" si="22"/>
        <v>#DIV/0!</v>
      </c>
      <c r="BL298" s="69" t="e">
        <f t="shared" si="22"/>
        <v>#DIV/0!</v>
      </c>
      <c r="BM298" s="69" t="e">
        <f t="shared" si="22"/>
        <v>#DIV/0!</v>
      </c>
      <c r="BN298" s="69" t="e">
        <f t="shared" si="22"/>
        <v>#DIV/0!</v>
      </c>
      <c r="BO298" s="66">
        <v>0.10770960231464621</v>
      </c>
      <c r="BP298" s="66">
        <v>2894.7633448501742</v>
      </c>
      <c r="BQ298" s="69" t="e">
        <f t="shared" si="22"/>
        <v>#DIV/0!</v>
      </c>
      <c r="BR298" s="69"/>
      <c r="BS298" s="69" t="e">
        <f t="shared" si="22"/>
        <v>#DIV/0!</v>
      </c>
      <c r="BT298" s="71">
        <f t="shared" si="22"/>
        <v>0.17043956416384431</v>
      </c>
      <c r="BU298" s="69" t="e">
        <f t="shared" si="22"/>
        <v>#DIV/0!</v>
      </c>
      <c r="BV298" s="69" t="e">
        <f t="shared" si="22"/>
        <v>#DIV/0!</v>
      </c>
      <c r="BW298" s="69" t="e">
        <f t="shared" si="22"/>
        <v>#DIV/0!</v>
      </c>
      <c r="BX298" s="69" t="e">
        <f t="shared" si="22"/>
        <v>#DIV/0!</v>
      </c>
      <c r="BY298" s="69" t="e">
        <f t="shared" ref="BY298:CI298" si="23">STDEV(BY3:BY295)</f>
        <v>#DIV/0!</v>
      </c>
      <c r="BZ298" s="69" t="e">
        <f t="shared" si="23"/>
        <v>#DIV/0!</v>
      </c>
      <c r="CA298" s="69" t="e">
        <f t="shared" si="23"/>
        <v>#DIV/0!</v>
      </c>
      <c r="CB298" s="69" t="e">
        <f t="shared" si="23"/>
        <v>#DIV/0!</v>
      </c>
      <c r="CC298" s="69" t="e">
        <f t="shared" si="23"/>
        <v>#DIV/0!</v>
      </c>
      <c r="CD298" s="69" t="e">
        <f t="shared" si="23"/>
        <v>#DIV/0!</v>
      </c>
      <c r="CE298" s="69" t="e">
        <f t="shared" si="23"/>
        <v>#DIV/0!</v>
      </c>
      <c r="CF298" s="69" t="e">
        <f t="shared" si="23"/>
        <v>#DIV/0!</v>
      </c>
      <c r="CG298" s="69" t="e">
        <f t="shared" si="23"/>
        <v>#DIV/0!</v>
      </c>
      <c r="CH298" s="69" t="e">
        <f t="shared" si="23"/>
        <v>#DIV/0!</v>
      </c>
      <c r="CI298" s="69" t="e">
        <f t="shared" si="23"/>
        <v>#DIV/0!</v>
      </c>
      <c r="CJ298" s="66">
        <v>4340.9932874730966</v>
      </c>
      <c r="CK298" s="91"/>
    </row>
    <row r="303" spans="2:246" x14ac:dyDescent="0.2">
      <c r="BT303" s="72">
        <v>100</v>
      </c>
    </row>
  </sheetData>
  <autoFilter ref="A2:BQ295" xr:uid="{58959BC2-E476-45EE-BD8B-451C4F159EDD}">
    <sortState xmlns:xlrd2="http://schemas.microsoft.com/office/spreadsheetml/2017/richdata2" ref="A3:BQ295">
      <sortCondition ref="B2:B295"/>
    </sortState>
  </autoFilter>
  <pageMargins left="0.7" right="0.7" top="0.75" bottom="0.75" header="0.3" footer="0.3"/>
  <pageSetup paperSize="9" orientation="portrait" horizontalDpi="30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01EE2-7C24-4D4C-AE21-CAC151A3B283}">
  <sheetPr codeName="Taul3"/>
  <dimension ref="A1:W322"/>
  <sheetViews>
    <sheetView topLeftCell="J1" zoomScale="110" zoomScaleNormal="110" workbookViewId="0">
      <selection activeCell="U3" sqref="U3:V295"/>
    </sheetView>
  </sheetViews>
  <sheetFormatPr defaultRowHeight="12" x14ac:dyDescent="0.2"/>
  <cols>
    <col min="1" max="1" width="16.42578125" bestFit="1" customWidth="1"/>
    <col min="2" max="2" width="9.85546875" customWidth="1"/>
    <col min="3" max="3" width="17" bestFit="1" customWidth="1"/>
    <col min="4" max="4" width="8.140625" bestFit="1" customWidth="1"/>
    <col min="5" max="5" width="16.5703125" bestFit="1" customWidth="1"/>
    <col min="6" max="6" width="14.5703125" bestFit="1" customWidth="1"/>
    <col min="7" max="7" width="18.42578125" bestFit="1" customWidth="1"/>
    <col min="8" max="8" width="42.5703125" bestFit="1" customWidth="1"/>
    <col min="10" max="10" width="18" bestFit="1" customWidth="1"/>
    <col min="11" max="11" width="15.42578125" customWidth="1"/>
    <col min="14" max="14" width="18" bestFit="1" customWidth="1"/>
    <col min="15" max="15" width="12.42578125" customWidth="1"/>
    <col min="17" max="17" width="18" bestFit="1" customWidth="1"/>
    <col min="19" max="19" width="10.5703125" bestFit="1" customWidth="1"/>
    <col min="23" max="23" width="8.7109375" style="95"/>
  </cols>
  <sheetData>
    <row r="1" spans="1:22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O1" t="s">
        <v>454</v>
      </c>
      <c r="R1" t="s">
        <v>455</v>
      </c>
      <c r="V1" s="63"/>
    </row>
    <row r="2" spans="1:22" x14ac:dyDescent="0.2">
      <c r="A2" s="40"/>
      <c r="B2" s="92" t="s">
        <v>436</v>
      </c>
      <c r="C2" s="92" t="s">
        <v>437</v>
      </c>
      <c r="D2" s="92" t="s">
        <v>438</v>
      </c>
      <c r="E2" s="92" t="s">
        <v>439</v>
      </c>
      <c r="F2" s="92" t="s">
        <v>440</v>
      </c>
      <c r="G2" s="92" t="s">
        <v>441</v>
      </c>
      <c r="H2" s="92" t="s">
        <v>442</v>
      </c>
      <c r="I2" s="95"/>
      <c r="J2" s="93" t="s">
        <v>443</v>
      </c>
      <c r="K2" s="92">
        <v>2022</v>
      </c>
      <c r="L2" s="92">
        <v>2023</v>
      </c>
      <c r="M2" s="95"/>
      <c r="N2" s="96"/>
      <c r="O2" s="92" t="s">
        <v>427</v>
      </c>
      <c r="P2" s="95"/>
      <c r="Q2" s="96"/>
      <c r="R2" s="92" t="s">
        <v>444</v>
      </c>
      <c r="S2" s="95"/>
      <c r="T2" s="95"/>
      <c r="U2" s="94"/>
      <c r="V2" s="92" t="s">
        <v>450</v>
      </c>
    </row>
    <row r="3" spans="1:22" x14ac:dyDescent="0.2">
      <c r="A3" t="s">
        <v>81</v>
      </c>
      <c r="B3" s="27">
        <v>5784.951315053162</v>
      </c>
      <c r="C3" s="27">
        <v>442.03357582540571</v>
      </c>
      <c r="D3" s="27">
        <v>760.317851147174</v>
      </c>
      <c r="E3" s="27">
        <v>1145.2484611080022</v>
      </c>
      <c r="F3" s="27">
        <v>1549.3435926133184</v>
      </c>
      <c r="G3" s="27">
        <v>877.86177951874652</v>
      </c>
      <c r="H3" s="27">
        <v>240.36821488528258</v>
      </c>
      <c r="J3" t="s">
        <v>81</v>
      </c>
      <c r="K3" s="17">
        <v>8739.3088751011601</v>
      </c>
      <c r="L3" s="17">
        <v>10971.004415011037</v>
      </c>
      <c r="N3" t="s">
        <v>86</v>
      </c>
      <c r="O3" s="46">
        <v>14.285087585449219</v>
      </c>
      <c r="Q3" t="s">
        <v>81</v>
      </c>
      <c r="R3" s="17">
        <v>275.57142857142856</v>
      </c>
      <c r="S3" s="27"/>
      <c r="U3" s="55" t="s">
        <v>81</v>
      </c>
      <c r="V3" s="99">
        <v>7.5997813012575174E-2</v>
      </c>
    </row>
    <row r="4" spans="1:22" x14ac:dyDescent="0.2">
      <c r="A4" t="s">
        <v>86</v>
      </c>
      <c r="B4" s="27">
        <v>6533.7744648318039</v>
      </c>
      <c r="C4" s="27">
        <v>945.9938837920489</v>
      </c>
      <c r="D4" s="27">
        <v>737.41360856269114</v>
      </c>
      <c r="E4" s="27">
        <v>848.02140672782878</v>
      </c>
      <c r="F4" s="27">
        <v>773.62996941896029</v>
      </c>
      <c r="G4" s="27">
        <v>1517.9946483180429</v>
      </c>
      <c r="H4" s="27">
        <v>367.53363914373091</v>
      </c>
      <c r="J4" t="s">
        <v>86</v>
      </c>
      <c r="K4" s="17">
        <v>11121.607448789571</v>
      </c>
      <c r="L4" s="17">
        <v>12304.69947407964</v>
      </c>
      <c r="N4" t="s">
        <v>89</v>
      </c>
      <c r="O4" s="46">
        <v>13.514705657958984</v>
      </c>
      <c r="Q4" t="s">
        <v>86</v>
      </c>
      <c r="R4" s="17">
        <v>158</v>
      </c>
      <c r="S4" s="27"/>
      <c r="U4" t="s">
        <v>86</v>
      </c>
      <c r="V4" s="99">
        <v>0.40104166666666669</v>
      </c>
    </row>
    <row r="5" spans="1:22" x14ac:dyDescent="0.2">
      <c r="A5" t="s">
        <v>89</v>
      </c>
      <c r="B5" s="27">
        <v>7776.5547226386807</v>
      </c>
      <c r="C5" s="27">
        <v>851.2203898050974</v>
      </c>
      <c r="D5" s="27">
        <v>666.6176911544228</v>
      </c>
      <c r="E5" s="27">
        <v>793.29835082458771</v>
      </c>
      <c r="F5" s="27">
        <v>367.5322338830585</v>
      </c>
      <c r="G5" s="27">
        <v>1667.9160419790105</v>
      </c>
      <c r="H5" s="27">
        <v>0</v>
      </c>
      <c r="J5" t="s">
        <v>89</v>
      </c>
      <c r="K5" s="17">
        <v>11560.123167155425</v>
      </c>
      <c r="L5" s="17">
        <v>12728.234074074075</v>
      </c>
      <c r="N5" t="s">
        <v>95</v>
      </c>
      <c r="O5" s="46">
        <v>15.40772533416748</v>
      </c>
      <c r="Q5" t="s">
        <v>89</v>
      </c>
      <c r="R5" s="17">
        <v>360</v>
      </c>
      <c r="S5" s="27"/>
      <c r="U5" s="55" t="s">
        <v>89</v>
      </c>
      <c r="V5" s="99">
        <v>0.40057636887608067</v>
      </c>
    </row>
    <row r="6" spans="1:22" x14ac:dyDescent="0.2">
      <c r="A6" t="s">
        <v>95</v>
      </c>
      <c r="B6" s="27">
        <v>6474.8752093802341</v>
      </c>
      <c r="C6" s="27">
        <v>992.51926298157457</v>
      </c>
      <c r="D6" s="27">
        <v>571.535175879397</v>
      </c>
      <c r="E6" s="27">
        <v>494.12144053601338</v>
      </c>
      <c r="F6" s="27">
        <v>712.58793969849251</v>
      </c>
      <c r="G6" s="27">
        <v>1027.537688442211</v>
      </c>
      <c r="H6" s="27">
        <v>0</v>
      </c>
      <c r="J6" t="s">
        <v>95</v>
      </c>
      <c r="K6" s="17">
        <v>10056.542845428454</v>
      </c>
      <c r="L6" s="17">
        <v>10771.928009929665</v>
      </c>
      <c r="N6" t="s">
        <v>96</v>
      </c>
      <c r="O6" s="46">
        <v>19.306249618530273</v>
      </c>
      <c r="Q6" t="s">
        <v>95</v>
      </c>
      <c r="R6" s="17">
        <v>126.3</v>
      </c>
      <c r="S6" s="27"/>
      <c r="U6" s="55" t="s">
        <v>95</v>
      </c>
      <c r="V6" s="99">
        <v>0.36842105263157893</v>
      </c>
    </row>
    <row r="7" spans="1:22" x14ac:dyDescent="0.2">
      <c r="A7" t="s">
        <v>96</v>
      </c>
      <c r="B7" s="27">
        <v>6706.8963763509219</v>
      </c>
      <c r="C7" s="27">
        <v>579.28035600762871</v>
      </c>
      <c r="D7" s="27">
        <v>606.74761602034334</v>
      </c>
      <c r="E7" s="27">
        <v>859.28035600762871</v>
      </c>
      <c r="F7" s="27">
        <v>1471.3528289891926</v>
      </c>
      <c r="G7" s="27">
        <v>2197.86013986014</v>
      </c>
      <c r="H7" s="27">
        <v>498.22377622377621</v>
      </c>
      <c r="J7" t="s">
        <v>96</v>
      </c>
      <c r="K7" s="17">
        <v>11442.961117861483</v>
      </c>
      <c r="L7" s="17">
        <v>13042.372239747634</v>
      </c>
      <c r="N7" t="s">
        <v>100</v>
      </c>
      <c r="O7" s="46">
        <v>17.029411315917969</v>
      </c>
      <c r="Q7" t="s">
        <v>96</v>
      </c>
      <c r="R7" s="17">
        <v>193.5</v>
      </c>
      <c r="S7" s="27"/>
      <c r="U7" s="55" t="s">
        <v>96</v>
      </c>
      <c r="V7" s="99">
        <v>0.34969325153374231</v>
      </c>
    </row>
    <row r="8" spans="1:22" x14ac:dyDescent="0.2">
      <c r="A8" t="s">
        <v>100</v>
      </c>
      <c r="B8" s="27">
        <v>6952.9922600619193</v>
      </c>
      <c r="C8" s="27">
        <v>650.52631578947364</v>
      </c>
      <c r="D8" s="27">
        <v>1021.015479876161</v>
      </c>
      <c r="E8" s="27">
        <v>1249.4674922600618</v>
      </c>
      <c r="F8" s="27">
        <v>697.82817337461302</v>
      </c>
      <c r="G8" s="27">
        <v>1260.3746130030959</v>
      </c>
      <c r="H8" s="27">
        <v>550.87306501547982</v>
      </c>
      <c r="J8" t="s">
        <v>100</v>
      </c>
      <c r="K8" s="17">
        <v>11245.79969183359</v>
      </c>
      <c r="L8" s="17">
        <v>13067.239938080495</v>
      </c>
      <c r="N8" t="s">
        <v>104</v>
      </c>
      <c r="O8" s="46">
        <v>17.075471878051758</v>
      </c>
      <c r="Q8" t="s">
        <v>100</v>
      </c>
      <c r="R8" s="17">
        <v>130.80000000000001</v>
      </c>
      <c r="S8" s="27"/>
      <c r="U8" s="55" t="s">
        <v>100</v>
      </c>
      <c r="V8" s="99">
        <v>0.43934911242603553</v>
      </c>
    </row>
    <row r="9" spans="1:22" x14ac:dyDescent="0.2">
      <c r="A9" t="s">
        <v>104</v>
      </c>
      <c r="B9" s="27">
        <v>7761.2365145228214</v>
      </c>
      <c r="C9" s="27">
        <v>532.5580912863071</v>
      </c>
      <c r="D9" s="27">
        <v>833.2344398340249</v>
      </c>
      <c r="E9" s="27">
        <v>536.71369294605813</v>
      </c>
      <c r="F9" s="27">
        <v>591.01244813278004</v>
      </c>
      <c r="G9" s="27">
        <v>1603.8132780082988</v>
      </c>
      <c r="H9" s="27">
        <v>284.56431535269712</v>
      </c>
      <c r="J9" t="s">
        <v>104</v>
      </c>
      <c r="K9" s="17">
        <v>10547.218106995884</v>
      </c>
      <c r="L9" s="17">
        <v>12663.547208121827</v>
      </c>
      <c r="N9" t="s">
        <v>81</v>
      </c>
      <c r="O9" s="46">
        <v>19.375</v>
      </c>
      <c r="Q9" t="s">
        <v>104</v>
      </c>
      <c r="R9" s="17">
        <v>240</v>
      </c>
      <c r="S9" s="27"/>
      <c r="U9" s="55" t="s">
        <v>104</v>
      </c>
      <c r="V9" s="99">
        <v>0.16297786720321933</v>
      </c>
    </row>
    <row r="10" spans="1:22" x14ac:dyDescent="0.2">
      <c r="A10" t="s">
        <v>108</v>
      </c>
      <c r="B10" s="27">
        <v>5806.745644599303</v>
      </c>
      <c r="C10" s="27">
        <v>1672.2787456445992</v>
      </c>
      <c r="D10" s="27">
        <v>1087.6933797909408</v>
      </c>
      <c r="E10" s="27">
        <v>678.16027874564463</v>
      </c>
      <c r="F10" s="27">
        <v>1281.8257839721255</v>
      </c>
      <c r="G10" s="27">
        <v>1331.7351916376306</v>
      </c>
      <c r="H10" s="27">
        <v>626.34843205574919</v>
      </c>
      <c r="J10" t="s">
        <v>108</v>
      </c>
      <c r="K10" s="17">
        <v>11515.630996309963</v>
      </c>
      <c r="L10" s="17">
        <v>12726.986111111111</v>
      </c>
      <c r="N10" t="s">
        <v>108</v>
      </c>
      <c r="O10" s="46">
        <v>14</v>
      </c>
      <c r="Q10" t="s">
        <v>108</v>
      </c>
      <c r="R10" s="17">
        <v>159</v>
      </c>
      <c r="S10" s="27"/>
      <c r="U10" s="55" t="s">
        <v>108</v>
      </c>
      <c r="V10" s="99">
        <v>0.46710526315789475</v>
      </c>
    </row>
    <row r="11" spans="1:22" x14ac:dyDescent="0.2">
      <c r="A11" t="s">
        <v>112</v>
      </c>
      <c r="B11" s="27">
        <v>12375.897959183674</v>
      </c>
      <c r="C11" s="27">
        <v>4416.3945578231296</v>
      </c>
      <c r="D11" s="27">
        <v>1024.7142857142858</v>
      </c>
      <c r="E11" s="27">
        <v>1202.6054421768708</v>
      </c>
      <c r="F11" s="27">
        <v>1461.4217687074829</v>
      </c>
      <c r="G11" s="27">
        <v>2541.795918367347</v>
      </c>
      <c r="H11" s="27">
        <v>452.8299319727891</v>
      </c>
      <c r="J11" t="s">
        <v>112</v>
      </c>
      <c r="K11" s="17">
        <v>21945.954397394136</v>
      </c>
      <c r="L11" s="17">
        <v>23630.435643564357</v>
      </c>
      <c r="N11" t="s">
        <v>112</v>
      </c>
      <c r="O11" s="46">
        <v>7.2325582504272461</v>
      </c>
      <c r="Q11" t="s">
        <v>112</v>
      </c>
      <c r="R11" s="17">
        <v>52</v>
      </c>
      <c r="S11" s="27"/>
      <c r="U11" s="55" t="s">
        <v>112</v>
      </c>
      <c r="V11" s="99">
        <v>0.50943396226415094</v>
      </c>
    </row>
    <row r="12" spans="1:22" x14ac:dyDescent="0.2">
      <c r="A12" t="s">
        <v>115</v>
      </c>
      <c r="B12" s="27">
        <v>5609.551153737154</v>
      </c>
      <c r="C12" s="27">
        <v>94.493146189758818</v>
      </c>
      <c r="D12" s="27">
        <v>409.32073445400715</v>
      </c>
      <c r="E12" s="27">
        <v>362.32146532822219</v>
      </c>
      <c r="F12" s="27">
        <v>1017.2557313962681</v>
      </c>
      <c r="G12" s="27">
        <v>2566.9817579762243</v>
      </c>
      <c r="H12" s="27">
        <v>1140.7659561773787</v>
      </c>
      <c r="J12" t="s">
        <v>115</v>
      </c>
      <c r="K12" s="17">
        <v>10444.763398344367</v>
      </c>
      <c r="L12" s="17">
        <v>11505.692294115051</v>
      </c>
      <c r="N12" t="s">
        <v>115</v>
      </c>
      <c r="O12" s="46">
        <v>18.196712493896484</v>
      </c>
      <c r="Q12" t="s">
        <v>115</v>
      </c>
      <c r="R12" s="17">
        <v>403.20731707317071</v>
      </c>
      <c r="S12" s="27"/>
      <c r="U12" s="55" t="s">
        <v>115</v>
      </c>
      <c r="V12" s="99">
        <v>5.5121015348288074E-2</v>
      </c>
    </row>
    <row r="13" spans="1:22" x14ac:dyDescent="0.2">
      <c r="A13" t="s">
        <v>119</v>
      </c>
      <c r="B13" s="27">
        <v>6343.8560411311055</v>
      </c>
      <c r="C13" s="27">
        <v>907.99485861182518</v>
      </c>
      <c r="D13" s="27">
        <v>943.98971722365036</v>
      </c>
      <c r="E13" s="27">
        <v>744.42844901456726</v>
      </c>
      <c r="F13" s="27">
        <v>823.51242502142247</v>
      </c>
      <c r="G13" s="27">
        <v>1003.3744644387318</v>
      </c>
      <c r="H13" s="27">
        <v>461.06341045415593</v>
      </c>
      <c r="J13" t="s">
        <v>119</v>
      </c>
      <c r="K13" s="17">
        <v>10444.599496221663</v>
      </c>
      <c r="L13" s="17">
        <v>11722.645596291613</v>
      </c>
      <c r="N13" t="s">
        <v>119</v>
      </c>
      <c r="O13" s="46">
        <v>19.279621124267578</v>
      </c>
      <c r="Q13" t="s">
        <v>119</v>
      </c>
      <c r="R13" s="17">
        <v>147.75</v>
      </c>
      <c r="S13" s="27"/>
      <c r="U13" s="55" t="s">
        <v>119</v>
      </c>
      <c r="V13" s="99">
        <v>0.33092369477911648</v>
      </c>
    </row>
    <row r="14" spans="1:22" x14ac:dyDescent="0.2">
      <c r="A14" t="s">
        <v>123</v>
      </c>
      <c r="B14" s="27">
        <v>8184.7608069164262</v>
      </c>
      <c r="C14" s="27">
        <v>677.57636887608066</v>
      </c>
      <c r="D14" s="27">
        <v>988.6628242074928</v>
      </c>
      <c r="E14" s="27">
        <v>1028.8511047070124</v>
      </c>
      <c r="F14" s="27">
        <v>904.79923150816524</v>
      </c>
      <c r="G14" s="27">
        <v>1687.6897214217099</v>
      </c>
      <c r="H14" s="27">
        <v>0</v>
      </c>
      <c r="J14" t="s">
        <v>123</v>
      </c>
      <c r="K14" s="17">
        <v>13936.88293370945</v>
      </c>
      <c r="L14" s="17">
        <v>15189.774393146121</v>
      </c>
      <c r="N14" t="s">
        <v>123</v>
      </c>
      <c r="O14" s="46">
        <v>15.897777557373047</v>
      </c>
      <c r="Q14" t="s">
        <v>123</v>
      </c>
      <c r="R14" s="17">
        <v>121</v>
      </c>
      <c r="S14" s="27"/>
      <c r="U14" s="55" t="s">
        <v>123</v>
      </c>
      <c r="V14" s="99">
        <v>0.287292817679558</v>
      </c>
    </row>
    <row r="15" spans="1:22" x14ac:dyDescent="0.2">
      <c r="A15" t="s">
        <v>124</v>
      </c>
      <c r="B15" s="27">
        <v>8468.7480620155038</v>
      </c>
      <c r="C15" s="27">
        <v>1008.9651162790698</v>
      </c>
      <c r="D15" s="27">
        <v>749.9341085271318</v>
      </c>
      <c r="E15" s="27">
        <v>2.864341085271318</v>
      </c>
      <c r="F15" s="27">
        <v>826.63565891472865</v>
      </c>
      <c r="G15" s="27">
        <v>2188.9496124031007</v>
      </c>
      <c r="H15" s="27">
        <v>0</v>
      </c>
      <c r="J15" t="s">
        <v>124</v>
      </c>
      <c r="K15" s="17">
        <v>13183.525735294117</v>
      </c>
      <c r="L15" s="17">
        <v>14963.192380952381</v>
      </c>
      <c r="N15" t="s">
        <v>124</v>
      </c>
      <c r="O15" s="46">
        <v>11.759259223937988</v>
      </c>
      <c r="Q15" t="s">
        <v>124</v>
      </c>
      <c r="R15" s="17">
        <v>92</v>
      </c>
      <c r="S15" s="27"/>
      <c r="U15" s="55" t="s">
        <v>124</v>
      </c>
      <c r="V15" s="99">
        <v>7.0038910505836577E-2</v>
      </c>
    </row>
    <row r="16" spans="1:22" x14ac:dyDescent="0.2">
      <c r="A16" t="s">
        <v>125</v>
      </c>
      <c r="B16" s="27">
        <v>7688.968336673347</v>
      </c>
      <c r="C16" s="27">
        <v>597.23527054108217</v>
      </c>
      <c r="D16" s="27">
        <v>870.86573146292585</v>
      </c>
      <c r="E16" s="27">
        <v>1149.8821643286574</v>
      </c>
      <c r="F16" s="27">
        <v>1124.0681362725452</v>
      </c>
      <c r="G16" s="27">
        <v>945.07655310621237</v>
      </c>
      <c r="H16" s="27">
        <v>1273.9462925851703</v>
      </c>
      <c r="J16" t="s">
        <v>125</v>
      </c>
      <c r="K16" s="17">
        <v>11002.313843832517</v>
      </c>
      <c r="L16" s="17">
        <v>13008.730328495034</v>
      </c>
      <c r="N16" t="s">
        <v>125</v>
      </c>
      <c r="O16" s="46">
        <v>14.645000457763672</v>
      </c>
      <c r="Q16" t="s">
        <v>125</v>
      </c>
      <c r="R16" s="17">
        <v>211.5</v>
      </c>
      <c r="S16" s="27"/>
      <c r="U16" s="55" t="s">
        <v>125</v>
      </c>
      <c r="V16" s="99">
        <v>0.16319194823867722</v>
      </c>
    </row>
    <row r="17" spans="1:22" x14ac:dyDescent="0.2">
      <c r="A17" t="s">
        <v>128</v>
      </c>
      <c r="B17" s="27">
        <v>6320.0226130653264</v>
      </c>
      <c r="C17" s="27">
        <v>493.13316582914575</v>
      </c>
      <c r="D17" s="27">
        <v>816.8530150753769</v>
      </c>
      <c r="E17" s="27">
        <v>776.6130653266332</v>
      </c>
      <c r="F17" s="27">
        <v>524.785175879397</v>
      </c>
      <c r="G17" s="27">
        <v>1617.8128140703518</v>
      </c>
      <c r="H17" s="27">
        <v>175.21733668341707</v>
      </c>
      <c r="J17" t="s">
        <v>128</v>
      </c>
      <c r="K17" s="17">
        <v>10061.700759789597</v>
      </c>
      <c r="L17" s="17">
        <v>11332.935701163502</v>
      </c>
      <c r="N17" t="s">
        <v>128</v>
      </c>
      <c r="O17" s="46">
        <v>17.496854782104492</v>
      </c>
      <c r="Q17" t="s">
        <v>128</v>
      </c>
      <c r="R17" s="17">
        <v>169.2</v>
      </c>
      <c r="S17" s="27"/>
      <c r="U17" s="55" t="s">
        <v>128</v>
      </c>
      <c r="V17" s="99">
        <v>0.36153846153846153</v>
      </c>
    </row>
    <row r="18" spans="1:22" x14ac:dyDescent="0.2">
      <c r="A18" t="s">
        <v>129</v>
      </c>
      <c r="B18" s="27">
        <v>6515.4277286135693</v>
      </c>
      <c r="C18" s="27">
        <v>678.84365781710915</v>
      </c>
      <c r="D18" s="27">
        <v>1071.1197640117994</v>
      </c>
      <c r="E18" s="27">
        <v>874.62536873156341</v>
      </c>
      <c r="F18" s="27">
        <v>1196.095575221239</v>
      </c>
      <c r="G18" s="27">
        <v>1298.5864306784661</v>
      </c>
      <c r="H18" s="27">
        <v>0</v>
      </c>
      <c r="J18" t="s">
        <v>129</v>
      </c>
      <c r="K18" s="17">
        <v>10392.342921601805</v>
      </c>
      <c r="L18" s="17">
        <v>11915.609419873635</v>
      </c>
      <c r="N18" t="s">
        <v>129</v>
      </c>
      <c r="O18" s="46">
        <v>16.175212860107422</v>
      </c>
      <c r="Q18" t="s">
        <v>129</v>
      </c>
      <c r="R18" s="17">
        <v>145</v>
      </c>
      <c r="S18" s="27"/>
      <c r="U18" s="55" t="s">
        <v>129</v>
      </c>
      <c r="V18" s="99">
        <v>0.34439359267734554</v>
      </c>
    </row>
    <row r="19" spans="1:22" x14ac:dyDescent="0.2">
      <c r="A19" t="s">
        <v>130</v>
      </c>
      <c r="B19" s="27">
        <v>7202.1084337349394</v>
      </c>
      <c r="C19" s="27">
        <v>748.68674698795178</v>
      </c>
      <c r="D19" s="27">
        <v>1367.1927710843374</v>
      </c>
      <c r="E19" s="27">
        <v>1016.2168674698795</v>
      </c>
      <c r="F19" s="27">
        <v>2986.5421686746986</v>
      </c>
      <c r="G19" s="27">
        <v>1099.0481927710844</v>
      </c>
      <c r="H19" s="27">
        <v>4454.3132530120483</v>
      </c>
      <c r="J19" t="s">
        <v>130</v>
      </c>
      <c r="K19" s="17">
        <v>16245.261904761905</v>
      </c>
      <c r="L19" s="17">
        <v>19000.610778443115</v>
      </c>
      <c r="N19" t="s">
        <v>130</v>
      </c>
      <c r="O19" s="46">
        <v>8.5416669845581055</v>
      </c>
      <c r="Q19" t="s">
        <v>130</v>
      </c>
      <c r="R19" s="17">
        <v>81</v>
      </c>
      <c r="S19" s="27"/>
      <c r="U19" s="55" t="s">
        <v>130</v>
      </c>
      <c r="V19" s="99">
        <v>0.24691358024691357</v>
      </c>
    </row>
    <row r="20" spans="1:22" x14ac:dyDescent="0.2">
      <c r="A20" t="s">
        <v>132</v>
      </c>
      <c r="B20" s="27">
        <v>8166.8275862068967</v>
      </c>
      <c r="C20" s="27">
        <v>1089.2118226600985</v>
      </c>
      <c r="D20" s="27">
        <v>1181.2216748768474</v>
      </c>
      <c r="E20" s="27">
        <v>0</v>
      </c>
      <c r="F20" s="27">
        <v>1153.9802955665025</v>
      </c>
      <c r="G20" s="27">
        <v>3472.384236453202</v>
      </c>
      <c r="H20" s="27">
        <v>0</v>
      </c>
      <c r="J20" t="s">
        <v>132</v>
      </c>
      <c r="K20" s="17">
        <v>20754.243902439026</v>
      </c>
      <c r="L20" s="17">
        <v>15063.625615763547</v>
      </c>
      <c r="N20" t="s">
        <v>132</v>
      </c>
      <c r="O20" s="46">
        <v>11</v>
      </c>
      <c r="Q20" t="s">
        <v>132</v>
      </c>
      <c r="R20" s="17">
        <v>108</v>
      </c>
      <c r="S20" s="27"/>
      <c r="U20" s="55" t="s">
        <v>132</v>
      </c>
      <c r="V20" s="99">
        <v>0.39814814814814814</v>
      </c>
    </row>
    <row r="21" spans="1:22" x14ac:dyDescent="0.2">
      <c r="A21" t="s">
        <v>136</v>
      </c>
      <c r="B21" s="27">
        <v>5824.2529598613919</v>
      </c>
      <c r="C21" s="27">
        <v>380.17788045047649</v>
      </c>
      <c r="D21" s="27">
        <v>830.71960727692749</v>
      </c>
      <c r="E21" s="27">
        <v>794.531908749639</v>
      </c>
      <c r="F21" s="27">
        <v>1149.6292232168639</v>
      </c>
      <c r="G21" s="27">
        <v>1697.7886225815766</v>
      </c>
      <c r="H21" s="27">
        <v>1481.3808836269131</v>
      </c>
      <c r="J21" t="s">
        <v>136</v>
      </c>
      <c r="K21" s="17">
        <v>11756.962380685009</v>
      </c>
      <c r="L21" s="17">
        <v>12432.218151071025</v>
      </c>
      <c r="N21" t="s">
        <v>136</v>
      </c>
      <c r="O21" s="46">
        <v>18.09375</v>
      </c>
      <c r="Q21" t="s">
        <v>136</v>
      </c>
      <c r="R21" s="17">
        <v>190</v>
      </c>
      <c r="S21" s="27"/>
      <c r="U21" s="55" t="s">
        <v>136</v>
      </c>
      <c r="V21" s="99">
        <v>0.1623931623931624</v>
      </c>
    </row>
    <row r="22" spans="1:22" x14ac:dyDescent="0.2">
      <c r="A22" t="s">
        <v>139</v>
      </c>
      <c r="B22" s="27">
        <v>5905.1173304628637</v>
      </c>
      <c r="C22" s="27">
        <v>1035.0118406889128</v>
      </c>
      <c r="D22" s="27">
        <v>693.64693218514537</v>
      </c>
      <c r="E22" s="27">
        <v>1054.2820236813777</v>
      </c>
      <c r="F22" s="27">
        <v>1383.1474703982776</v>
      </c>
      <c r="G22" s="27">
        <v>2547.4402583423034</v>
      </c>
      <c r="H22" s="27">
        <v>371.58880516684604</v>
      </c>
      <c r="J22" t="s">
        <v>139</v>
      </c>
      <c r="K22" s="17">
        <v>11243.020120724346</v>
      </c>
      <c r="L22" s="17">
        <v>13246.144200626959</v>
      </c>
      <c r="N22" t="s">
        <v>139</v>
      </c>
      <c r="O22" s="46">
        <v>17.916666030883789</v>
      </c>
      <c r="Q22" t="s">
        <v>139</v>
      </c>
      <c r="R22" s="17">
        <v>164</v>
      </c>
      <c r="S22" s="27"/>
      <c r="U22" s="55" t="s">
        <v>139</v>
      </c>
      <c r="V22" s="99">
        <v>0.51440329218106995</v>
      </c>
    </row>
    <row r="23" spans="1:22" x14ac:dyDescent="0.2">
      <c r="A23" t="s">
        <v>143</v>
      </c>
      <c r="B23" s="27">
        <v>7410.8740279937792</v>
      </c>
      <c r="C23" s="27">
        <v>280.65163297045103</v>
      </c>
      <c r="D23" s="27">
        <v>715.37325038880249</v>
      </c>
      <c r="E23" s="27">
        <v>599.35458786936238</v>
      </c>
      <c r="F23" s="27">
        <v>1467.2208398133748</v>
      </c>
      <c r="G23" s="27">
        <v>1917.0093312597201</v>
      </c>
      <c r="H23" s="27">
        <v>0</v>
      </c>
      <c r="J23" t="s">
        <v>143</v>
      </c>
      <c r="K23" s="17">
        <v>11810.162929745889</v>
      </c>
      <c r="L23" s="17">
        <v>13125.111620795107</v>
      </c>
      <c r="N23" t="s">
        <v>143</v>
      </c>
      <c r="O23" s="46">
        <v>15.015810012817383</v>
      </c>
      <c r="Q23" t="s">
        <v>143</v>
      </c>
      <c r="R23" s="17">
        <v>69.666666666666671</v>
      </c>
      <c r="S23" s="27"/>
      <c r="U23" s="55" t="s">
        <v>143</v>
      </c>
      <c r="V23" s="99">
        <v>8.9153046062407135E-2</v>
      </c>
    </row>
    <row r="24" spans="1:22" x14ac:dyDescent="0.2">
      <c r="A24" t="s">
        <v>145</v>
      </c>
      <c r="B24" s="27">
        <v>7008.3433835845899</v>
      </c>
      <c r="C24" s="27">
        <v>265.7286432160804</v>
      </c>
      <c r="D24" s="27">
        <v>745.59798994974869</v>
      </c>
      <c r="E24" s="27">
        <v>1426.3299832495813</v>
      </c>
      <c r="F24" s="27">
        <v>800.39865996649917</v>
      </c>
      <c r="G24" s="27">
        <v>1773.8844221105528</v>
      </c>
      <c r="H24" s="27">
        <v>311.05527638190955</v>
      </c>
      <c r="J24" t="s">
        <v>145</v>
      </c>
      <c r="K24" s="17">
        <v>11239.633550488599</v>
      </c>
      <c r="L24" s="17">
        <v>12821.167479674798</v>
      </c>
      <c r="N24" t="s">
        <v>145</v>
      </c>
      <c r="O24" s="46">
        <v>16.202127456665039</v>
      </c>
      <c r="Q24" t="s">
        <v>145</v>
      </c>
      <c r="R24" s="17">
        <v>205</v>
      </c>
      <c r="S24" s="27"/>
      <c r="U24" s="55" t="s">
        <v>145</v>
      </c>
      <c r="V24" s="99">
        <v>0.14634146341463414</v>
      </c>
    </row>
    <row r="25" spans="1:22" x14ac:dyDescent="0.2">
      <c r="A25" t="s">
        <v>147</v>
      </c>
      <c r="B25" s="27">
        <v>8896.615942028986</v>
      </c>
      <c r="C25" s="27">
        <v>1714.963768115942</v>
      </c>
      <c r="D25" s="27">
        <v>1050.5652173913043</v>
      </c>
      <c r="E25" s="27">
        <v>1107.5217391304348</v>
      </c>
      <c r="F25" s="27">
        <v>1646.644927536232</v>
      </c>
      <c r="G25" s="27">
        <v>6253.224637681159</v>
      </c>
      <c r="H25" s="27">
        <v>1993.3333333333333</v>
      </c>
      <c r="J25" t="s">
        <v>147</v>
      </c>
      <c r="K25" s="17">
        <v>26187.62807017544</v>
      </c>
      <c r="L25" s="17">
        <v>25260.633093525179</v>
      </c>
      <c r="N25" t="s">
        <v>147</v>
      </c>
      <c r="O25" s="46">
        <v>12.340909004211426</v>
      </c>
      <c r="Q25" t="s">
        <v>147</v>
      </c>
      <c r="R25" s="17">
        <v>147</v>
      </c>
      <c r="S25" s="27"/>
      <c r="U25" s="55" t="s">
        <v>147</v>
      </c>
      <c r="V25" s="99">
        <v>0.4264705882352941</v>
      </c>
    </row>
    <row r="26" spans="1:22" x14ac:dyDescent="0.2">
      <c r="A26" t="s">
        <v>148</v>
      </c>
      <c r="B26" s="27">
        <v>4998.6203309692673</v>
      </c>
      <c r="C26" s="27">
        <v>662.17115839243502</v>
      </c>
      <c r="D26" s="27">
        <v>804.68841607565014</v>
      </c>
      <c r="E26" s="27">
        <v>1484.2732860520096</v>
      </c>
      <c r="F26" s="27">
        <v>449.43735224586288</v>
      </c>
      <c r="G26" s="27">
        <v>1493.5432624113475</v>
      </c>
      <c r="H26" s="27">
        <v>520.37635933806143</v>
      </c>
      <c r="J26" t="s">
        <v>148</v>
      </c>
      <c r="K26" s="17">
        <v>8786.7286108555654</v>
      </c>
      <c r="L26" s="17">
        <v>10566.170074349442</v>
      </c>
      <c r="N26" t="s">
        <v>148</v>
      </c>
      <c r="O26" s="46">
        <v>17.291337966918945</v>
      </c>
      <c r="Q26" t="s">
        <v>148</v>
      </c>
      <c r="R26" s="17">
        <v>178.5</v>
      </c>
      <c r="S26" s="27"/>
      <c r="U26" s="55" t="s">
        <v>148</v>
      </c>
      <c r="V26" s="99">
        <v>0.24122412241224123</v>
      </c>
    </row>
    <row r="27" spans="1:22" x14ac:dyDescent="0.2">
      <c r="A27" t="s">
        <v>150</v>
      </c>
      <c r="B27" s="27">
        <v>6395.3002257336348</v>
      </c>
      <c r="C27" s="27">
        <v>960.10158013544014</v>
      </c>
      <c r="D27" s="27">
        <v>585.59480812641084</v>
      </c>
      <c r="E27" s="27">
        <v>433.9288939051919</v>
      </c>
      <c r="F27" s="27">
        <v>740.59255079006778</v>
      </c>
      <c r="G27" s="27">
        <v>1275.6060948081265</v>
      </c>
      <c r="H27" s="27">
        <v>1404.7652370203161</v>
      </c>
      <c r="J27" t="s">
        <v>150</v>
      </c>
      <c r="K27" s="17">
        <v>10211.750834260289</v>
      </c>
      <c r="L27" s="17">
        <v>11899.059676519799</v>
      </c>
      <c r="N27" t="s">
        <v>150</v>
      </c>
      <c r="O27" s="46">
        <v>16.381502151489258</v>
      </c>
      <c r="Q27" t="s">
        <v>150</v>
      </c>
      <c r="R27" s="17">
        <v>192.6</v>
      </c>
      <c r="S27" s="27"/>
      <c r="U27" s="55" t="s">
        <v>150</v>
      </c>
      <c r="V27" s="99">
        <v>0.40109890109890112</v>
      </c>
    </row>
    <row r="28" spans="1:22" x14ac:dyDescent="0.2">
      <c r="A28" t="s">
        <v>152</v>
      </c>
      <c r="B28" s="27">
        <v>7185.4315868827744</v>
      </c>
      <c r="C28" s="27">
        <v>492.3618545043347</v>
      </c>
      <c r="D28" s="27">
        <v>637.47531096871467</v>
      </c>
      <c r="E28" s="27">
        <v>732.98605352431207</v>
      </c>
      <c r="F28" s="27">
        <v>838.28496042216364</v>
      </c>
      <c r="G28" s="27">
        <v>1025.6765925367508</v>
      </c>
      <c r="H28" s="27">
        <v>1032.3415001884659</v>
      </c>
      <c r="J28" t="s">
        <v>152</v>
      </c>
      <c r="K28" s="17">
        <v>10643.952710076392</v>
      </c>
      <c r="L28" s="17">
        <v>12298.742091551916</v>
      </c>
      <c r="N28" t="s">
        <v>153</v>
      </c>
      <c r="O28" s="46">
        <v>14.222222328186035</v>
      </c>
      <c r="Q28" t="s">
        <v>152</v>
      </c>
      <c r="R28" s="17">
        <v>264.60000000000002</v>
      </c>
      <c r="S28" s="27"/>
      <c r="U28" s="55" t="s">
        <v>152</v>
      </c>
      <c r="V28" s="99">
        <v>0.18321678321678322</v>
      </c>
    </row>
    <row r="29" spans="1:22" x14ac:dyDescent="0.2">
      <c r="A29" t="s">
        <v>153</v>
      </c>
      <c r="B29" s="27">
        <v>8434.7589285714294</v>
      </c>
      <c r="C29" s="27">
        <v>2203.0133928571427</v>
      </c>
      <c r="D29" s="27">
        <v>966.16517857142856</v>
      </c>
      <c r="E29" s="27">
        <v>1324.7098214285713</v>
      </c>
      <c r="F29" s="27">
        <v>1232.6830357142858</v>
      </c>
      <c r="G29" s="27">
        <v>3738.4598214285716</v>
      </c>
      <c r="H29" s="27">
        <v>716.73214285714289</v>
      </c>
      <c r="J29" t="s">
        <v>153</v>
      </c>
      <c r="K29" s="17">
        <v>16577.118279569891</v>
      </c>
      <c r="L29" s="17">
        <v>19409.301310043669</v>
      </c>
      <c r="N29" t="s">
        <v>116</v>
      </c>
      <c r="O29" s="46">
        <v>18.350296020507813</v>
      </c>
      <c r="Q29" t="s">
        <v>153</v>
      </c>
      <c r="R29" s="17">
        <v>73</v>
      </c>
      <c r="S29" s="27"/>
      <c r="U29" s="55" t="s">
        <v>153</v>
      </c>
      <c r="V29" s="99">
        <v>0.4826086956521739</v>
      </c>
    </row>
    <row r="30" spans="1:22" x14ac:dyDescent="0.2">
      <c r="A30" t="s">
        <v>116</v>
      </c>
      <c r="B30" s="27">
        <v>5990.0484703162128</v>
      </c>
      <c r="C30" s="27">
        <v>188.22993427390867</v>
      </c>
      <c r="D30" s="27">
        <v>509.36479051146461</v>
      </c>
      <c r="E30" s="27">
        <v>420.23813397846237</v>
      </c>
      <c r="F30" s="27">
        <v>456.08717805990278</v>
      </c>
      <c r="G30" s="27">
        <v>1845.2497377379091</v>
      </c>
      <c r="H30" s="27">
        <v>1761.9613136654607</v>
      </c>
      <c r="J30" t="s">
        <v>116</v>
      </c>
      <c r="K30" s="17">
        <v>10654.044571880984</v>
      </c>
      <c r="L30" s="17">
        <v>11412.514037426139</v>
      </c>
      <c r="N30" t="s">
        <v>400</v>
      </c>
      <c r="O30" s="46">
        <v>18.519063949584961</v>
      </c>
      <c r="Q30" t="s">
        <v>116</v>
      </c>
      <c r="R30" s="17">
        <v>468.35643564356434</v>
      </c>
      <c r="S30" s="27"/>
      <c r="U30" s="55" t="s">
        <v>116</v>
      </c>
      <c r="V30" s="99">
        <v>8.8079345196218059E-2</v>
      </c>
    </row>
    <row r="31" spans="1:22" x14ac:dyDescent="0.2">
      <c r="A31" t="s">
        <v>157</v>
      </c>
      <c r="B31" s="27">
        <v>11033.397683397683</v>
      </c>
      <c r="C31" s="27">
        <v>1930.5019305019305</v>
      </c>
      <c r="D31" s="27">
        <v>1665.034749034749</v>
      </c>
      <c r="E31" s="27">
        <v>0</v>
      </c>
      <c r="F31" s="27">
        <v>329.26640926640925</v>
      </c>
      <c r="G31" s="27">
        <v>1829.9613899613901</v>
      </c>
      <c r="H31" s="27">
        <v>547.02702702702697</v>
      </c>
      <c r="J31" t="s">
        <v>157</v>
      </c>
      <c r="K31" s="17">
        <v>15393.303703703703</v>
      </c>
      <c r="L31" s="17">
        <v>18075.328185328184</v>
      </c>
      <c r="N31" t="s">
        <v>157</v>
      </c>
      <c r="O31" s="46">
        <v>13.285714149475098</v>
      </c>
      <c r="Q31" t="s">
        <v>157</v>
      </c>
      <c r="R31" s="17">
        <v>69</v>
      </c>
      <c r="S31" s="27"/>
      <c r="U31" s="55" t="s">
        <v>157</v>
      </c>
      <c r="V31" s="99">
        <v>0</v>
      </c>
    </row>
    <row r="32" spans="1:22" x14ac:dyDescent="0.2">
      <c r="A32" t="s">
        <v>159</v>
      </c>
      <c r="B32" s="27">
        <v>5377.0265450020743</v>
      </c>
      <c r="C32" s="27">
        <v>805.59352965574453</v>
      </c>
      <c r="D32" s="27">
        <v>610.56325176275402</v>
      </c>
      <c r="E32" s="27">
        <v>529.30111986727502</v>
      </c>
      <c r="F32" s="27">
        <v>1073.2853587722936</v>
      </c>
      <c r="G32" s="27">
        <v>1315.1692243882208</v>
      </c>
      <c r="H32" s="27">
        <v>1309.2575694732477</v>
      </c>
      <c r="J32" t="s">
        <v>159</v>
      </c>
      <c r="K32" s="17">
        <v>10340.202794411178</v>
      </c>
      <c r="L32" s="17">
        <v>11395.891693811074</v>
      </c>
      <c r="N32" t="s">
        <v>159</v>
      </c>
      <c r="O32" s="46">
        <v>16.788406372070313</v>
      </c>
      <c r="Q32" t="s">
        <v>159</v>
      </c>
      <c r="R32" s="17">
        <v>264.3</v>
      </c>
      <c r="S32" s="27"/>
      <c r="U32" s="55" t="s">
        <v>159</v>
      </c>
      <c r="V32" s="99">
        <v>0.35720032180209171</v>
      </c>
    </row>
    <row r="33" spans="1:22" x14ac:dyDescent="0.2">
      <c r="A33" t="s">
        <v>160</v>
      </c>
      <c r="B33" s="27">
        <v>5616.0516199890171</v>
      </c>
      <c r="C33" s="27">
        <v>612.40417353102691</v>
      </c>
      <c r="D33" s="27">
        <v>647.87589236683141</v>
      </c>
      <c r="E33" s="27">
        <v>678.0790774299835</v>
      </c>
      <c r="F33" s="27">
        <v>1067.2718286655684</v>
      </c>
      <c r="G33" s="27">
        <v>1104.1383855024712</v>
      </c>
      <c r="H33" s="27">
        <v>575.74739154310817</v>
      </c>
      <c r="J33" t="s">
        <v>160</v>
      </c>
      <c r="K33" s="17">
        <v>10212.128479657387</v>
      </c>
      <c r="L33" s="17">
        <v>11251.779082177161</v>
      </c>
      <c r="N33" t="s">
        <v>160</v>
      </c>
      <c r="O33" s="46">
        <v>17.491329193115234</v>
      </c>
      <c r="Q33" t="s">
        <v>160</v>
      </c>
      <c r="R33" s="17">
        <v>155</v>
      </c>
      <c r="S33" s="27"/>
      <c r="U33" s="55" t="s">
        <v>160</v>
      </c>
      <c r="V33" s="99">
        <v>0.2778355879292404</v>
      </c>
    </row>
    <row r="34" spans="1:22" x14ac:dyDescent="0.2">
      <c r="A34" t="s">
        <v>161</v>
      </c>
      <c r="B34" s="27">
        <v>7900.427083333333</v>
      </c>
      <c r="C34" s="27">
        <v>766.22395833333337</v>
      </c>
      <c r="D34" s="27">
        <v>763.203125</v>
      </c>
      <c r="E34" s="27">
        <v>901.578125</v>
      </c>
      <c r="F34" s="27">
        <v>828.38541666666663</v>
      </c>
      <c r="G34" s="27">
        <v>2232.7239583333335</v>
      </c>
      <c r="H34" s="27">
        <v>288.703125</v>
      </c>
      <c r="J34" t="s">
        <v>161</v>
      </c>
      <c r="K34" s="17">
        <v>11285.951923076924</v>
      </c>
      <c r="L34" s="17">
        <v>13681.244791666666</v>
      </c>
      <c r="N34" t="s">
        <v>161</v>
      </c>
      <c r="O34" s="46">
        <v>13.935483932495117</v>
      </c>
      <c r="Q34" t="s">
        <v>161</v>
      </c>
      <c r="R34" s="17">
        <v>183</v>
      </c>
      <c r="S34" s="27"/>
      <c r="U34" s="55" t="s">
        <v>161</v>
      </c>
      <c r="V34" s="99">
        <v>0</v>
      </c>
    </row>
    <row r="35" spans="1:22" x14ac:dyDescent="0.2">
      <c r="A35" t="s">
        <v>162</v>
      </c>
      <c r="B35" s="27">
        <v>8871.3305785123976</v>
      </c>
      <c r="C35" s="27">
        <v>2286.3388429752067</v>
      </c>
      <c r="D35" s="27">
        <v>879.55371900826447</v>
      </c>
      <c r="E35" s="27">
        <v>1199.9586776859503</v>
      </c>
      <c r="F35" s="27">
        <v>2125.586776859504</v>
      </c>
      <c r="G35" s="27">
        <v>2185.090909090909</v>
      </c>
      <c r="H35" s="27">
        <v>851.25619834710744</v>
      </c>
      <c r="J35" t="s">
        <v>162</v>
      </c>
      <c r="K35" s="17">
        <v>17964.636363636364</v>
      </c>
      <c r="L35" s="17">
        <v>18386.886178861787</v>
      </c>
      <c r="N35" t="s">
        <v>162</v>
      </c>
      <c r="O35" s="46">
        <v>9.9777774810791016</v>
      </c>
      <c r="Q35" t="s">
        <v>162</v>
      </c>
      <c r="R35" s="17">
        <v>138</v>
      </c>
      <c r="S35" s="27"/>
      <c r="U35" s="55" t="s">
        <v>162</v>
      </c>
      <c r="V35" s="99">
        <v>0.44274809160305345</v>
      </c>
    </row>
    <row r="36" spans="1:22" x14ac:dyDescent="0.2">
      <c r="A36" t="s">
        <v>165</v>
      </c>
      <c r="B36" s="27">
        <v>6093.4207105719233</v>
      </c>
      <c r="C36" s="27">
        <v>155.92331022530328</v>
      </c>
      <c r="D36" s="27">
        <v>574.55805892547664</v>
      </c>
      <c r="E36" s="27">
        <v>609.12435008665511</v>
      </c>
      <c r="F36" s="27">
        <v>190.06802426343154</v>
      </c>
      <c r="G36" s="27">
        <v>878.87305025996534</v>
      </c>
      <c r="H36" s="27">
        <v>1763.0697573656846</v>
      </c>
      <c r="J36" t="s">
        <v>165</v>
      </c>
      <c r="K36" s="17">
        <v>9968.5889415481834</v>
      </c>
      <c r="L36" s="17">
        <v>10342.294533762059</v>
      </c>
      <c r="N36" t="s">
        <v>165</v>
      </c>
      <c r="O36" s="46">
        <v>18.089122772216797</v>
      </c>
      <c r="Q36" t="s">
        <v>165</v>
      </c>
      <c r="R36" s="17">
        <v>307</v>
      </c>
      <c r="S36" s="27"/>
      <c r="U36" s="55" t="s">
        <v>165</v>
      </c>
      <c r="V36" s="99">
        <v>6.3993679636579107E-2</v>
      </c>
    </row>
    <row r="37" spans="1:22" x14ac:dyDescent="0.2">
      <c r="A37" t="s">
        <v>166</v>
      </c>
      <c r="B37" s="27">
        <v>5950.5503943908852</v>
      </c>
      <c r="C37" s="27">
        <v>888.79754601226989</v>
      </c>
      <c r="D37" s="27">
        <v>555.15249780893953</v>
      </c>
      <c r="E37" s="27">
        <v>911.46976336546891</v>
      </c>
      <c r="F37" s="27">
        <v>1118.1446099912357</v>
      </c>
      <c r="G37" s="27">
        <v>1179.2243645924627</v>
      </c>
      <c r="H37" s="27">
        <v>1081.3120070113935</v>
      </c>
      <c r="J37" t="s">
        <v>166</v>
      </c>
      <c r="K37" s="17">
        <v>10901.812309035357</v>
      </c>
      <c r="L37" s="17">
        <v>11620.534317984362</v>
      </c>
      <c r="N37" t="s">
        <v>166</v>
      </c>
      <c r="O37" s="46">
        <v>16.978260040283203</v>
      </c>
      <c r="Q37" t="s">
        <v>166</v>
      </c>
      <c r="R37" s="17">
        <v>232.2</v>
      </c>
      <c r="S37" s="27"/>
      <c r="U37" s="55" t="s">
        <v>166</v>
      </c>
      <c r="V37" s="99">
        <v>0.40253164556962023</v>
      </c>
    </row>
    <row r="38" spans="1:22" x14ac:dyDescent="0.2">
      <c r="A38" t="s">
        <v>149</v>
      </c>
      <c r="B38" s="27">
        <v>5797.6276352151599</v>
      </c>
      <c r="C38" s="27">
        <v>491.26585076983815</v>
      </c>
      <c r="D38" s="27">
        <v>533.72001579155153</v>
      </c>
      <c r="E38" s="27">
        <v>359.09703908409</v>
      </c>
      <c r="F38" s="27">
        <v>885.71133043821555</v>
      </c>
      <c r="G38" s="27">
        <v>1717.6603237268062</v>
      </c>
      <c r="H38" s="27">
        <v>1193.7613896565338</v>
      </c>
      <c r="J38" t="s">
        <v>149</v>
      </c>
      <c r="K38" s="17">
        <v>10193.71995691645</v>
      </c>
      <c r="L38" s="17">
        <v>11154.796519306969</v>
      </c>
      <c r="N38" t="s">
        <v>149</v>
      </c>
      <c r="O38" s="46">
        <v>17.905349731445313</v>
      </c>
      <c r="Q38" t="s">
        <v>149</v>
      </c>
      <c r="R38" s="17">
        <v>288.40909090909093</v>
      </c>
      <c r="S38" s="27"/>
      <c r="U38" s="55" t="s">
        <v>149</v>
      </c>
      <c r="V38" s="99">
        <v>0.16419645451903517</v>
      </c>
    </row>
    <row r="39" spans="1:22" x14ac:dyDescent="0.2">
      <c r="A39" t="s">
        <v>168</v>
      </c>
      <c r="B39" s="27">
        <v>6103.7418449666784</v>
      </c>
      <c r="C39" s="27">
        <v>314.00280603297091</v>
      </c>
      <c r="D39" s="27">
        <v>721.50263065591025</v>
      </c>
      <c r="E39" s="27">
        <v>677.60434935110493</v>
      </c>
      <c r="F39" s="27">
        <v>805.86671343388286</v>
      </c>
      <c r="G39" s="27">
        <v>2005.7271132935812</v>
      </c>
      <c r="H39" s="27">
        <v>0</v>
      </c>
      <c r="J39" t="s">
        <v>168</v>
      </c>
      <c r="K39" s="17">
        <v>9540.2548887390421</v>
      </c>
      <c r="L39" s="17">
        <v>11001.69325997249</v>
      </c>
      <c r="N39" t="s">
        <v>152</v>
      </c>
      <c r="O39" s="46">
        <v>15.305935859680176</v>
      </c>
      <c r="Q39" t="s">
        <v>168</v>
      </c>
      <c r="R39" s="17">
        <v>181.5</v>
      </c>
      <c r="S39" s="27"/>
      <c r="U39" s="55" t="s">
        <v>168</v>
      </c>
      <c r="V39" s="99">
        <v>0.16439290586630287</v>
      </c>
    </row>
    <row r="40" spans="1:22" x14ac:dyDescent="0.2">
      <c r="A40" t="s">
        <v>169</v>
      </c>
      <c r="B40" s="27">
        <v>6247.8329262335128</v>
      </c>
      <c r="C40" s="27">
        <v>484.4240351734245</v>
      </c>
      <c r="D40" s="27">
        <v>684.34391792867609</v>
      </c>
      <c r="E40" s="27">
        <v>541.70102589154862</v>
      </c>
      <c r="F40" s="27">
        <v>749.78114313629703</v>
      </c>
      <c r="G40" s="27">
        <v>1209.3580850024425</v>
      </c>
      <c r="H40" s="27">
        <v>869.44015632633125</v>
      </c>
      <c r="J40" t="s">
        <v>169</v>
      </c>
      <c r="K40" s="17">
        <v>10074.475252282557</v>
      </c>
      <c r="L40" s="17">
        <v>11134.716346153846</v>
      </c>
      <c r="N40" t="s">
        <v>168</v>
      </c>
      <c r="O40" s="46">
        <v>17.346456527709961</v>
      </c>
      <c r="Q40" t="s">
        <v>169</v>
      </c>
      <c r="R40" s="17">
        <v>187.63636363636363</v>
      </c>
      <c r="S40" s="27"/>
      <c r="U40" s="55" t="s">
        <v>169</v>
      </c>
      <c r="V40" s="99">
        <v>0.27634011090573013</v>
      </c>
    </row>
    <row r="41" spans="1:22" x14ac:dyDescent="0.2">
      <c r="A41" t="s">
        <v>172</v>
      </c>
      <c r="B41" s="27">
        <v>6055.3364558938329</v>
      </c>
      <c r="C41" s="27">
        <v>1275.2708821233412</v>
      </c>
      <c r="D41" s="27">
        <v>685.06479313036687</v>
      </c>
      <c r="E41" s="27">
        <v>724.41998438719747</v>
      </c>
      <c r="F41" s="27">
        <v>1573.9547228727556</v>
      </c>
      <c r="G41" s="27">
        <v>1093.5175644028102</v>
      </c>
      <c r="H41" s="27">
        <v>333.20843091334893</v>
      </c>
      <c r="J41" t="s">
        <v>172</v>
      </c>
      <c r="K41" s="17">
        <v>10703.814671814673</v>
      </c>
      <c r="L41" s="17">
        <v>11810.116913484022</v>
      </c>
      <c r="N41" t="s">
        <v>169</v>
      </c>
      <c r="O41" s="46">
        <v>17.441860198974609</v>
      </c>
      <c r="Q41" t="s">
        <v>172</v>
      </c>
      <c r="R41" s="17">
        <v>126.6</v>
      </c>
      <c r="S41" s="27"/>
      <c r="U41" s="55" t="s">
        <v>172</v>
      </c>
      <c r="V41" s="99">
        <v>0</v>
      </c>
    </row>
    <row r="42" spans="1:22" x14ac:dyDescent="0.2">
      <c r="A42" t="s">
        <v>173</v>
      </c>
      <c r="B42" s="27">
        <v>6022.4504101416851</v>
      </c>
      <c r="C42" s="27">
        <v>951.32140193885164</v>
      </c>
      <c r="D42" s="27">
        <v>721.97762863534672</v>
      </c>
      <c r="E42" s="27">
        <v>674.52498135719611</v>
      </c>
      <c r="F42" s="27">
        <v>1846.5145413870246</v>
      </c>
      <c r="G42" s="27">
        <v>1122.8605518269949</v>
      </c>
      <c r="H42" s="27">
        <v>341.69276659209544</v>
      </c>
      <c r="J42" t="s">
        <v>173</v>
      </c>
      <c r="K42" s="17">
        <v>10737.446531791908</v>
      </c>
      <c r="L42" s="17">
        <v>11865.96106705119</v>
      </c>
      <c r="N42" t="s">
        <v>172</v>
      </c>
      <c r="O42" s="46">
        <v>16.303665161132813</v>
      </c>
      <c r="Q42" t="s">
        <v>173</v>
      </c>
      <c r="R42" s="17">
        <v>144</v>
      </c>
      <c r="S42" s="27"/>
      <c r="U42" s="55" t="s">
        <v>173</v>
      </c>
      <c r="V42" s="99">
        <v>0.31673582295988933</v>
      </c>
    </row>
    <row r="43" spans="1:22" x14ac:dyDescent="0.2">
      <c r="A43" t="s">
        <v>174</v>
      </c>
      <c r="B43" s="27">
        <v>6347.8456420492348</v>
      </c>
      <c r="C43" s="27">
        <v>534.67531603459747</v>
      </c>
      <c r="D43" s="27">
        <v>491.77711244178312</v>
      </c>
      <c r="E43" s="27">
        <v>941.9507651363939</v>
      </c>
      <c r="F43" s="27">
        <v>236.27411842980706</v>
      </c>
      <c r="G43" s="27">
        <v>1456.9906852960746</v>
      </c>
      <c r="H43" s="27">
        <v>153.8589487691284</v>
      </c>
      <c r="J43" t="s">
        <v>174</v>
      </c>
      <c r="K43" s="17">
        <v>10152.784288473922</v>
      </c>
      <c r="L43" s="17">
        <v>11818.696527101591</v>
      </c>
      <c r="N43" t="s">
        <v>173</v>
      </c>
      <c r="O43" s="46">
        <v>16.458824157714844</v>
      </c>
      <c r="Q43" t="s">
        <v>174</v>
      </c>
      <c r="R43" s="17">
        <v>128.5</v>
      </c>
      <c r="S43" s="27"/>
      <c r="U43" s="55" t="s">
        <v>174</v>
      </c>
      <c r="V43" s="99">
        <v>0.31748071979434445</v>
      </c>
    </row>
    <row r="44" spans="1:22" x14ac:dyDescent="0.2">
      <c r="A44" t="s">
        <v>176</v>
      </c>
      <c r="B44" s="27">
        <v>8453.6135084427769</v>
      </c>
      <c r="C44" s="27">
        <v>3006.1988742964354</v>
      </c>
      <c r="D44" s="27">
        <v>1484.0863039399624</v>
      </c>
      <c r="E44" s="27">
        <v>1210.6341463414635</v>
      </c>
      <c r="F44" s="27">
        <v>666.70168855534712</v>
      </c>
      <c r="G44" s="27">
        <v>1958.2063789868669</v>
      </c>
      <c r="H44" s="27">
        <v>0</v>
      </c>
      <c r="J44" t="s">
        <v>176</v>
      </c>
      <c r="K44" s="17">
        <v>15872.741935483871</v>
      </c>
      <c r="L44" s="17">
        <v>17689.821167883212</v>
      </c>
      <c r="N44" t="s">
        <v>174</v>
      </c>
      <c r="O44" s="46">
        <v>15.809128761291504</v>
      </c>
      <c r="Q44" t="s">
        <v>176</v>
      </c>
      <c r="R44" s="17">
        <v>294</v>
      </c>
      <c r="S44" s="27"/>
      <c r="U44" s="55" t="s">
        <v>176</v>
      </c>
      <c r="V44" s="99">
        <v>0.41438356164383561</v>
      </c>
    </row>
    <row r="45" spans="1:22" x14ac:dyDescent="0.2">
      <c r="A45" t="s">
        <v>177</v>
      </c>
      <c r="B45" s="27">
        <v>7218.1996332198059</v>
      </c>
      <c r="C45" s="27">
        <v>258.30599947602832</v>
      </c>
      <c r="D45" s="27">
        <v>912.62143044275604</v>
      </c>
      <c r="E45" s="27">
        <v>809.30678543358658</v>
      </c>
      <c r="F45" s="27">
        <v>579.72701074141992</v>
      </c>
      <c r="G45" s="27">
        <v>1405.0489913544668</v>
      </c>
      <c r="H45" s="27">
        <v>1666.8294472098507</v>
      </c>
      <c r="J45" t="s">
        <v>177</v>
      </c>
      <c r="K45" s="17">
        <v>11794.949545913219</v>
      </c>
      <c r="L45" s="17">
        <v>13393.573635427394</v>
      </c>
      <c r="N45" t="s">
        <v>176</v>
      </c>
      <c r="O45" s="46">
        <v>12.29411792755127</v>
      </c>
      <c r="Q45" t="s">
        <v>177</v>
      </c>
      <c r="R45" s="17">
        <v>623</v>
      </c>
      <c r="S45" s="27"/>
      <c r="U45" s="55" t="s">
        <v>177</v>
      </c>
      <c r="V45" s="99">
        <v>9.4083414161008724E-2</v>
      </c>
    </row>
    <row r="46" spans="1:22" x14ac:dyDescent="0.2">
      <c r="A46" t="s">
        <v>180</v>
      </c>
      <c r="B46" s="27">
        <v>9344.5464581416745</v>
      </c>
      <c r="C46" s="27">
        <v>1831.0745170193193</v>
      </c>
      <c r="D46" s="27">
        <v>1149.6945722171113</v>
      </c>
      <c r="E46" s="27">
        <v>488.77828886844526</v>
      </c>
      <c r="F46" s="27">
        <v>975.24931002759888</v>
      </c>
      <c r="G46" s="27">
        <v>5161.5289788408463</v>
      </c>
      <c r="H46" s="27">
        <v>119.26770929162834</v>
      </c>
      <c r="J46" t="s">
        <v>180</v>
      </c>
      <c r="K46" s="17">
        <v>21253.752995391704</v>
      </c>
      <c r="L46" s="17">
        <v>20467.453053783043</v>
      </c>
      <c r="N46" t="s">
        <v>180</v>
      </c>
      <c r="O46" s="46">
        <v>9.6510419845581055</v>
      </c>
      <c r="Q46" t="s">
        <v>180</v>
      </c>
      <c r="R46" s="17">
        <v>197</v>
      </c>
      <c r="S46" s="27"/>
      <c r="U46" s="55" t="s">
        <v>180</v>
      </c>
      <c r="V46" s="99">
        <v>0.44061962134251292</v>
      </c>
    </row>
    <row r="47" spans="1:22" x14ac:dyDescent="0.2">
      <c r="A47" t="s">
        <v>181</v>
      </c>
      <c r="B47" s="27">
        <v>9118.8159509202451</v>
      </c>
      <c r="C47" s="27">
        <v>1640.2085889570553</v>
      </c>
      <c r="D47" s="27">
        <v>783.02760736196319</v>
      </c>
      <c r="E47" s="27">
        <v>0</v>
      </c>
      <c r="F47" s="27">
        <v>1266.579754601227</v>
      </c>
      <c r="G47" s="27">
        <v>4115.9417177914111</v>
      </c>
      <c r="H47" s="27">
        <v>0</v>
      </c>
      <c r="J47" t="s">
        <v>181</v>
      </c>
      <c r="K47" s="17">
        <v>14751.985569985571</v>
      </c>
      <c r="L47" s="17">
        <v>17345.609756097561</v>
      </c>
      <c r="N47" t="s">
        <v>181</v>
      </c>
      <c r="O47" s="46">
        <v>13.159999847412109</v>
      </c>
      <c r="Q47" t="s">
        <v>181</v>
      </c>
      <c r="R47" s="17">
        <v>90</v>
      </c>
      <c r="S47" s="27"/>
      <c r="U47" s="55" t="s">
        <v>181</v>
      </c>
      <c r="V47" s="99">
        <v>0.50154798761609909</v>
      </c>
    </row>
    <row r="48" spans="1:22" x14ac:dyDescent="0.2">
      <c r="A48" t="s">
        <v>182</v>
      </c>
      <c r="B48" s="27">
        <v>8653.801980198019</v>
      </c>
      <c r="C48" s="27">
        <v>1411.3201320132014</v>
      </c>
      <c r="D48" s="27">
        <v>1105.8943894389438</v>
      </c>
      <c r="E48" s="27">
        <v>998.03960396039599</v>
      </c>
      <c r="F48" s="27">
        <v>844.99669966996703</v>
      </c>
      <c r="G48" s="27">
        <v>2503.7161716171618</v>
      </c>
      <c r="H48" s="27">
        <v>0</v>
      </c>
      <c r="J48" t="s">
        <v>182</v>
      </c>
      <c r="K48" s="17">
        <v>15155.058419243986</v>
      </c>
      <c r="L48" s="17">
        <v>15574.69306930693</v>
      </c>
      <c r="N48" t="s">
        <v>182</v>
      </c>
      <c r="O48" s="46">
        <v>10.629630088806152</v>
      </c>
      <c r="Q48" t="s">
        <v>182</v>
      </c>
      <c r="R48" s="17">
        <v>153</v>
      </c>
      <c r="S48" s="27"/>
      <c r="U48" s="55" t="s">
        <v>182</v>
      </c>
      <c r="V48" s="99">
        <v>0.47826086956521741</v>
      </c>
    </row>
    <row r="49" spans="1:22" x14ac:dyDescent="0.2">
      <c r="A49" t="s">
        <v>183</v>
      </c>
      <c r="B49" s="27">
        <v>6461.6972563859981</v>
      </c>
      <c r="C49" s="27">
        <v>878.79659413434251</v>
      </c>
      <c r="D49" s="27">
        <v>676.97634815515607</v>
      </c>
      <c r="E49" s="27">
        <v>535.1485335856197</v>
      </c>
      <c r="F49" s="27">
        <v>309.62157048249765</v>
      </c>
      <c r="G49" s="27">
        <v>1138.6887417218543</v>
      </c>
      <c r="H49" s="27">
        <v>0</v>
      </c>
      <c r="J49" t="s">
        <v>183</v>
      </c>
      <c r="K49" s="17">
        <v>9453.3370681605975</v>
      </c>
      <c r="L49" s="17">
        <v>10252.789915966387</v>
      </c>
      <c r="N49" t="s">
        <v>183</v>
      </c>
      <c r="O49" s="46">
        <v>18.94871711730957</v>
      </c>
      <c r="Q49" t="s">
        <v>183</v>
      </c>
      <c r="R49" s="17">
        <v>141</v>
      </c>
      <c r="S49" s="27"/>
      <c r="U49" s="55" t="s">
        <v>183</v>
      </c>
      <c r="V49" s="99">
        <v>0.28676470588235292</v>
      </c>
    </row>
    <row r="50" spans="1:22" x14ac:dyDescent="0.2">
      <c r="A50" t="s">
        <v>184</v>
      </c>
      <c r="B50" s="27">
        <v>5965.0796205806264</v>
      </c>
      <c r="C50" s="27">
        <v>490.86634090255819</v>
      </c>
      <c r="D50" s="27">
        <v>757.94596148318487</v>
      </c>
      <c r="E50" s="27">
        <v>604.16556481747625</v>
      </c>
      <c r="F50" s="27">
        <v>1035.5475711411325</v>
      </c>
      <c r="G50" s="27">
        <v>1424.0281690140846</v>
      </c>
      <c r="H50" s="27">
        <v>465.35556194308708</v>
      </c>
      <c r="J50" t="s">
        <v>184</v>
      </c>
      <c r="K50" s="17">
        <v>9274.6698008849562</v>
      </c>
      <c r="L50" s="17">
        <v>10849.27754056362</v>
      </c>
      <c r="N50" t="s">
        <v>177</v>
      </c>
      <c r="O50" s="46">
        <v>19.579710006713867</v>
      </c>
      <c r="Q50" t="s">
        <v>184</v>
      </c>
      <c r="R50" s="17">
        <v>122.35714285714286</v>
      </c>
      <c r="S50" s="27"/>
      <c r="U50" s="55" t="s">
        <v>184</v>
      </c>
      <c r="V50" s="99">
        <v>0.19866444073455761</v>
      </c>
    </row>
    <row r="51" spans="1:22" x14ac:dyDescent="0.2">
      <c r="A51" t="s">
        <v>154</v>
      </c>
      <c r="B51" s="27">
        <v>5682.2122738295093</v>
      </c>
      <c r="C51" s="27">
        <v>440.25107256108936</v>
      </c>
      <c r="D51" s="27">
        <v>724.34732326058577</v>
      </c>
      <c r="E51" s="27">
        <v>929.11676925946654</v>
      </c>
      <c r="F51" s="27">
        <v>2220.8268979667973</v>
      </c>
      <c r="G51" s="27">
        <v>1680.0753590747995</v>
      </c>
      <c r="H51" s="27">
        <v>1491.3958216750607</v>
      </c>
      <c r="J51" t="s">
        <v>154</v>
      </c>
      <c r="K51" s="17">
        <v>14057.42323613283</v>
      </c>
      <c r="L51" s="17">
        <v>13427.499362825414</v>
      </c>
      <c r="N51" t="s">
        <v>184</v>
      </c>
      <c r="O51" s="46">
        <v>17.37359619140625</v>
      </c>
      <c r="Q51" t="s">
        <v>154</v>
      </c>
      <c r="R51" s="17">
        <v>226.375</v>
      </c>
      <c r="S51" s="27"/>
      <c r="U51" s="55" t="s">
        <v>154</v>
      </c>
      <c r="V51" s="99">
        <v>0.18714887640449437</v>
      </c>
    </row>
    <row r="52" spans="1:22" x14ac:dyDescent="0.2">
      <c r="A52" t="s">
        <v>185</v>
      </c>
      <c r="B52" s="27">
        <v>6440.521823472357</v>
      </c>
      <c r="C52" s="27">
        <v>668.71193016488849</v>
      </c>
      <c r="D52" s="27">
        <v>704.41707080504364</v>
      </c>
      <c r="E52" s="27">
        <v>773.69738118331713</v>
      </c>
      <c r="F52" s="27">
        <v>96.325897187196901</v>
      </c>
      <c r="G52" s="27">
        <v>3817.5596508244421</v>
      </c>
      <c r="H52" s="27">
        <v>0</v>
      </c>
      <c r="J52" t="s">
        <v>185</v>
      </c>
      <c r="K52" s="17">
        <v>12604.219739292364</v>
      </c>
      <c r="L52" s="17">
        <v>13360.305769230768</v>
      </c>
      <c r="N52" t="s">
        <v>154</v>
      </c>
      <c r="O52" s="46">
        <v>17.716588973999023</v>
      </c>
      <c r="Q52" t="s">
        <v>185</v>
      </c>
      <c r="R52" s="17">
        <v>253.5</v>
      </c>
      <c r="S52" s="27"/>
      <c r="U52" s="55" t="s">
        <v>185</v>
      </c>
      <c r="V52" s="99">
        <v>0.36068702290076338</v>
      </c>
    </row>
    <row r="53" spans="1:22" x14ac:dyDescent="0.2">
      <c r="A53" t="s">
        <v>186</v>
      </c>
      <c r="B53" s="27">
        <v>6137.858536585366</v>
      </c>
      <c r="C53" s="27">
        <v>919.79512195121947</v>
      </c>
      <c r="D53" s="27">
        <v>658.2</v>
      </c>
      <c r="E53" s="27">
        <v>1002.8268292682927</v>
      </c>
      <c r="F53" s="27">
        <v>967.4365853658536</v>
      </c>
      <c r="G53" s="27">
        <v>1450.6341463414635</v>
      </c>
      <c r="H53" s="27">
        <v>575.82439024390249</v>
      </c>
      <c r="J53" t="s">
        <v>186</v>
      </c>
      <c r="K53" s="17">
        <v>10760.979833926453</v>
      </c>
      <c r="L53" s="17">
        <v>11628.576190476191</v>
      </c>
      <c r="N53" t="s">
        <v>185</v>
      </c>
      <c r="O53" s="46">
        <v>14.661765098571777</v>
      </c>
      <c r="Q53" t="s">
        <v>186</v>
      </c>
      <c r="R53" s="17">
        <v>205.5</v>
      </c>
      <c r="S53" s="27"/>
      <c r="U53" s="55" t="s">
        <v>186</v>
      </c>
      <c r="V53" s="99">
        <v>0.40371229698375871</v>
      </c>
    </row>
    <row r="54" spans="1:22" x14ac:dyDescent="0.2">
      <c r="A54" t="s">
        <v>188</v>
      </c>
      <c r="B54" s="27">
        <v>6733.9433962264147</v>
      </c>
      <c r="C54" s="27">
        <v>1700.1509433962265</v>
      </c>
      <c r="D54" s="27">
        <v>911.80188679245282</v>
      </c>
      <c r="E54" s="27">
        <v>1313.1226415094341</v>
      </c>
      <c r="F54" s="27">
        <v>857.44339622641508</v>
      </c>
      <c r="G54" s="27">
        <v>1802.5911949685535</v>
      </c>
      <c r="H54" s="27">
        <v>664.2358490566038</v>
      </c>
      <c r="J54" t="s">
        <v>188</v>
      </c>
      <c r="K54" s="17">
        <v>12436.375572519084</v>
      </c>
      <c r="L54" s="17">
        <v>14030.848392036753</v>
      </c>
      <c r="N54" t="s">
        <v>186</v>
      </c>
      <c r="O54" s="46">
        <v>15.817307472229004</v>
      </c>
      <c r="Q54" t="s">
        <v>188</v>
      </c>
      <c r="R54" s="17">
        <v>144</v>
      </c>
      <c r="S54" s="27"/>
      <c r="U54" s="55" t="s">
        <v>188</v>
      </c>
      <c r="V54" s="99">
        <v>0.53082191780821919</v>
      </c>
    </row>
    <row r="55" spans="1:22" x14ac:dyDescent="0.2">
      <c r="A55" t="s">
        <v>189</v>
      </c>
      <c r="B55" s="27">
        <v>7917.0705882352941</v>
      </c>
      <c r="C55" s="27">
        <v>2399.4156862745099</v>
      </c>
      <c r="D55" s="27">
        <v>1497.9843137254902</v>
      </c>
      <c r="E55" s="27">
        <v>1208.8431372549019</v>
      </c>
      <c r="F55" s="27">
        <v>661.52156862745096</v>
      </c>
      <c r="G55" s="27">
        <v>2021.3960784313726</v>
      </c>
      <c r="H55" s="27">
        <v>938.13333333333333</v>
      </c>
      <c r="J55" t="s">
        <v>189</v>
      </c>
      <c r="K55" s="17">
        <v>15976.46891651865</v>
      </c>
      <c r="L55" s="17">
        <v>17201.981412639405</v>
      </c>
      <c r="N55" t="s">
        <v>188</v>
      </c>
      <c r="O55" s="46">
        <v>17.914894104003906</v>
      </c>
      <c r="Q55" t="s">
        <v>189</v>
      </c>
      <c r="R55" s="17">
        <v>279</v>
      </c>
      <c r="S55" s="27"/>
      <c r="U55" s="55" t="s">
        <v>189</v>
      </c>
      <c r="V55" s="99">
        <v>0.50181818181818183</v>
      </c>
    </row>
    <row r="56" spans="1:22" x14ac:dyDescent="0.2">
      <c r="A56" t="s">
        <v>190</v>
      </c>
      <c r="B56" s="27">
        <v>6440.8630490956075</v>
      </c>
      <c r="C56" s="27">
        <v>1438.8475452196383</v>
      </c>
      <c r="D56" s="27">
        <v>951.79844961240315</v>
      </c>
      <c r="E56" s="27">
        <v>1339.6640826873386</v>
      </c>
      <c r="F56" s="27">
        <v>577.02842377260981</v>
      </c>
      <c r="G56" s="27">
        <v>2030.8888888888889</v>
      </c>
      <c r="H56" s="27">
        <v>0</v>
      </c>
      <c r="J56" t="s">
        <v>190</v>
      </c>
      <c r="K56" s="17">
        <v>13595.302857142857</v>
      </c>
      <c r="L56" s="17">
        <v>13093.311053984577</v>
      </c>
      <c r="N56" t="s">
        <v>189</v>
      </c>
      <c r="O56" s="46">
        <v>15.333333015441895</v>
      </c>
      <c r="Q56" t="s">
        <v>190</v>
      </c>
      <c r="R56" s="17">
        <v>105</v>
      </c>
      <c r="S56" s="27"/>
      <c r="U56" s="55" t="s">
        <v>190</v>
      </c>
      <c r="V56" s="99">
        <v>0.6424870466321243</v>
      </c>
    </row>
    <row r="57" spans="1:22" x14ac:dyDescent="0.2">
      <c r="A57" t="s">
        <v>191</v>
      </c>
      <c r="B57" s="27">
        <v>6809.6976483762601</v>
      </c>
      <c r="C57" s="27">
        <v>1465.4087346024637</v>
      </c>
      <c r="D57" s="27">
        <v>679.2945128779395</v>
      </c>
      <c r="E57" s="27">
        <v>718.98320268757004</v>
      </c>
      <c r="F57" s="27">
        <v>331.07278835386336</v>
      </c>
      <c r="G57" s="27">
        <v>2442.8779395296751</v>
      </c>
      <c r="H57" s="27">
        <v>0</v>
      </c>
      <c r="J57" t="s">
        <v>191</v>
      </c>
      <c r="K57" s="17">
        <v>11637.26282051282</v>
      </c>
      <c r="L57" s="17">
        <v>13561.419426048566</v>
      </c>
      <c r="N57" t="s">
        <v>190</v>
      </c>
      <c r="O57" s="46">
        <v>11.390243530273438</v>
      </c>
      <c r="Q57" t="s">
        <v>191</v>
      </c>
      <c r="R57" s="17">
        <v>160</v>
      </c>
      <c r="S57" s="27"/>
      <c r="U57" s="55" t="s">
        <v>191</v>
      </c>
      <c r="V57" s="99">
        <v>0.44748858447488582</v>
      </c>
    </row>
    <row r="58" spans="1:22" x14ac:dyDescent="0.2">
      <c r="A58" t="s">
        <v>140</v>
      </c>
      <c r="B58" s="27">
        <v>5432.4794947637702</v>
      </c>
      <c r="C58" s="27">
        <v>208.77895914941243</v>
      </c>
      <c r="D58" s="27">
        <v>497.60076744743782</v>
      </c>
      <c r="E58" s="27">
        <v>518.05651930609963</v>
      </c>
      <c r="F58" s="27">
        <v>644.80941721960187</v>
      </c>
      <c r="G58" s="27">
        <v>1195.6057238788073</v>
      </c>
      <c r="H58" s="27">
        <v>1732.5305779838516</v>
      </c>
      <c r="J58" t="s">
        <v>140</v>
      </c>
      <c r="K58" s="17">
        <v>9805.0158892071086</v>
      </c>
      <c r="L58" s="17">
        <v>10815.675271845419</v>
      </c>
      <c r="N58" t="s">
        <v>191</v>
      </c>
      <c r="O58" s="46">
        <v>16.121212005615234</v>
      </c>
      <c r="Q58" t="s">
        <v>140</v>
      </c>
      <c r="R58" s="17">
        <v>466.44444444444446</v>
      </c>
      <c r="S58" s="27"/>
      <c r="U58" s="55" t="s">
        <v>140</v>
      </c>
      <c r="V58" s="99">
        <v>0.13505896313876734</v>
      </c>
    </row>
    <row r="59" spans="1:22" x14ac:dyDescent="0.2">
      <c r="A59" t="s">
        <v>193</v>
      </c>
      <c r="B59" s="27">
        <v>8571.7047353760445</v>
      </c>
      <c r="C59" s="27">
        <v>1167.682451253482</v>
      </c>
      <c r="D59" s="27">
        <v>762.11142061281339</v>
      </c>
      <c r="E59" s="27">
        <v>13.626740947075209</v>
      </c>
      <c r="F59" s="27">
        <v>743.00278551532028</v>
      </c>
      <c r="G59" s="27">
        <v>409.35376044568244</v>
      </c>
      <c r="H59" s="27">
        <v>0</v>
      </c>
      <c r="J59" t="s">
        <v>193</v>
      </c>
      <c r="K59" s="17">
        <v>16512.975206611569</v>
      </c>
      <c r="L59" s="17">
        <v>11599.482288828338</v>
      </c>
      <c r="N59" t="s">
        <v>140</v>
      </c>
      <c r="O59" s="46">
        <v>18.981662750244141</v>
      </c>
      <c r="Q59" t="s">
        <v>193</v>
      </c>
      <c r="R59" s="17">
        <v>189</v>
      </c>
      <c r="S59" s="27"/>
      <c r="U59" s="55" t="s">
        <v>193</v>
      </c>
      <c r="V59" s="99">
        <v>0.5243243243243243</v>
      </c>
    </row>
    <row r="60" spans="1:22" x14ac:dyDescent="0.2">
      <c r="A60" t="s">
        <v>194</v>
      </c>
      <c r="B60" s="27">
        <v>6620.9089322083209</v>
      </c>
      <c r="C60" s="27">
        <v>1083.1038696537678</v>
      </c>
      <c r="D60" s="27">
        <v>817.96741344195516</v>
      </c>
      <c r="E60" s="27">
        <v>840.36368926389298</v>
      </c>
      <c r="F60" s="27">
        <v>457.27145766656969</v>
      </c>
      <c r="G60" s="27">
        <v>1986.9642129764329</v>
      </c>
      <c r="H60" s="27">
        <v>517.07244690136747</v>
      </c>
      <c r="J60" t="s">
        <v>194</v>
      </c>
      <c r="K60" s="17">
        <v>11745.335208098988</v>
      </c>
      <c r="L60" s="17">
        <v>12778.470823798627</v>
      </c>
      <c r="N60" t="s">
        <v>193</v>
      </c>
      <c r="O60" s="46">
        <v>15.34782600402832</v>
      </c>
      <c r="Q60" t="s">
        <v>194</v>
      </c>
      <c r="R60" s="17">
        <v>238.28571428571428</v>
      </c>
      <c r="S60" s="27"/>
      <c r="U60" s="55" t="s">
        <v>194</v>
      </c>
      <c r="V60" s="99">
        <v>0.28441926345609064</v>
      </c>
    </row>
    <row r="61" spans="1:22" x14ac:dyDescent="0.2">
      <c r="A61" t="s">
        <v>195</v>
      </c>
      <c r="B61" s="27">
        <v>5900.5991617030668</v>
      </c>
      <c r="C61" s="27">
        <v>95.653871608206487</v>
      </c>
      <c r="D61" s="27">
        <v>653.71806750496364</v>
      </c>
      <c r="E61" s="27">
        <v>644.31281711890585</v>
      </c>
      <c r="F61" s="27">
        <v>798.87778513125966</v>
      </c>
      <c r="G61" s="27">
        <v>1021.8555040811824</v>
      </c>
      <c r="H61" s="27">
        <v>1152.472755349658</v>
      </c>
      <c r="J61" t="s">
        <v>195</v>
      </c>
      <c r="K61" s="17">
        <v>10240.003328525463</v>
      </c>
      <c r="L61" s="17">
        <v>10354.098634294385</v>
      </c>
      <c r="N61" t="s">
        <v>194</v>
      </c>
      <c r="O61" s="46">
        <v>18.191965103149414</v>
      </c>
      <c r="Q61" t="s">
        <v>195</v>
      </c>
      <c r="R61" s="17">
        <v>509.66666666666669</v>
      </c>
      <c r="S61" s="27"/>
      <c r="U61" s="55" t="s">
        <v>195</v>
      </c>
      <c r="V61" s="99">
        <v>2.3819055244195357E-2</v>
      </c>
    </row>
    <row r="62" spans="1:22" x14ac:dyDescent="0.2">
      <c r="A62" t="s">
        <v>196</v>
      </c>
      <c r="B62" s="27">
        <v>5623.3862815884477</v>
      </c>
      <c r="C62" s="27">
        <v>124.7498710675606</v>
      </c>
      <c r="D62" s="27">
        <v>603.24832387828781</v>
      </c>
      <c r="E62" s="27">
        <v>696.04976792160903</v>
      </c>
      <c r="F62" s="27">
        <v>879.9682826199072</v>
      </c>
      <c r="G62" s="27">
        <v>1005.3161423414131</v>
      </c>
      <c r="H62" s="27">
        <v>835.8120165033522</v>
      </c>
      <c r="J62" t="s">
        <v>196</v>
      </c>
      <c r="K62" s="17">
        <v>8995.7984873734131</v>
      </c>
      <c r="L62" s="17">
        <v>9969.8412256267402</v>
      </c>
      <c r="N62" t="s">
        <v>195</v>
      </c>
      <c r="O62" s="46">
        <v>18.06944465637207</v>
      </c>
      <c r="Q62" t="s">
        <v>196</v>
      </c>
      <c r="R62" s="17">
        <v>397.2</v>
      </c>
      <c r="S62" s="27"/>
      <c r="U62" s="55" t="s">
        <v>196</v>
      </c>
      <c r="V62" s="99">
        <v>5.8462989156058465E-2</v>
      </c>
    </row>
    <row r="63" spans="1:22" x14ac:dyDescent="0.2">
      <c r="A63" t="s">
        <v>199</v>
      </c>
      <c r="B63" s="27">
        <v>6001.8046147618406</v>
      </c>
      <c r="C63" s="27">
        <v>327.14235595736068</v>
      </c>
      <c r="D63" s="27">
        <v>686.3208743759277</v>
      </c>
      <c r="E63" s="27">
        <v>587.14748347051682</v>
      </c>
      <c r="F63" s="27">
        <v>977.38415868303878</v>
      </c>
      <c r="G63" s="27">
        <v>1032.1559843475914</v>
      </c>
      <c r="H63" s="27">
        <v>930.18135204425857</v>
      </c>
      <c r="J63" t="s">
        <v>199</v>
      </c>
      <c r="K63" s="17">
        <v>9874.5077939233815</v>
      </c>
      <c r="L63" s="17">
        <v>10841.464138936763</v>
      </c>
      <c r="N63" t="s">
        <v>196</v>
      </c>
      <c r="O63" s="46">
        <v>18.905155181884766</v>
      </c>
      <c r="Q63" t="s">
        <v>198</v>
      </c>
      <c r="R63" s="17">
        <v>141</v>
      </c>
      <c r="S63" s="27"/>
      <c r="U63" s="55" t="s">
        <v>198</v>
      </c>
      <c r="V63" s="99">
        <v>0.49230769230769234</v>
      </c>
    </row>
    <row r="64" spans="1:22" x14ac:dyDescent="0.2">
      <c r="A64" t="s">
        <v>200</v>
      </c>
      <c r="B64" s="27">
        <v>5909.5148378191852</v>
      </c>
      <c r="C64" s="27">
        <v>645.04761904761904</v>
      </c>
      <c r="D64" s="27">
        <v>662.21739130434787</v>
      </c>
      <c r="E64" s="27">
        <v>776.05314009661834</v>
      </c>
      <c r="F64" s="27">
        <v>342.74603174603175</v>
      </c>
      <c r="G64" s="27">
        <v>975.56728778467914</v>
      </c>
      <c r="H64" s="27">
        <v>1327.4989648033127</v>
      </c>
      <c r="J64" t="s">
        <v>200</v>
      </c>
      <c r="K64" s="17">
        <v>11103.399462004036</v>
      </c>
      <c r="L64" s="17">
        <v>11033.952622673434</v>
      </c>
      <c r="N64" t="s">
        <v>198</v>
      </c>
      <c r="O64" s="46">
        <v>16.875</v>
      </c>
      <c r="Q64" t="s">
        <v>199</v>
      </c>
      <c r="R64" s="17">
        <v>283.84615384615387</v>
      </c>
      <c r="S64" s="27"/>
      <c r="U64" s="55" t="s">
        <v>199</v>
      </c>
      <c r="V64" s="99">
        <v>0.10450038138825324</v>
      </c>
    </row>
    <row r="65" spans="1:22" x14ac:dyDescent="0.2">
      <c r="A65" t="s">
        <v>201</v>
      </c>
      <c r="B65" s="27">
        <v>5898.9439896036383</v>
      </c>
      <c r="C65" s="27">
        <v>357.93138401559452</v>
      </c>
      <c r="D65" s="27">
        <v>716.26692657569845</v>
      </c>
      <c r="E65" s="27">
        <v>787.34243014944764</v>
      </c>
      <c r="F65" s="27">
        <v>644.27108512020789</v>
      </c>
      <c r="G65" s="27">
        <v>1365.4131254061078</v>
      </c>
      <c r="H65" s="27">
        <v>781.11890838206625</v>
      </c>
      <c r="J65" t="s">
        <v>201</v>
      </c>
      <c r="K65" s="17">
        <v>9421.35427168153</v>
      </c>
      <c r="L65" s="17">
        <v>10882.365177195687</v>
      </c>
      <c r="N65" t="s">
        <v>199</v>
      </c>
      <c r="O65" s="46">
        <v>17.164764404296875</v>
      </c>
      <c r="Q65" t="s">
        <v>200</v>
      </c>
      <c r="R65" s="17">
        <v>366</v>
      </c>
      <c r="S65" s="27"/>
      <c r="U65" s="55" t="s">
        <v>200</v>
      </c>
      <c r="V65" s="99">
        <v>0.29353562005277045</v>
      </c>
    </row>
    <row r="66" spans="1:22" x14ac:dyDescent="0.2">
      <c r="A66" t="s">
        <v>202</v>
      </c>
      <c r="B66" s="27">
        <v>7168.6882793017458</v>
      </c>
      <c r="C66" s="27">
        <v>1808.3541147132169</v>
      </c>
      <c r="D66" s="27">
        <v>817.45635910224439</v>
      </c>
      <c r="E66" s="27">
        <v>846.44638403990029</v>
      </c>
      <c r="F66" s="27">
        <v>313.87281795511223</v>
      </c>
      <c r="G66" s="27">
        <v>2360.2369077306735</v>
      </c>
      <c r="H66" s="27">
        <v>611.17955112219454</v>
      </c>
      <c r="J66" t="s">
        <v>202</v>
      </c>
      <c r="K66" s="17">
        <v>12846.613365155132</v>
      </c>
      <c r="L66" s="17">
        <v>14393.147741147741</v>
      </c>
      <c r="N66" t="s">
        <v>200</v>
      </c>
      <c r="O66" s="46">
        <v>15.763157844543457</v>
      </c>
      <c r="Q66" t="s">
        <v>201</v>
      </c>
      <c r="R66" s="17">
        <v>428.1</v>
      </c>
      <c r="S66" s="27"/>
      <c r="U66" s="55" t="s">
        <v>201</v>
      </c>
      <c r="V66" s="99">
        <v>0.21965748324646314</v>
      </c>
    </row>
    <row r="67" spans="1:22" x14ac:dyDescent="0.2">
      <c r="A67" t="s">
        <v>203</v>
      </c>
      <c r="B67" s="27">
        <v>7813.0133000831256</v>
      </c>
      <c r="C67" s="27">
        <v>871.29842061512886</v>
      </c>
      <c r="D67" s="27">
        <v>555.82709891936827</v>
      </c>
      <c r="E67" s="27">
        <v>1614.9559434746468</v>
      </c>
      <c r="F67" s="27">
        <v>518.88196176226097</v>
      </c>
      <c r="G67" s="27">
        <v>1162.812136325852</v>
      </c>
      <c r="H67" s="27">
        <v>0</v>
      </c>
      <c r="J67" t="s">
        <v>203</v>
      </c>
      <c r="K67" s="17">
        <v>11703.013201320133</v>
      </c>
      <c r="L67" s="17">
        <v>12749.845098830174</v>
      </c>
      <c r="N67" t="s">
        <v>201</v>
      </c>
      <c r="O67" s="46">
        <v>18.228570938110352</v>
      </c>
      <c r="Q67" t="s">
        <v>202</v>
      </c>
      <c r="R67" s="17">
        <v>106.5</v>
      </c>
      <c r="S67" s="27"/>
      <c r="U67" s="55" t="s">
        <v>202</v>
      </c>
      <c r="V67" s="99">
        <v>0.4375</v>
      </c>
    </row>
    <row r="68" spans="1:22" x14ac:dyDescent="0.2">
      <c r="A68" t="s">
        <v>204</v>
      </c>
      <c r="B68" s="27">
        <v>9283.818181818182</v>
      </c>
      <c r="C68" s="27">
        <v>2817.9234449760766</v>
      </c>
      <c r="D68" s="27">
        <v>772.4497607655502</v>
      </c>
      <c r="E68" s="27">
        <v>993.24401913875602</v>
      </c>
      <c r="F68" s="27">
        <v>125.93301435406698</v>
      </c>
      <c r="G68" s="27">
        <v>2649.492822966507</v>
      </c>
      <c r="H68" s="27">
        <v>155.10047846889952</v>
      </c>
      <c r="J68" t="s">
        <v>204</v>
      </c>
      <c r="K68" s="17">
        <v>17732.03125</v>
      </c>
      <c r="L68" s="17">
        <v>18330.481132075471</v>
      </c>
      <c r="N68" t="s">
        <v>202</v>
      </c>
      <c r="O68" s="46">
        <v>11.55555534362793</v>
      </c>
      <c r="Q68" t="s">
        <v>203</v>
      </c>
      <c r="R68" s="17">
        <v>152.25</v>
      </c>
      <c r="S68" s="27"/>
      <c r="U68" s="55" t="s">
        <v>203</v>
      </c>
      <c r="V68" s="99">
        <v>0.23432601880877743</v>
      </c>
    </row>
    <row r="69" spans="1:22" x14ac:dyDescent="0.2">
      <c r="A69" t="s">
        <v>205</v>
      </c>
      <c r="B69" s="27">
        <v>6842.7169811320755</v>
      </c>
      <c r="C69" s="27">
        <v>487.34905660377359</v>
      </c>
      <c r="D69" s="27">
        <v>698.33805031446536</v>
      </c>
      <c r="E69" s="27">
        <v>595.77515723270437</v>
      </c>
      <c r="F69" s="27">
        <v>709.21383647798746</v>
      </c>
      <c r="G69" s="27">
        <v>1316.7547169811321</v>
      </c>
      <c r="H69" s="27">
        <v>0</v>
      </c>
      <c r="J69" t="s">
        <v>205</v>
      </c>
      <c r="K69" s="17">
        <v>9759.0574350904808</v>
      </c>
      <c r="L69" s="17">
        <v>11030.169517884915</v>
      </c>
      <c r="N69" t="s">
        <v>203</v>
      </c>
      <c r="O69" s="46">
        <v>16.645282745361328</v>
      </c>
      <c r="Q69" t="s">
        <v>204</v>
      </c>
      <c r="R69" s="17">
        <v>108</v>
      </c>
      <c r="S69" s="27"/>
      <c r="U69" s="55" t="s">
        <v>204</v>
      </c>
      <c r="V69" s="99">
        <v>0</v>
      </c>
    </row>
    <row r="70" spans="1:22" x14ac:dyDescent="0.2">
      <c r="A70" t="s">
        <v>207</v>
      </c>
      <c r="B70" s="27">
        <v>6710.4961240310076</v>
      </c>
      <c r="C70" s="27">
        <v>1338.6976744186047</v>
      </c>
      <c r="D70" s="27">
        <v>754.18604651162786</v>
      </c>
      <c r="E70" s="27">
        <v>1079.0077519379845</v>
      </c>
      <c r="F70" s="27">
        <v>353.70542635658916</v>
      </c>
      <c r="G70" s="27">
        <v>1688.3100775193798</v>
      </c>
      <c r="H70" s="27">
        <v>0</v>
      </c>
      <c r="J70" t="s">
        <v>207</v>
      </c>
      <c r="K70" s="17">
        <v>11498.406779661016</v>
      </c>
      <c r="L70" s="17">
        <v>12468.861538461539</v>
      </c>
      <c r="N70" t="s">
        <v>204</v>
      </c>
      <c r="O70" s="46">
        <v>13.448275566101074</v>
      </c>
      <c r="Q70" t="s">
        <v>205</v>
      </c>
      <c r="R70" s="17">
        <v>175.5</v>
      </c>
      <c r="S70" s="27"/>
      <c r="U70" s="55" t="s">
        <v>205</v>
      </c>
      <c r="V70" s="99">
        <v>0.28129829984544047</v>
      </c>
    </row>
    <row r="71" spans="1:22" x14ac:dyDescent="0.2">
      <c r="A71" t="s">
        <v>208</v>
      </c>
      <c r="B71" s="27">
        <v>6089.3304721030045</v>
      </c>
      <c r="C71" s="27">
        <v>239.3197424892704</v>
      </c>
      <c r="D71" s="27">
        <v>840.6480686695279</v>
      </c>
      <c r="E71" s="27">
        <v>693.03862660944208</v>
      </c>
      <c r="F71" s="27">
        <v>1813.7585836909871</v>
      </c>
      <c r="G71" s="27">
        <v>3040.9248927038625</v>
      </c>
      <c r="H71" s="27">
        <v>0</v>
      </c>
      <c r="J71" t="s">
        <v>208</v>
      </c>
      <c r="K71" s="17">
        <v>11847.280295047418</v>
      </c>
      <c r="L71" s="17">
        <v>12813.353191489361</v>
      </c>
      <c r="N71" t="s">
        <v>205</v>
      </c>
      <c r="O71" s="46">
        <v>15.080246925354004</v>
      </c>
      <c r="Q71" t="s">
        <v>207</v>
      </c>
      <c r="R71" s="17">
        <v>81</v>
      </c>
      <c r="S71" s="27"/>
      <c r="U71" s="55" t="s">
        <v>207</v>
      </c>
      <c r="V71" s="99">
        <v>0.41538461538461541</v>
      </c>
    </row>
    <row r="72" spans="1:22" x14ac:dyDescent="0.2">
      <c r="A72" t="s">
        <v>209</v>
      </c>
      <c r="B72" s="27">
        <v>7321.0798722044728</v>
      </c>
      <c r="C72" s="27">
        <v>1142.3386581469649</v>
      </c>
      <c r="D72" s="27">
        <v>670.27156549520771</v>
      </c>
      <c r="E72" s="27">
        <v>673.74440894568693</v>
      </c>
      <c r="F72" s="27">
        <v>926.3418530351438</v>
      </c>
      <c r="G72" s="27">
        <v>1995.0511182108626</v>
      </c>
      <c r="H72" s="27">
        <v>499.08626198083067</v>
      </c>
      <c r="J72" t="s">
        <v>209</v>
      </c>
      <c r="K72" s="17">
        <v>12651.117117117117</v>
      </c>
      <c r="L72" s="17">
        <v>13657.111111111111</v>
      </c>
      <c r="N72" t="s">
        <v>207</v>
      </c>
      <c r="O72" s="46">
        <v>15.71923828125</v>
      </c>
      <c r="Q72" t="s">
        <v>208</v>
      </c>
      <c r="R72" s="17">
        <v>227.25</v>
      </c>
      <c r="S72" s="27"/>
      <c r="U72" s="55" t="s">
        <v>208</v>
      </c>
      <c r="V72" s="99">
        <v>0.1221449851042701</v>
      </c>
    </row>
    <row r="73" spans="1:22" x14ac:dyDescent="0.2">
      <c r="A73" t="s">
        <v>210</v>
      </c>
      <c r="B73" s="27">
        <v>6004.6169665809766</v>
      </c>
      <c r="C73" s="27">
        <v>1567.2133676092544</v>
      </c>
      <c r="D73" s="27">
        <v>1083.7994858611826</v>
      </c>
      <c r="E73" s="27">
        <v>1485.5372750642673</v>
      </c>
      <c r="F73" s="27">
        <v>1470.2262210796914</v>
      </c>
      <c r="G73" s="27">
        <v>1563.1465295629821</v>
      </c>
      <c r="H73" s="27">
        <v>0</v>
      </c>
      <c r="J73" t="s">
        <v>210</v>
      </c>
      <c r="K73" s="17">
        <v>13214.859375</v>
      </c>
      <c r="L73" s="17">
        <v>14469.012531328321</v>
      </c>
      <c r="N73" t="s">
        <v>208</v>
      </c>
      <c r="O73" s="46">
        <v>18.75</v>
      </c>
      <c r="Q73" t="s">
        <v>209</v>
      </c>
      <c r="R73" s="17">
        <v>333</v>
      </c>
      <c r="S73" s="27"/>
      <c r="U73" s="55" t="s">
        <v>209</v>
      </c>
      <c r="V73" s="99">
        <v>0.42990654205607476</v>
      </c>
    </row>
    <row r="74" spans="1:22" x14ac:dyDescent="0.2">
      <c r="A74" t="s">
        <v>211</v>
      </c>
      <c r="B74" s="27">
        <v>12149.85</v>
      </c>
      <c r="C74" s="27">
        <v>224.4</v>
      </c>
      <c r="D74" s="27">
        <v>916.11249999999995</v>
      </c>
      <c r="E74" s="27">
        <v>0</v>
      </c>
      <c r="F74" s="27">
        <v>1017.4</v>
      </c>
      <c r="G74" s="27">
        <v>1460.1624999999999</v>
      </c>
      <c r="H74" s="27">
        <v>0</v>
      </c>
      <c r="J74" t="s">
        <v>211</v>
      </c>
      <c r="K74" s="17">
        <v>19058.330935251797</v>
      </c>
      <c r="L74" s="17">
        <v>16385.109756097561</v>
      </c>
      <c r="N74" t="s">
        <v>209</v>
      </c>
      <c r="O74" s="46">
        <v>15.510638236999512</v>
      </c>
      <c r="Q74" t="s">
        <v>210</v>
      </c>
      <c r="R74" s="17">
        <v>213</v>
      </c>
      <c r="S74" s="27"/>
      <c r="U74" s="55" t="s">
        <v>210</v>
      </c>
      <c r="V74" s="99">
        <v>0.56561085972850678</v>
      </c>
    </row>
    <row r="75" spans="1:22" x14ac:dyDescent="0.2">
      <c r="A75" t="s">
        <v>214</v>
      </c>
      <c r="B75" s="27">
        <v>6307.0637140637136</v>
      </c>
      <c r="C75" s="27">
        <v>851.03807303807309</v>
      </c>
      <c r="D75" s="27">
        <v>431.17327117327119</v>
      </c>
      <c r="E75" s="27">
        <v>1187.9805749805751</v>
      </c>
      <c r="F75" s="27">
        <v>845.91686091686097</v>
      </c>
      <c r="G75" s="27">
        <v>555.16550116550115</v>
      </c>
      <c r="H75" s="27">
        <v>0</v>
      </c>
      <c r="J75" t="s">
        <v>214</v>
      </c>
      <c r="K75" s="17">
        <v>11371.8454475899</v>
      </c>
      <c r="L75" s="17">
        <v>11072.028755202422</v>
      </c>
      <c r="N75" t="s">
        <v>210</v>
      </c>
      <c r="O75" s="46">
        <v>14.619047164916992</v>
      </c>
      <c r="Q75" t="s">
        <v>211</v>
      </c>
      <c r="R75" s="17">
        <v>36</v>
      </c>
      <c r="S75" s="27"/>
      <c r="U75" s="55" t="s">
        <v>211</v>
      </c>
      <c r="V75" s="99">
        <v>1.1111111111111112E-2</v>
      </c>
    </row>
    <row r="76" spans="1:22" x14ac:dyDescent="0.2">
      <c r="A76" t="s">
        <v>215</v>
      </c>
      <c r="B76" s="27">
        <v>6092.4215246636768</v>
      </c>
      <c r="C76" s="27">
        <v>943.47149263292761</v>
      </c>
      <c r="D76" s="27">
        <v>790.07815502882772</v>
      </c>
      <c r="E76" s="27">
        <v>996.75272261370912</v>
      </c>
      <c r="F76" s="27">
        <v>360.46252402306214</v>
      </c>
      <c r="G76" s="27">
        <v>961.91479820627808</v>
      </c>
      <c r="H76" s="27">
        <v>764.42793081358104</v>
      </c>
      <c r="J76" t="s">
        <v>215</v>
      </c>
      <c r="K76" s="17">
        <v>10159.360418590335</v>
      </c>
      <c r="L76" s="17">
        <v>10940.911773940345</v>
      </c>
      <c r="N76" t="s">
        <v>211</v>
      </c>
      <c r="O76" s="46">
        <v>15.564479827880859</v>
      </c>
      <c r="Q76" t="s">
        <v>214</v>
      </c>
      <c r="R76" s="17">
        <v>179.25</v>
      </c>
      <c r="S76" s="27"/>
      <c r="U76" s="55" t="s">
        <v>214</v>
      </c>
      <c r="V76" s="99">
        <v>0.34292035398230086</v>
      </c>
    </row>
    <row r="77" spans="1:22" x14ac:dyDescent="0.2">
      <c r="A77" t="s">
        <v>216</v>
      </c>
      <c r="B77" s="27">
        <v>6339.972612119137</v>
      </c>
      <c r="C77" s="27">
        <v>12.320438206093803</v>
      </c>
      <c r="D77" s="27">
        <v>782.34234851078395</v>
      </c>
      <c r="E77" s="27">
        <v>634.76891475522086</v>
      </c>
      <c r="F77" s="27">
        <v>990.876412187607</v>
      </c>
      <c r="G77" s="27">
        <v>878.18076001369388</v>
      </c>
      <c r="H77" s="27">
        <v>1472.4710715508388</v>
      </c>
      <c r="J77" t="s">
        <v>216</v>
      </c>
      <c r="K77" s="17">
        <v>11108.607130956349</v>
      </c>
      <c r="L77" s="17">
        <v>11346.915728420334</v>
      </c>
      <c r="N77" t="s">
        <v>214</v>
      </c>
      <c r="O77" s="46">
        <v>17.205883026123047</v>
      </c>
      <c r="Q77" t="s">
        <v>215</v>
      </c>
      <c r="R77" s="17">
        <v>255.5</v>
      </c>
      <c r="S77" s="27"/>
      <c r="U77" s="55" t="s">
        <v>215</v>
      </c>
      <c r="V77" s="99">
        <v>0.27791563275434245</v>
      </c>
    </row>
    <row r="78" spans="1:22" x14ac:dyDescent="0.2">
      <c r="A78" t="s">
        <v>133</v>
      </c>
      <c r="B78" s="27">
        <v>4939.7124423963132</v>
      </c>
      <c r="C78" s="27">
        <v>758.08110599078339</v>
      </c>
      <c r="D78" s="27">
        <v>604.07373271889401</v>
      </c>
      <c r="E78" s="27">
        <v>740.27834101382484</v>
      </c>
      <c r="F78" s="27">
        <v>523.07649769585248</v>
      </c>
      <c r="G78" s="27">
        <v>902.22304147465434</v>
      </c>
      <c r="H78" s="27">
        <v>576.7852534562212</v>
      </c>
      <c r="J78" t="s">
        <v>133</v>
      </c>
      <c r="K78" s="17">
        <v>8668.24706943192</v>
      </c>
      <c r="L78" s="17">
        <v>9491.3783783783783</v>
      </c>
      <c r="N78" t="s">
        <v>215</v>
      </c>
      <c r="O78" s="46">
        <v>15.911174774169922</v>
      </c>
      <c r="Q78" t="s">
        <v>216</v>
      </c>
      <c r="R78" s="17">
        <v>358.5</v>
      </c>
      <c r="S78" s="27"/>
      <c r="U78" s="55" t="s">
        <v>216</v>
      </c>
      <c r="V78" s="99">
        <v>1.2682308180088776E-3</v>
      </c>
    </row>
    <row r="79" spans="1:22" x14ac:dyDescent="0.2">
      <c r="A79" t="s">
        <v>217</v>
      </c>
      <c r="B79" s="27">
        <v>7926.6462585034014</v>
      </c>
      <c r="C79" s="27">
        <v>2063.6258503401359</v>
      </c>
      <c r="D79" s="27">
        <v>1058.2176870748299</v>
      </c>
      <c r="E79" s="27">
        <v>850.71428571428567</v>
      </c>
      <c r="F79" s="27">
        <v>2411.4557823129253</v>
      </c>
      <c r="G79" s="27">
        <v>2338.8639455782313</v>
      </c>
      <c r="H79" s="27">
        <v>0</v>
      </c>
      <c r="J79" t="s">
        <v>217</v>
      </c>
      <c r="K79" s="17">
        <v>15554.653465346535</v>
      </c>
      <c r="L79" s="17">
        <v>17833.489932885906</v>
      </c>
      <c r="N79" t="s">
        <v>216</v>
      </c>
      <c r="O79" s="46">
        <v>16.612781524658203</v>
      </c>
      <c r="Q79" t="s">
        <v>133</v>
      </c>
      <c r="R79" s="17">
        <v>135.75</v>
      </c>
      <c r="S79" s="27"/>
      <c r="U79" s="55" t="s">
        <v>133</v>
      </c>
      <c r="V79" s="99">
        <v>0.24077328646748683</v>
      </c>
    </row>
    <row r="80" spans="1:22" x14ac:dyDescent="0.2">
      <c r="A80" t="s">
        <v>218</v>
      </c>
      <c r="B80" s="27">
        <v>5316.1641668939192</v>
      </c>
      <c r="C80" s="27">
        <v>121.43605126806654</v>
      </c>
      <c r="D80" s="27">
        <v>846.25579492773386</v>
      </c>
      <c r="E80" s="27">
        <v>450.20889010089991</v>
      </c>
      <c r="F80" s="27">
        <v>898.83501499863644</v>
      </c>
      <c r="G80" s="27">
        <v>1042.8901008999183</v>
      </c>
      <c r="H80" s="27">
        <v>1072.0109080992638</v>
      </c>
      <c r="J80" t="s">
        <v>218</v>
      </c>
      <c r="K80" s="17">
        <v>10545.699608865711</v>
      </c>
      <c r="L80" s="17">
        <v>10103.724229543039</v>
      </c>
      <c r="N80" t="s">
        <v>133</v>
      </c>
      <c r="O80" s="46">
        <v>16.944953918457031</v>
      </c>
      <c r="Q80" t="s">
        <v>217</v>
      </c>
      <c r="R80" s="17">
        <v>162</v>
      </c>
      <c r="S80" s="27"/>
      <c r="U80" s="55" t="s">
        <v>217</v>
      </c>
      <c r="V80" s="99">
        <v>0.39473684210526316</v>
      </c>
    </row>
    <row r="81" spans="1:22" x14ac:dyDescent="0.2">
      <c r="A81" t="s">
        <v>219</v>
      </c>
      <c r="B81" s="27">
        <v>6943.4681647940079</v>
      </c>
      <c r="C81" s="27">
        <v>1268.2134831460673</v>
      </c>
      <c r="D81" s="27">
        <v>975.41198501872657</v>
      </c>
      <c r="E81" s="27">
        <v>24.161048689138578</v>
      </c>
      <c r="F81" s="27">
        <v>242.77528089887642</v>
      </c>
      <c r="G81" s="27">
        <v>899.17790262172286</v>
      </c>
      <c r="H81" s="27">
        <v>594.87640449438197</v>
      </c>
      <c r="J81" t="s">
        <v>219</v>
      </c>
      <c r="K81" s="17">
        <v>9261.4604316546756</v>
      </c>
      <c r="L81" s="17">
        <v>11178.908921933085</v>
      </c>
      <c r="N81" t="s">
        <v>217</v>
      </c>
      <c r="O81" s="46">
        <v>15.714285850524902</v>
      </c>
      <c r="Q81" t="s">
        <v>218</v>
      </c>
      <c r="R81" s="17">
        <v>360.6</v>
      </c>
      <c r="S81" s="27"/>
      <c r="U81" s="55" t="s">
        <v>218</v>
      </c>
      <c r="V81" s="99">
        <v>0.14176440591534931</v>
      </c>
    </row>
    <row r="82" spans="1:22" x14ac:dyDescent="0.2">
      <c r="A82" t="s">
        <v>220</v>
      </c>
      <c r="B82" s="27">
        <v>6492.0308571428568</v>
      </c>
      <c r="C82" s="27">
        <v>328.12571428571431</v>
      </c>
      <c r="D82" s="27">
        <v>794.7714285714286</v>
      </c>
      <c r="E82" s="27">
        <v>579.75771428571431</v>
      </c>
      <c r="F82" s="27">
        <v>164.15771428571429</v>
      </c>
      <c r="G82" s="27">
        <v>1529.1291428571428</v>
      </c>
      <c r="H82" s="27">
        <v>0</v>
      </c>
      <c r="J82" t="s">
        <v>220</v>
      </c>
      <c r="K82" s="17">
        <v>10420.730263157895</v>
      </c>
      <c r="L82" s="17">
        <v>10735.209172259509</v>
      </c>
      <c r="N82" t="s">
        <v>218</v>
      </c>
      <c r="O82" s="46">
        <v>17.74615478515625</v>
      </c>
      <c r="Q82" t="s">
        <v>219</v>
      </c>
      <c r="R82" s="17">
        <v>441</v>
      </c>
      <c r="S82" s="27"/>
      <c r="U82" s="55" t="s">
        <v>219</v>
      </c>
      <c r="V82" s="99">
        <v>6.1601642710472282E-3</v>
      </c>
    </row>
    <row r="83" spans="1:22" x14ac:dyDescent="0.2">
      <c r="A83" t="s">
        <v>221</v>
      </c>
      <c r="B83" s="27">
        <v>8377.8215962441318</v>
      </c>
      <c r="C83" s="27">
        <v>1326.5953051643191</v>
      </c>
      <c r="D83" s="27">
        <v>946.81314553990615</v>
      </c>
      <c r="E83" s="27">
        <v>852.27417840375585</v>
      </c>
      <c r="F83" s="27">
        <v>897.52676056338032</v>
      </c>
      <c r="G83" s="27">
        <v>1592.6741784037558</v>
      </c>
      <c r="H83" s="27">
        <v>2067.5906103286384</v>
      </c>
      <c r="J83" t="s">
        <v>221</v>
      </c>
      <c r="K83" s="17">
        <v>15214.892112420672</v>
      </c>
      <c r="L83" s="17">
        <v>16616.298261665142</v>
      </c>
      <c r="N83" t="s">
        <v>220</v>
      </c>
      <c r="O83" s="46">
        <v>17.085714340209961</v>
      </c>
      <c r="Q83" t="s">
        <v>220</v>
      </c>
      <c r="R83" s="17">
        <v>219.75</v>
      </c>
      <c r="S83" s="27"/>
      <c r="U83" s="55" t="s">
        <v>220</v>
      </c>
      <c r="V83" s="99">
        <v>0.22423556058890148</v>
      </c>
    </row>
    <row r="84" spans="1:22" x14ac:dyDescent="0.2">
      <c r="A84" t="s">
        <v>222</v>
      </c>
      <c r="B84" s="27">
        <v>5432.4970780336889</v>
      </c>
      <c r="C84" s="27">
        <v>193.51357854932968</v>
      </c>
      <c r="D84" s="27">
        <v>561.90649707803368</v>
      </c>
      <c r="E84" s="27">
        <v>665.46270195943623</v>
      </c>
      <c r="F84" s="27">
        <v>1111.3241663801994</v>
      </c>
      <c r="G84" s="27">
        <v>1697.0165005156412</v>
      </c>
      <c r="H84" s="27">
        <v>552.96184255757987</v>
      </c>
      <c r="J84" t="s">
        <v>222</v>
      </c>
      <c r="K84" s="17">
        <v>9328.9801912568309</v>
      </c>
      <c r="L84" s="17">
        <v>10433.381105289844</v>
      </c>
      <c r="N84" t="s">
        <v>222</v>
      </c>
      <c r="O84" s="46">
        <v>16.414285659790039</v>
      </c>
      <c r="Q84" t="s">
        <v>221</v>
      </c>
      <c r="R84" s="17">
        <v>76.714285714285708</v>
      </c>
      <c r="S84" s="27"/>
      <c r="U84" s="55" t="s">
        <v>221</v>
      </c>
      <c r="V84" s="99">
        <v>0.52717391304347827</v>
      </c>
    </row>
    <row r="85" spans="1:22" x14ac:dyDescent="0.2">
      <c r="A85" t="s">
        <v>223</v>
      </c>
      <c r="B85" s="27">
        <v>4923.0986894891685</v>
      </c>
      <c r="C85" s="27">
        <v>61.962289382187748</v>
      </c>
      <c r="D85" s="27">
        <v>543.83391281091201</v>
      </c>
      <c r="E85" s="27">
        <v>450.02433805830435</v>
      </c>
      <c r="F85" s="27">
        <v>995.79379513238837</v>
      </c>
      <c r="G85" s="27">
        <v>1177.6670232682536</v>
      </c>
      <c r="H85" s="27">
        <v>1372.8301684942498</v>
      </c>
      <c r="J85" t="s">
        <v>223</v>
      </c>
      <c r="K85" s="17">
        <v>9742.6102054340627</v>
      </c>
      <c r="L85" s="17">
        <v>10061.755567338281</v>
      </c>
      <c r="N85" t="s">
        <v>223</v>
      </c>
      <c r="O85" s="46">
        <v>20.234375</v>
      </c>
      <c r="Q85" t="s">
        <v>222</v>
      </c>
      <c r="R85" s="17">
        <v>594</v>
      </c>
      <c r="S85" s="27"/>
      <c r="U85" s="55" t="s">
        <v>222</v>
      </c>
      <c r="V85" s="99">
        <v>4.7729532648326155E-2</v>
      </c>
    </row>
    <row r="86" spans="1:22" x14ac:dyDescent="0.2">
      <c r="A86" t="s">
        <v>224</v>
      </c>
      <c r="B86" s="27">
        <v>6690.9681603773588</v>
      </c>
      <c r="C86" s="27">
        <v>985.52594339622647</v>
      </c>
      <c r="D86" s="27">
        <v>916.09198113207549</v>
      </c>
      <c r="E86" s="27">
        <v>798.43867924528297</v>
      </c>
      <c r="F86" s="27">
        <v>800.50353773584902</v>
      </c>
      <c r="G86" s="27">
        <v>1977.6698113207547</v>
      </c>
      <c r="H86" s="27">
        <v>956.50235849056605</v>
      </c>
      <c r="J86" t="s">
        <v>224</v>
      </c>
      <c r="K86" s="17">
        <v>13395.273446327683</v>
      </c>
      <c r="L86" s="17">
        <v>13513.762013729976</v>
      </c>
      <c r="N86" t="s">
        <v>224</v>
      </c>
      <c r="O86" s="46">
        <v>16.040201187133789</v>
      </c>
      <c r="Q86" t="s">
        <v>223</v>
      </c>
      <c r="R86" s="17">
        <v>371.1</v>
      </c>
      <c r="S86" s="27"/>
      <c r="U86" s="55" t="s">
        <v>223</v>
      </c>
      <c r="V86" s="99">
        <v>2.6357645989547832E-2</v>
      </c>
    </row>
    <row r="87" spans="1:22" x14ac:dyDescent="0.2">
      <c r="A87" t="s">
        <v>225</v>
      </c>
      <c r="B87" s="27">
        <v>7350.4591194968552</v>
      </c>
      <c r="C87" s="27">
        <v>1001.3584905660377</v>
      </c>
      <c r="D87" s="27">
        <v>553.66037735849056</v>
      </c>
      <c r="E87" s="27">
        <v>1246.6603773584907</v>
      </c>
      <c r="F87" s="27">
        <v>556.03773584905662</v>
      </c>
      <c r="G87" s="27">
        <v>1664.2893081761006</v>
      </c>
      <c r="H87" s="27">
        <v>311.28930817610063</v>
      </c>
      <c r="J87" t="s">
        <v>225</v>
      </c>
      <c r="K87" s="17">
        <v>12862.579268292682</v>
      </c>
      <c r="L87" s="17">
        <v>13144.621538461539</v>
      </c>
      <c r="N87" t="s">
        <v>225</v>
      </c>
      <c r="O87" s="46">
        <v>11.920000076293945</v>
      </c>
      <c r="Q87" t="s">
        <v>224</v>
      </c>
      <c r="R87" s="17">
        <v>171</v>
      </c>
      <c r="S87" s="27"/>
      <c r="U87" s="55" t="s">
        <v>224</v>
      </c>
      <c r="V87" s="99">
        <v>0.30099228224917307</v>
      </c>
    </row>
    <row r="88" spans="1:22" x14ac:dyDescent="0.2">
      <c r="A88" t="s">
        <v>226</v>
      </c>
      <c r="B88" s="27">
        <v>7369.6348314606739</v>
      </c>
      <c r="C88" s="27">
        <v>595.60674157303367</v>
      </c>
      <c r="D88" s="27">
        <v>813.34831460674161</v>
      </c>
      <c r="E88" s="27">
        <v>1172.2808988764045</v>
      </c>
      <c r="F88" s="27">
        <v>286.79775280898878</v>
      </c>
      <c r="G88" s="27">
        <v>2386.803370786517</v>
      </c>
      <c r="H88" s="27">
        <v>0</v>
      </c>
      <c r="J88" t="s">
        <v>226</v>
      </c>
      <c r="K88" s="17">
        <v>10006.952646239555</v>
      </c>
      <c r="L88" s="17">
        <v>12415.226519337017</v>
      </c>
      <c r="N88" t="s">
        <v>226</v>
      </c>
      <c r="O88" s="46">
        <v>15.149999618530273</v>
      </c>
      <c r="Q88" t="s">
        <v>225</v>
      </c>
      <c r="R88" s="17">
        <v>168</v>
      </c>
      <c r="S88" s="27"/>
      <c r="U88" s="55" t="s">
        <v>225</v>
      </c>
      <c r="V88" s="99">
        <v>0.67924528301886788</v>
      </c>
    </row>
    <row r="89" spans="1:22" x14ac:dyDescent="0.2">
      <c r="A89" t="s">
        <v>227</v>
      </c>
      <c r="B89" s="27">
        <v>5682.8291087489779</v>
      </c>
      <c r="C89" s="27">
        <v>556.3221586263287</v>
      </c>
      <c r="D89" s="27">
        <v>432.83544562551106</v>
      </c>
      <c r="E89" s="27">
        <v>610.68029435813571</v>
      </c>
      <c r="F89" s="27">
        <v>1212.0235077677842</v>
      </c>
      <c r="G89" s="27">
        <v>1647.852003270646</v>
      </c>
      <c r="H89" s="27">
        <v>1331.192559280458</v>
      </c>
      <c r="J89" t="s">
        <v>227</v>
      </c>
      <c r="K89" s="17">
        <v>11052.556138094767</v>
      </c>
      <c r="L89" s="17">
        <v>11936.621345472939</v>
      </c>
      <c r="N89" t="s">
        <v>227</v>
      </c>
      <c r="O89" s="46">
        <v>18.661483764648438</v>
      </c>
      <c r="Q89" t="s">
        <v>226</v>
      </c>
      <c r="R89" s="17">
        <v>102</v>
      </c>
      <c r="S89" s="27"/>
      <c r="U89" s="55" t="s">
        <v>226</v>
      </c>
      <c r="V89" s="99">
        <v>0.27932960893854747</v>
      </c>
    </row>
    <row r="90" spans="1:22" x14ac:dyDescent="0.2">
      <c r="A90" t="s">
        <v>228</v>
      </c>
      <c r="B90" s="27">
        <v>9448.8870019595033</v>
      </c>
      <c r="C90" s="27">
        <v>1793.120836054866</v>
      </c>
      <c r="D90" s="27">
        <v>925.46440235140426</v>
      </c>
      <c r="E90" s="27">
        <v>0</v>
      </c>
      <c r="F90" s="27">
        <v>469.88112344872633</v>
      </c>
      <c r="G90" s="27">
        <v>1560.1058131939908</v>
      </c>
      <c r="H90" s="27">
        <v>697.77139124755058</v>
      </c>
      <c r="J90" t="s">
        <v>228</v>
      </c>
      <c r="K90" s="17">
        <v>13885.401403956605</v>
      </c>
      <c r="L90" s="17">
        <v>14872.906511927789</v>
      </c>
      <c r="N90" t="s">
        <v>228</v>
      </c>
      <c r="O90" s="46">
        <v>14.398963928222656</v>
      </c>
      <c r="Q90" t="s">
        <v>227</v>
      </c>
      <c r="R90" s="17">
        <v>346.28571428571428</v>
      </c>
      <c r="S90" s="27"/>
      <c r="U90" s="55" t="s">
        <v>227</v>
      </c>
      <c r="V90" s="99">
        <v>0.17707362534948742</v>
      </c>
    </row>
    <row r="91" spans="1:22" x14ac:dyDescent="0.2">
      <c r="A91" t="s">
        <v>229</v>
      </c>
      <c r="B91" s="27">
        <v>9179.2597402597403</v>
      </c>
      <c r="C91" s="27">
        <v>1641.4967532467533</v>
      </c>
      <c r="D91" s="27">
        <v>1108.1672077922078</v>
      </c>
      <c r="E91" s="27">
        <v>0</v>
      </c>
      <c r="F91" s="27">
        <v>172.70779220779221</v>
      </c>
      <c r="G91" s="27">
        <v>3476.7061688311687</v>
      </c>
      <c r="H91" s="27">
        <v>0</v>
      </c>
      <c r="J91" t="s">
        <v>229</v>
      </c>
      <c r="K91" s="17">
        <v>14666.14705882353</v>
      </c>
      <c r="L91" s="17">
        <v>15670.894360603654</v>
      </c>
      <c r="N91" t="s">
        <v>229</v>
      </c>
      <c r="O91" s="46">
        <v>15.471697807312012</v>
      </c>
      <c r="Q91" t="s">
        <v>228</v>
      </c>
      <c r="R91" s="17">
        <v>177.75</v>
      </c>
      <c r="S91" s="27"/>
      <c r="U91" s="55" t="s">
        <v>228</v>
      </c>
      <c r="V91" s="99">
        <v>0.41176470588235292</v>
      </c>
    </row>
    <row r="92" spans="1:22" x14ac:dyDescent="0.2">
      <c r="A92" t="s">
        <v>230</v>
      </c>
      <c r="B92" s="27">
        <v>5635.2929577464793</v>
      </c>
      <c r="C92" s="27">
        <v>944.8394366197183</v>
      </c>
      <c r="D92" s="27">
        <v>904.39577464788738</v>
      </c>
      <c r="E92" s="27">
        <v>687.25070422535214</v>
      </c>
      <c r="F92" s="27">
        <v>776.28732394366193</v>
      </c>
      <c r="G92" s="27">
        <v>1593.7788732394365</v>
      </c>
      <c r="H92" s="27">
        <v>556.26338028169016</v>
      </c>
      <c r="J92" t="s">
        <v>230</v>
      </c>
      <c r="K92" s="17">
        <v>9978.0256930358355</v>
      </c>
      <c r="L92" s="17">
        <v>11342.910591471802</v>
      </c>
      <c r="N92" t="s">
        <v>230</v>
      </c>
      <c r="O92" s="46">
        <v>19.791208267211914</v>
      </c>
      <c r="Q92" t="s">
        <v>229</v>
      </c>
      <c r="R92" s="17">
        <v>127.8</v>
      </c>
      <c r="S92" s="27"/>
      <c r="U92" s="55" t="s">
        <v>229</v>
      </c>
      <c r="V92" s="99">
        <v>0.49696969696969695</v>
      </c>
    </row>
    <row r="93" spans="1:22" x14ac:dyDescent="0.2">
      <c r="A93" t="s">
        <v>231</v>
      </c>
      <c r="B93" s="27">
        <v>9417.9249999999993</v>
      </c>
      <c r="C93" s="27">
        <v>870.63750000000005</v>
      </c>
      <c r="D93" s="27">
        <v>697.1</v>
      </c>
      <c r="E93" s="27">
        <v>1551.175</v>
      </c>
      <c r="F93" s="27">
        <v>269.73750000000001</v>
      </c>
      <c r="G93" s="27">
        <v>4525.25</v>
      </c>
      <c r="H93" s="27">
        <v>0</v>
      </c>
      <c r="J93" t="s">
        <v>231</v>
      </c>
      <c r="K93" s="17">
        <v>15733.126436781609</v>
      </c>
      <c r="L93" s="17">
        <v>17564.025000000001</v>
      </c>
      <c r="N93" t="s">
        <v>231</v>
      </c>
      <c r="O93" s="46">
        <v>12</v>
      </c>
      <c r="Q93" t="s">
        <v>230</v>
      </c>
      <c r="R93" s="17">
        <v>103.71428571428571</v>
      </c>
      <c r="S93" s="27"/>
      <c r="U93" s="55" t="s">
        <v>230</v>
      </c>
      <c r="V93" s="99">
        <v>0.48214285714285715</v>
      </c>
    </row>
    <row r="94" spans="1:22" x14ac:dyDescent="0.2">
      <c r="A94" t="s">
        <v>232</v>
      </c>
      <c r="B94" s="27">
        <v>7093.7517482517478</v>
      </c>
      <c r="C94" s="27">
        <v>745.5664335664336</v>
      </c>
      <c r="D94" s="27">
        <v>803.41258741258741</v>
      </c>
      <c r="E94" s="27">
        <v>1167.1888111888111</v>
      </c>
      <c r="F94" s="27">
        <v>1061.3513986013986</v>
      </c>
      <c r="G94" s="27">
        <v>1243.0262237762238</v>
      </c>
      <c r="H94" s="27">
        <v>0</v>
      </c>
      <c r="J94" t="s">
        <v>232</v>
      </c>
      <c r="K94" s="17">
        <v>11395.928153717627</v>
      </c>
      <c r="L94" s="17">
        <v>12528.608919382505</v>
      </c>
      <c r="N94" t="s">
        <v>232</v>
      </c>
      <c r="O94" s="46">
        <v>15.94339656829834</v>
      </c>
      <c r="Q94" t="s">
        <v>231</v>
      </c>
      <c r="R94" s="17">
        <v>87</v>
      </c>
      <c r="S94" s="27"/>
      <c r="U94" s="55" t="s">
        <v>231</v>
      </c>
      <c r="V94" s="99">
        <v>0.51948051948051943</v>
      </c>
    </row>
    <row r="95" spans="1:22" x14ac:dyDescent="0.2">
      <c r="A95" t="s">
        <v>206</v>
      </c>
      <c r="B95" s="27">
        <v>5304.4224532957351</v>
      </c>
      <c r="C95" s="27">
        <v>229.61878745153331</v>
      </c>
      <c r="D95" s="27">
        <v>550.26119139936554</v>
      </c>
      <c r="E95" s="27">
        <v>363.87839266831162</v>
      </c>
      <c r="F95" s="27">
        <v>721.58424391963342</v>
      </c>
      <c r="G95" s="27">
        <v>1311.3413817412761</v>
      </c>
      <c r="H95" s="27">
        <v>580.0736693690518</v>
      </c>
      <c r="J95" t="s">
        <v>206</v>
      </c>
      <c r="K95" s="17">
        <v>9056.3504169562202</v>
      </c>
      <c r="L95" s="17">
        <v>9535.7392955801097</v>
      </c>
      <c r="N95" t="s">
        <v>206</v>
      </c>
      <c r="O95" s="46">
        <v>17.430084228515625</v>
      </c>
      <c r="Q95" t="s">
        <v>232</v>
      </c>
      <c r="R95" s="17">
        <v>294</v>
      </c>
      <c r="S95" s="27"/>
      <c r="U95" s="55" t="s">
        <v>232</v>
      </c>
      <c r="V95" s="99">
        <v>0.27257525083612039</v>
      </c>
    </row>
    <row r="96" spans="1:22" x14ac:dyDescent="0.2">
      <c r="A96" t="s">
        <v>233</v>
      </c>
      <c r="B96" s="27">
        <v>6638.2688296639626</v>
      </c>
      <c r="C96" s="27">
        <v>1590.34067207416</v>
      </c>
      <c r="D96" s="27">
        <v>900.66743916570101</v>
      </c>
      <c r="E96" s="27">
        <v>835.30475086906142</v>
      </c>
      <c r="F96" s="27">
        <v>400.72769409038239</v>
      </c>
      <c r="G96" s="27">
        <v>1475.9073001158749</v>
      </c>
      <c r="H96" s="27">
        <v>304.71147161066051</v>
      </c>
      <c r="J96" t="s">
        <v>233</v>
      </c>
      <c r="K96" s="17">
        <v>10629.620454545455</v>
      </c>
      <c r="L96" s="17">
        <v>12112.811926605504</v>
      </c>
      <c r="N96" t="s">
        <v>233</v>
      </c>
      <c r="O96" s="46">
        <v>16.25</v>
      </c>
      <c r="Q96" t="s">
        <v>206</v>
      </c>
      <c r="R96" s="17">
        <v>229.2</v>
      </c>
      <c r="S96" s="27"/>
      <c r="U96" s="55" t="s">
        <v>206</v>
      </c>
      <c r="V96" s="99">
        <v>0.13277169334456612</v>
      </c>
    </row>
    <row r="97" spans="1:22" x14ac:dyDescent="0.2">
      <c r="A97" t="s">
        <v>234</v>
      </c>
      <c r="B97" s="27">
        <v>7751.5304347826086</v>
      </c>
      <c r="C97" s="27">
        <v>1989.9391304347826</v>
      </c>
      <c r="D97" s="27">
        <v>1143.0478260869565</v>
      </c>
      <c r="E97" s="27">
        <v>1029.6739130434783</v>
      </c>
      <c r="F97" s="27">
        <v>979.4304347826087</v>
      </c>
      <c r="G97" s="27">
        <v>1306.7217391304348</v>
      </c>
      <c r="H97" s="27">
        <v>706.68695652173915</v>
      </c>
      <c r="J97" t="s">
        <v>234</v>
      </c>
      <c r="K97" s="17">
        <v>13785.440501043842</v>
      </c>
      <c r="L97" s="17">
        <v>14928.413502109704</v>
      </c>
      <c r="N97" t="s">
        <v>234</v>
      </c>
      <c r="O97" s="46">
        <v>12.893750190734863</v>
      </c>
      <c r="Q97" t="s">
        <v>233</v>
      </c>
      <c r="R97" s="17">
        <v>117</v>
      </c>
      <c r="S97" s="27"/>
      <c r="U97" s="55" t="s">
        <v>233</v>
      </c>
      <c r="V97" s="99">
        <v>0.34426229508196721</v>
      </c>
    </row>
    <row r="98" spans="1:22" x14ac:dyDescent="0.2">
      <c r="A98" t="s">
        <v>236</v>
      </c>
      <c r="B98" s="27">
        <v>5591.6909135439628</v>
      </c>
      <c r="C98" s="27">
        <v>547.91623806024984</v>
      </c>
      <c r="D98" s="27">
        <v>602.39676708302716</v>
      </c>
      <c r="E98" s="27">
        <v>567.44991427871662</v>
      </c>
      <c r="F98" s="27">
        <v>543.96767083027191</v>
      </c>
      <c r="G98" s="27">
        <v>2250.4442811658096</v>
      </c>
      <c r="H98" s="27">
        <v>0</v>
      </c>
      <c r="J98" t="s">
        <v>236</v>
      </c>
      <c r="K98" s="17">
        <v>9399.5970363288725</v>
      </c>
      <c r="L98" s="17">
        <v>10607.394945848375</v>
      </c>
      <c r="N98" t="s">
        <v>236</v>
      </c>
      <c r="O98" s="46">
        <v>17.815093994140625</v>
      </c>
      <c r="Q98" t="s">
        <v>234</v>
      </c>
      <c r="R98" s="17">
        <v>83</v>
      </c>
      <c r="S98" s="27"/>
      <c r="U98" s="55" t="s">
        <v>234</v>
      </c>
      <c r="V98" s="99">
        <v>0.46551724137931033</v>
      </c>
    </row>
    <row r="99" spans="1:22" x14ac:dyDescent="0.2">
      <c r="A99" t="s">
        <v>237</v>
      </c>
      <c r="B99" s="27">
        <v>8763.953125</v>
      </c>
      <c r="C99" s="27">
        <v>515.9609375</v>
      </c>
      <c r="D99" s="27">
        <v>1467.0390625</v>
      </c>
      <c r="E99" s="27">
        <v>0</v>
      </c>
      <c r="F99" s="27">
        <v>353.2734375</v>
      </c>
      <c r="G99" s="27">
        <v>1778.4296875</v>
      </c>
      <c r="H99" s="27">
        <v>0</v>
      </c>
      <c r="J99" t="s">
        <v>237</v>
      </c>
      <c r="K99" s="17">
        <v>15243.469090909091</v>
      </c>
      <c r="L99" s="17">
        <v>16086.014545454545</v>
      </c>
      <c r="N99" t="s">
        <v>237</v>
      </c>
      <c r="O99" s="46">
        <v>8.8333330154418945</v>
      </c>
      <c r="Q99" t="s">
        <v>236</v>
      </c>
      <c r="R99" s="17">
        <v>204.6</v>
      </c>
      <c r="S99" s="27"/>
      <c r="U99" s="55" t="s">
        <v>236</v>
      </c>
      <c r="V99" s="99">
        <v>0.32089909134385464</v>
      </c>
    </row>
    <row r="100" spans="1:22" x14ac:dyDescent="0.2">
      <c r="A100" t="s">
        <v>239</v>
      </c>
      <c r="B100" s="27">
        <v>7372.7925170068029</v>
      </c>
      <c r="C100" s="27">
        <v>1318.9353741496598</v>
      </c>
      <c r="D100" s="27">
        <v>745.63265306122446</v>
      </c>
      <c r="E100" s="27">
        <v>540.09523809523807</v>
      </c>
      <c r="F100" s="27">
        <v>892.87414965986397</v>
      </c>
      <c r="G100" s="27">
        <v>1243.908163265306</v>
      </c>
      <c r="H100" s="27">
        <v>0</v>
      </c>
      <c r="J100" t="s">
        <v>239</v>
      </c>
      <c r="K100" s="17">
        <v>11736.214743589744</v>
      </c>
      <c r="L100" s="17">
        <v>12437.077943615257</v>
      </c>
      <c r="N100" t="s">
        <v>239</v>
      </c>
      <c r="O100" s="46">
        <v>14.839285850524902</v>
      </c>
      <c r="Q100" t="s">
        <v>237</v>
      </c>
      <c r="R100" s="17">
        <v>53</v>
      </c>
      <c r="S100" s="27"/>
      <c r="U100" s="55" t="s">
        <v>237</v>
      </c>
      <c r="V100" s="99">
        <v>0.22289156626506024</v>
      </c>
    </row>
    <row r="101" spans="1:22" x14ac:dyDescent="0.2">
      <c r="A101" t="s">
        <v>240</v>
      </c>
      <c r="B101" s="27">
        <v>5912.8201692524681</v>
      </c>
      <c r="C101" s="27">
        <v>143.56605547719792</v>
      </c>
      <c r="D101" s="27">
        <v>572.04207804419366</v>
      </c>
      <c r="E101" s="27">
        <v>577.61401034320636</v>
      </c>
      <c r="F101" s="27">
        <v>838.81170662905504</v>
      </c>
      <c r="G101" s="27">
        <v>1488.7498824635636</v>
      </c>
      <c r="H101" s="27">
        <v>1881.6215326751294</v>
      </c>
      <c r="J101" t="s">
        <v>240</v>
      </c>
      <c r="K101" s="17">
        <v>10992.242717354628</v>
      </c>
      <c r="L101" s="17">
        <v>11763.143280519776</v>
      </c>
      <c r="N101" t="s">
        <v>240</v>
      </c>
      <c r="O101" s="46">
        <v>16.765487670898438</v>
      </c>
      <c r="Q101" t="s">
        <v>239</v>
      </c>
      <c r="R101" s="17">
        <v>145.5</v>
      </c>
      <c r="S101" s="27"/>
      <c r="U101" s="55" t="s">
        <v>239</v>
      </c>
      <c r="V101" s="99">
        <v>0.5901639344262295</v>
      </c>
    </row>
    <row r="102" spans="1:22" x14ac:dyDescent="0.2">
      <c r="A102" t="s">
        <v>241</v>
      </c>
      <c r="B102" s="27">
        <v>6020.9790614790618</v>
      </c>
      <c r="C102" s="27">
        <v>620.79031779031777</v>
      </c>
      <c r="D102" s="27">
        <v>555.44698544698542</v>
      </c>
      <c r="E102" s="27">
        <v>855.00712800712802</v>
      </c>
      <c r="F102" s="27">
        <v>980.80977130977135</v>
      </c>
      <c r="G102" s="27">
        <v>1433.567122067122</v>
      </c>
      <c r="H102" s="27">
        <v>1735.480100980101</v>
      </c>
      <c r="J102" t="s">
        <v>241</v>
      </c>
      <c r="K102" s="17">
        <v>11998.029580700746</v>
      </c>
      <c r="L102" s="17">
        <v>12703.000724952879</v>
      </c>
      <c r="N102" t="s">
        <v>241</v>
      </c>
      <c r="O102" s="46">
        <v>16.885297775268555</v>
      </c>
      <c r="Q102" t="s">
        <v>240</v>
      </c>
      <c r="R102" s="17">
        <v>267.9375</v>
      </c>
      <c r="S102" s="27"/>
      <c r="U102" s="55" t="s">
        <v>240</v>
      </c>
      <c r="V102" s="99">
        <v>8.8966509143209374E-2</v>
      </c>
    </row>
    <row r="103" spans="1:22" x14ac:dyDescent="0.2">
      <c r="A103" t="s">
        <v>242</v>
      </c>
      <c r="B103" s="27">
        <v>8412.0737833594976</v>
      </c>
      <c r="C103" s="27">
        <v>881.44583987441126</v>
      </c>
      <c r="D103" s="27">
        <v>806.53532182103606</v>
      </c>
      <c r="E103" s="27">
        <v>1234.795918367347</v>
      </c>
      <c r="F103" s="27">
        <v>1161.2087912087911</v>
      </c>
      <c r="G103" s="27">
        <v>2424.7394034536892</v>
      </c>
      <c r="H103" s="27">
        <v>561.21821036106746</v>
      </c>
      <c r="J103" t="s">
        <v>242</v>
      </c>
      <c r="K103" s="17">
        <v>14328.724778046811</v>
      </c>
      <c r="L103" s="17">
        <v>15314.003067484662</v>
      </c>
      <c r="N103" t="s">
        <v>242</v>
      </c>
      <c r="O103" s="46">
        <v>14.65573787689209</v>
      </c>
      <c r="Q103" t="s">
        <v>241</v>
      </c>
      <c r="R103" s="17">
        <v>263.42307692307691</v>
      </c>
      <c r="S103" s="27"/>
      <c r="U103" s="55" t="s">
        <v>241</v>
      </c>
      <c r="V103" s="99">
        <v>0.18613037447988903</v>
      </c>
    </row>
    <row r="104" spans="1:22" x14ac:dyDescent="0.2">
      <c r="A104" t="s">
        <v>243</v>
      </c>
      <c r="B104" s="27">
        <v>5961.3425076452595</v>
      </c>
      <c r="C104" s="27">
        <v>1600.9464831804282</v>
      </c>
      <c r="D104" s="27">
        <v>584.27522935779814</v>
      </c>
      <c r="E104" s="27">
        <v>559.61009174311926</v>
      </c>
      <c r="F104" s="27">
        <v>729.15137614678895</v>
      </c>
      <c r="G104" s="27">
        <v>945.26911314984704</v>
      </c>
      <c r="H104" s="27">
        <v>497.56422018348621</v>
      </c>
      <c r="J104" t="s">
        <v>243</v>
      </c>
      <c r="K104" s="17">
        <v>10174.059215396002</v>
      </c>
      <c r="L104" s="17">
        <v>11279.79984951091</v>
      </c>
      <c r="N104" t="s">
        <v>243</v>
      </c>
      <c r="O104" s="46">
        <v>17.528736114501953</v>
      </c>
      <c r="Q104" t="s">
        <v>242</v>
      </c>
      <c r="R104" s="17">
        <v>97.5</v>
      </c>
      <c r="S104" s="27"/>
      <c r="U104" s="55" t="s">
        <v>242</v>
      </c>
      <c r="V104" s="99">
        <v>0.39296187683284456</v>
      </c>
    </row>
    <row r="105" spans="1:22" x14ac:dyDescent="0.2">
      <c r="A105" t="s">
        <v>244</v>
      </c>
      <c r="B105" s="27">
        <v>9594.602112676057</v>
      </c>
      <c r="C105" s="27">
        <v>2448.1919014084506</v>
      </c>
      <c r="D105" s="27">
        <v>817.81338028169012</v>
      </c>
      <c r="E105" s="27">
        <v>27.841549295774648</v>
      </c>
      <c r="F105" s="27">
        <v>435.1901408450704</v>
      </c>
      <c r="G105" s="27">
        <v>1213.5827464788733</v>
      </c>
      <c r="H105" s="27">
        <v>0</v>
      </c>
      <c r="J105" t="s">
        <v>244</v>
      </c>
      <c r="K105" s="17">
        <v>12139.308319738988</v>
      </c>
      <c r="L105" s="17">
        <v>14449.960515021459</v>
      </c>
      <c r="N105" t="s">
        <v>244</v>
      </c>
      <c r="O105" s="46">
        <v>16.741573333740234</v>
      </c>
      <c r="Q105" t="s">
        <v>243</v>
      </c>
      <c r="R105" s="17">
        <v>162.75</v>
      </c>
      <c r="S105" s="27"/>
      <c r="U105" s="55" t="s">
        <v>243</v>
      </c>
      <c r="V105" s="99">
        <v>0.45095168374816985</v>
      </c>
    </row>
    <row r="106" spans="1:22" x14ac:dyDescent="0.2">
      <c r="A106" t="s">
        <v>245</v>
      </c>
      <c r="B106" s="27">
        <v>9822.8974358974356</v>
      </c>
      <c r="C106" s="27">
        <v>2494.6495726495727</v>
      </c>
      <c r="D106" s="27">
        <v>780.52991452991455</v>
      </c>
      <c r="E106" s="27">
        <v>1327.4700854700855</v>
      </c>
      <c r="F106" s="27">
        <v>1775.2649572649573</v>
      </c>
      <c r="G106" s="27">
        <v>131.66666666666666</v>
      </c>
      <c r="H106" s="27">
        <v>1623.5897435897436</v>
      </c>
      <c r="J106" t="s">
        <v>245</v>
      </c>
      <c r="K106" s="17">
        <v>18960.274336283186</v>
      </c>
      <c r="L106" s="17">
        <v>18375.829059829059</v>
      </c>
      <c r="N106" t="s">
        <v>245</v>
      </c>
      <c r="O106" s="46">
        <v>11.80701732635498</v>
      </c>
      <c r="Q106" t="s">
        <v>244</v>
      </c>
      <c r="R106" s="17">
        <v>187</v>
      </c>
      <c r="S106" s="27"/>
      <c r="U106" s="55" t="s">
        <v>244</v>
      </c>
      <c r="V106" s="99">
        <v>0.38652482269503546</v>
      </c>
    </row>
    <row r="107" spans="1:22" x14ac:dyDescent="0.2">
      <c r="A107" t="s">
        <v>246</v>
      </c>
      <c r="B107" s="27">
        <v>5502.5129111803844</v>
      </c>
      <c r="C107" s="27">
        <v>411.66305308705159</v>
      </c>
      <c r="D107" s="27">
        <v>482.36905038849858</v>
      </c>
      <c r="E107" s="27">
        <v>524.41297166519337</v>
      </c>
      <c r="F107" s="27">
        <v>829.33271297631791</v>
      </c>
      <c r="G107" s="27">
        <v>1244.2069511003583</v>
      </c>
      <c r="H107" s="27">
        <v>1846.8025868887544</v>
      </c>
      <c r="J107" t="s">
        <v>246</v>
      </c>
      <c r="K107" s="17">
        <v>10121.857949810168</v>
      </c>
      <c r="L107" s="17">
        <v>11184.541021777839</v>
      </c>
      <c r="N107" t="s">
        <v>246</v>
      </c>
      <c r="O107" s="46">
        <v>18.166894912719727</v>
      </c>
      <c r="Q107" t="s">
        <v>245</v>
      </c>
      <c r="R107" s="17">
        <v>126</v>
      </c>
      <c r="S107" s="27"/>
      <c r="U107" s="55" t="s">
        <v>245</v>
      </c>
      <c r="V107" s="99">
        <v>0.46721311475409838</v>
      </c>
    </row>
    <row r="108" spans="1:22" x14ac:dyDescent="0.2">
      <c r="A108" t="s">
        <v>247</v>
      </c>
      <c r="B108" s="27">
        <v>7120.8386167146973</v>
      </c>
      <c r="C108" s="27">
        <v>864.10662824207498</v>
      </c>
      <c r="D108" s="27">
        <v>820.52737752161386</v>
      </c>
      <c r="E108" s="27">
        <v>633.73198847262245</v>
      </c>
      <c r="F108" s="27">
        <v>578.79538904899141</v>
      </c>
      <c r="G108" s="27">
        <v>1414.5677233429394</v>
      </c>
      <c r="H108" s="27">
        <v>520.42363112391934</v>
      </c>
      <c r="J108" t="s">
        <v>247</v>
      </c>
      <c r="K108" s="17">
        <v>10595.512717536814</v>
      </c>
      <c r="L108" s="17">
        <v>12358.050632911392</v>
      </c>
      <c r="N108" t="s">
        <v>247</v>
      </c>
      <c r="O108" s="46">
        <v>16.220588684082031</v>
      </c>
      <c r="Q108" t="s">
        <v>246</v>
      </c>
      <c r="R108" s="17">
        <v>313.1142857142857</v>
      </c>
      <c r="S108" s="27"/>
      <c r="U108" s="55" t="s">
        <v>246</v>
      </c>
      <c r="V108" s="99">
        <v>0.18748370273794002</v>
      </c>
    </row>
    <row r="109" spans="1:22" x14ac:dyDescent="0.2">
      <c r="A109" t="s">
        <v>248</v>
      </c>
      <c r="B109" s="27">
        <v>6188.4351032448376</v>
      </c>
      <c r="C109" s="27">
        <v>800.94739429695187</v>
      </c>
      <c r="D109" s="27">
        <v>638.47197640117997</v>
      </c>
      <c r="E109" s="27">
        <v>822.88298918387409</v>
      </c>
      <c r="F109" s="27">
        <v>1121.0604719764012</v>
      </c>
      <c r="G109" s="27">
        <v>1556.701081612586</v>
      </c>
      <c r="H109" s="27">
        <v>874.87856440511302</v>
      </c>
      <c r="J109" t="s">
        <v>248</v>
      </c>
      <c r="K109" s="17">
        <v>11028.101760308657</v>
      </c>
      <c r="L109" s="17">
        <v>12298.875030332443</v>
      </c>
      <c r="N109" t="s">
        <v>248</v>
      </c>
      <c r="O109" s="46">
        <v>15.723270416259766</v>
      </c>
      <c r="Q109" t="s">
        <v>247</v>
      </c>
      <c r="R109" s="17">
        <v>124</v>
      </c>
      <c r="S109" s="27"/>
      <c r="U109" s="55" t="s">
        <v>247</v>
      </c>
      <c r="V109" s="99">
        <v>0.47142857142857142</v>
      </c>
    </row>
    <row r="110" spans="1:22" x14ac:dyDescent="0.2">
      <c r="A110" t="s">
        <v>249</v>
      </c>
      <c r="B110" s="27">
        <v>9641.7704918032796</v>
      </c>
      <c r="C110" s="27">
        <v>2916.2295081967213</v>
      </c>
      <c r="D110" s="27">
        <v>1887.049180327869</v>
      </c>
      <c r="E110" s="27">
        <v>269.47540983606558</v>
      </c>
      <c r="F110" s="27">
        <v>2345.0819672131147</v>
      </c>
      <c r="G110" s="27">
        <v>2802.655737704918</v>
      </c>
      <c r="H110" s="27">
        <v>273.08196721311475</v>
      </c>
      <c r="J110" t="s">
        <v>249</v>
      </c>
      <c r="K110" s="17">
        <v>19464.666666666668</v>
      </c>
      <c r="L110" s="17">
        <v>19892.276923076923</v>
      </c>
      <c r="N110" t="s">
        <v>249</v>
      </c>
      <c r="O110" s="46">
        <v>15.89707088470459</v>
      </c>
      <c r="Q110" t="s">
        <v>248</v>
      </c>
      <c r="R110" s="17">
        <v>143.35714285714286</v>
      </c>
      <c r="S110" s="27"/>
      <c r="U110" s="55" t="s">
        <v>248</v>
      </c>
      <c r="V110" s="99">
        <v>0.37049495434887075</v>
      </c>
    </row>
    <row r="111" spans="1:22" x14ac:dyDescent="0.2">
      <c r="A111" t="s">
        <v>250</v>
      </c>
      <c r="B111" s="27">
        <v>6362.7459423650216</v>
      </c>
      <c r="C111" s="27">
        <v>1122.612785690626</v>
      </c>
      <c r="D111" s="27">
        <v>880.27028817489236</v>
      </c>
      <c r="E111" s="27">
        <v>693.94567737661475</v>
      </c>
      <c r="F111" s="27">
        <v>601.54223252732697</v>
      </c>
      <c r="G111" s="27">
        <v>1340.005962239152</v>
      </c>
      <c r="H111" s="27">
        <v>2020.5472010599535</v>
      </c>
      <c r="J111" t="s">
        <v>250</v>
      </c>
      <c r="K111" s="17">
        <v>12315.27011118378</v>
      </c>
      <c r="L111" s="17">
        <v>13788.367927578403</v>
      </c>
      <c r="N111" t="s">
        <v>250</v>
      </c>
      <c r="O111" s="46">
        <v>15.146814346313477</v>
      </c>
      <c r="Q111" t="s">
        <v>249</v>
      </c>
      <c r="R111" s="17">
        <v>33</v>
      </c>
      <c r="S111" s="27"/>
      <c r="U111" s="55" t="s">
        <v>249</v>
      </c>
      <c r="V111" s="99">
        <v>0.48571428571428571</v>
      </c>
    </row>
    <row r="112" spans="1:22" x14ac:dyDescent="0.2">
      <c r="A112" t="s">
        <v>251</v>
      </c>
      <c r="B112" s="27">
        <v>7130.0740740740739</v>
      </c>
      <c r="C112" s="27">
        <v>1369.8148148148148</v>
      </c>
      <c r="D112" s="27">
        <v>790.22222222222217</v>
      </c>
      <c r="E112" s="27">
        <v>897.31851851851854</v>
      </c>
      <c r="F112" s="27">
        <v>687.35555555555561</v>
      </c>
      <c r="G112" s="27">
        <v>2804.3259259259257</v>
      </c>
      <c r="H112" s="27">
        <v>455.14814814814815</v>
      </c>
      <c r="J112" t="s">
        <v>251</v>
      </c>
      <c r="K112" s="17">
        <v>13474.705454545454</v>
      </c>
      <c r="L112" s="17">
        <v>14134.259259259259</v>
      </c>
      <c r="N112" t="s">
        <v>305</v>
      </c>
      <c r="O112" s="46">
        <v>17.085105895996094</v>
      </c>
      <c r="Q112" t="s">
        <v>250</v>
      </c>
      <c r="R112" s="17">
        <v>170.66666666666666</v>
      </c>
      <c r="S112" s="27"/>
      <c r="U112" s="55" t="s">
        <v>250</v>
      </c>
      <c r="V112" s="99">
        <v>0.34536403235843188</v>
      </c>
    </row>
    <row r="113" spans="1:22" x14ac:dyDescent="0.2">
      <c r="A113" t="s">
        <v>252</v>
      </c>
      <c r="B113" s="27">
        <v>6390.3261455525608</v>
      </c>
      <c r="C113" s="27">
        <v>782.97304582210245</v>
      </c>
      <c r="D113" s="27">
        <v>814.19137466307279</v>
      </c>
      <c r="E113" s="27">
        <v>294.22641509433964</v>
      </c>
      <c r="F113" s="27">
        <v>791.84636118598382</v>
      </c>
      <c r="G113" s="27">
        <v>901.91913746630723</v>
      </c>
      <c r="H113" s="27">
        <v>1639.4420485175201</v>
      </c>
      <c r="J113" t="s">
        <v>252</v>
      </c>
      <c r="K113" s="17">
        <v>11288.753968253968</v>
      </c>
      <c r="L113" s="17">
        <v>11790.857142857143</v>
      </c>
      <c r="N113" t="s">
        <v>251</v>
      </c>
      <c r="O113" s="46">
        <v>14.115385055541992</v>
      </c>
      <c r="Q113" t="s">
        <v>251</v>
      </c>
      <c r="R113" s="17">
        <v>144</v>
      </c>
      <c r="S113" s="27"/>
      <c r="U113" s="55" t="s">
        <v>251</v>
      </c>
      <c r="V113" s="99">
        <v>0.37414965986394561</v>
      </c>
    </row>
    <row r="114" spans="1:22" x14ac:dyDescent="0.2">
      <c r="A114" t="s">
        <v>253</v>
      </c>
      <c r="B114" s="27">
        <v>7003.9632107023408</v>
      </c>
      <c r="C114" s="27">
        <v>670.94648829431435</v>
      </c>
      <c r="D114" s="27">
        <v>534.18729096989966</v>
      </c>
      <c r="E114" s="27">
        <v>728.37458193979933</v>
      </c>
      <c r="F114" s="27">
        <v>1169.8829431438128</v>
      </c>
      <c r="G114" s="27">
        <v>1220.2709030100334</v>
      </c>
      <c r="H114" s="27">
        <v>481.23076923076923</v>
      </c>
      <c r="J114" t="s">
        <v>253</v>
      </c>
      <c r="K114" s="17">
        <v>11180.94498381877</v>
      </c>
      <c r="L114" s="17">
        <v>11854.427860696518</v>
      </c>
      <c r="N114" t="s">
        <v>252</v>
      </c>
      <c r="O114" s="46">
        <v>19.878787994384766</v>
      </c>
      <c r="Q114" t="s">
        <v>252</v>
      </c>
      <c r="R114" s="17">
        <v>384</v>
      </c>
      <c r="S114" s="27"/>
      <c r="U114" s="55" t="s">
        <v>252</v>
      </c>
      <c r="V114" s="99">
        <v>0.45257452574525747</v>
      </c>
    </row>
    <row r="115" spans="1:22" x14ac:dyDescent="0.2">
      <c r="A115" t="s">
        <v>97</v>
      </c>
      <c r="B115" s="27">
        <v>5929.4214490500026</v>
      </c>
      <c r="C115" s="27">
        <v>176.21274114388453</v>
      </c>
      <c r="D115" s="27">
        <v>633.05262646387098</v>
      </c>
      <c r="E115" s="27">
        <v>510.09203557024153</v>
      </c>
      <c r="F115" s="27">
        <v>668.73142523932165</v>
      </c>
      <c r="G115" s="27">
        <v>1678.4514310705088</v>
      </c>
      <c r="H115" s="27">
        <v>1232.5294717916322</v>
      </c>
      <c r="J115" t="s">
        <v>97</v>
      </c>
      <c r="K115" s="17">
        <v>10546.978270254713</v>
      </c>
      <c r="L115" s="17">
        <v>11269.071510957325</v>
      </c>
      <c r="N115" t="s">
        <v>253</v>
      </c>
      <c r="O115" s="46">
        <v>13.180723190307617</v>
      </c>
      <c r="Q115" t="s">
        <v>253</v>
      </c>
      <c r="R115" s="17">
        <v>159</v>
      </c>
      <c r="S115" s="27"/>
      <c r="U115" s="55" t="s">
        <v>253</v>
      </c>
      <c r="V115" s="99">
        <v>0.57475083056478404</v>
      </c>
    </row>
    <row r="116" spans="1:22" x14ac:dyDescent="0.2">
      <c r="A116" t="s">
        <v>254</v>
      </c>
      <c r="B116" s="27">
        <v>5450.6505223171889</v>
      </c>
      <c r="C116" s="27">
        <v>333.90598290598291</v>
      </c>
      <c r="D116" s="27">
        <v>779.79297245963915</v>
      </c>
      <c r="E116" s="27">
        <v>986.24786324786328</v>
      </c>
      <c r="F116" s="27">
        <v>488.57739791073124</v>
      </c>
      <c r="G116" s="27">
        <v>1205.4406457739792</v>
      </c>
      <c r="H116" s="27">
        <v>567.2117758784425</v>
      </c>
      <c r="J116" t="s">
        <v>254</v>
      </c>
      <c r="K116" s="17">
        <v>8853.2194895591656</v>
      </c>
      <c r="L116" s="17">
        <v>10092.633691087261</v>
      </c>
      <c r="N116" t="s">
        <v>219</v>
      </c>
      <c r="O116" s="46">
        <v>13.626373291015625</v>
      </c>
      <c r="Q116" t="s">
        <v>97</v>
      </c>
      <c r="R116" s="17">
        <v>514.95000000000005</v>
      </c>
      <c r="S116" s="27"/>
      <c r="U116" s="55" t="s">
        <v>97</v>
      </c>
      <c r="V116" s="99">
        <v>9.7145328719723187E-2</v>
      </c>
    </row>
    <row r="117" spans="1:22" x14ac:dyDescent="0.2">
      <c r="A117" t="s">
        <v>255</v>
      </c>
      <c r="B117" s="27">
        <v>6898.2377131394187</v>
      </c>
      <c r="C117" s="27">
        <v>994.73821464393177</v>
      </c>
      <c r="D117" s="27">
        <v>998.90471414242734</v>
      </c>
      <c r="E117" s="27">
        <v>0</v>
      </c>
      <c r="F117" s="27">
        <v>720.55165496489474</v>
      </c>
      <c r="G117" s="27">
        <v>1956.9829488465396</v>
      </c>
      <c r="H117" s="27">
        <v>1339.4413239719158</v>
      </c>
      <c r="J117" t="s">
        <v>255</v>
      </c>
      <c r="K117" s="17">
        <v>11990.409158785465</v>
      </c>
      <c r="L117" s="17">
        <v>14268.605083088954</v>
      </c>
      <c r="N117" t="s">
        <v>221</v>
      </c>
      <c r="O117" s="46">
        <v>13.58088207244873</v>
      </c>
      <c r="Q117" t="s">
        <v>254</v>
      </c>
      <c r="R117" s="17">
        <v>1068</v>
      </c>
      <c r="S117" s="27"/>
      <c r="U117" s="55" t="s">
        <v>254</v>
      </c>
      <c r="V117" s="99">
        <v>0.15779816513761469</v>
      </c>
    </row>
    <row r="118" spans="1:22" x14ac:dyDescent="0.2">
      <c r="A118" t="s">
        <v>256</v>
      </c>
      <c r="B118" s="27">
        <v>4858.2335766423357</v>
      </c>
      <c r="C118" s="27">
        <v>1805.1143552311435</v>
      </c>
      <c r="D118" s="27">
        <v>891.64476885644774</v>
      </c>
      <c r="E118" s="27">
        <v>518.21897810218979</v>
      </c>
      <c r="F118" s="27">
        <v>1400.7007299270074</v>
      </c>
      <c r="G118" s="27">
        <v>1333.9951338199514</v>
      </c>
      <c r="H118" s="27">
        <v>38.875912408759127</v>
      </c>
      <c r="J118" t="s">
        <v>256</v>
      </c>
      <c r="K118" s="17">
        <v>10890.025706940874</v>
      </c>
      <c r="L118" s="17">
        <v>11880.165048543689</v>
      </c>
      <c r="N118" t="s">
        <v>97</v>
      </c>
      <c r="O118" s="46">
        <v>19.171131134033203</v>
      </c>
      <c r="Q118" t="s">
        <v>255</v>
      </c>
      <c r="R118" s="17">
        <v>326</v>
      </c>
      <c r="S118" s="27"/>
      <c r="U118" s="55" t="s">
        <v>255</v>
      </c>
      <c r="V118" s="99">
        <v>0.23851590106007067</v>
      </c>
    </row>
    <row r="119" spans="1:22" x14ac:dyDescent="0.2">
      <c r="A119" t="s">
        <v>258</v>
      </c>
      <c r="B119" s="27">
        <v>5986.6680519480524</v>
      </c>
      <c r="C119" s="27">
        <v>1234.8831168831168</v>
      </c>
      <c r="D119" s="27">
        <v>622.52883116883118</v>
      </c>
      <c r="E119" s="27">
        <v>33.774545454545454</v>
      </c>
      <c r="F119" s="27">
        <v>378.19012987012985</v>
      </c>
      <c r="G119" s="27">
        <v>1197.438961038961</v>
      </c>
      <c r="H119" s="27">
        <v>693.95428571428567</v>
      </c>
      <c r="J119" t="s">
        <v>258</v>
      </c>
      <c r="K119" s="17">
        <v>9454.7807807807803</v>
      </c>
      <c r="L119" s="17">
        <v>10380.432706957847</v>
      </c>
      <c r="N119" t="s">
        <v>254</v>
      </c>
      <c r="O119" s="46">
        <v>17.149999618530273</v>
      </c>
      <c r="Q119" t="s">
        <v>256</v>
      </c>
      <c r="R119" s="17">
        <v>88.5</v>
      </c>
      <c r="S119" s="27"/>
      <c r="U119" s="55" t="s">
        <v>256</v>
      </c>
      <c r="V119" s="99">
        <v>0.24</v>
      </c>
    </row>
    <row r="120" spans="1:22" x14ac:dyDescent="0.2">
      <c r="A120" t="s">
        <v>259</v>
      </c>
      <c r="B120" s="27">
        <v>6548.2570888468808</v>
      </c>
      <c r="C120" s="27">
        <v>465.47826086956519</v>
      </c>
      <c r="D120" s="27">
        <v>901.06994328922497</v>
      </c>
      <c r="E120" s="27">
        <v>584.77504725897916</v>
      </c>
      <c r="F120" s="27">
        <v>780.74102079395084</v>
      </c>
      <c r="G120" s="27">
        <v>2405.7013232514178</v>
      </c>
      <c r="H120" s="27">
        <v>120.60869565217391</v>
      </c>
      <c r="J120" t="s">
        <v>259</v>
      </c>
      <c r="K120" s="17">
        <v>10624.273244781783</v>
      </c>
      <c r="L120" s="17">
        <v>12006.299625468166</v>
      </c>
      <c r="N120" t="s">
        <v>255</v>
      </c>
      <c r="O120" s="46">
        <v>16.019355773925781</v>
      </c>
      <c r="Q120" t="s">
        <v>258</v>
      </c>
      <c r="R120" s="17">
        <v>161.5</v>
      </c>
      <c r="S120" s="27"/>
      <c r="U120" s="55" t="s">
        <v>258</v>
      </c>
      <c r="V120" s="99">
        <v>0.46122860020140988</v>
      </c>
    </row>
    <row r="121" spans="1:22" x14ac:dyDescent="0.2">
      <c r="A121" t="s">
        <v>260</v>
      </c>
      <c r="B121" s="27">
        <v>5480.8076985021744</v>
      </c>
      <c r="C121" s="27">
        <v>425.44290545981642</v>
      </c>
      <c r="D121" s="27">
        <v>769.43678531164437</v>
      </c>
      <c r="E121" s="27">
        <v>392.02673538411983</v>
      </c>
      <c r="F121" s="27">
        <v>643.6902882911902</v>
      </c>
      <c r="G121" s="27">
        <v>1468.0729586084715</v>
      </c>
      <c r="H121" s="27">
        <v>1172.2346593654372</v>
      </c>
      <c r="J121" t="s">
        <v>260</v>
      </c>
      <c r="K121" s="17">
        <v>10239.581501976285</v>
      </c>
      <c r="L121" s="17">
        <v>10837.308679125752</v>
      </c>
      <c r="N121" t="s">
        <v>258</v>
      </c>
      <c r="O121" s="46">
        <v>17.662420272827148</v>
      </c>
      <c r="Q121" t="s">
        <v>259</v>
      </c>
      <c r="R121" s="17">
        <v>139.5</v>
      </c>
      <c r="S121" s="27"/>
      <c r="U121" s="55" t="s">
        <v>259</v>
      </c>
      <c r="V121" s="99">
        <v>0.39926739926739929</v>
      </c>
    </row>
    <row r="122" spans="1:22" x14ac:dyDescent="0.2">
      <c r="A122" t="s">
        <v>261</v>
      </c>
      <c r="B122" s="27">
        <v>6539.4216867469877</v>
      </c>
      <c r="C122" s="27">
        <v>491.96746987951809</v>
      </c>
      <c r="D122" s="27">
        <v>717.94518072289156</v>
      </c>
      <c r="E122" s="27">
        <v>552.14216867469884</v>
      </c>
      <c r="F122" s="27">
        <v>448.07530120481925</v>
      </c>
      <c r="G122" s="27">
        <v>2218.1981927710845</v>
      </c>
      <c r="H122" s="27">
        <v>291.53192771084338</v>
      </c>
      <c r="J122" t="s">
        <v>261</v>
      </c>
      <c r="K122" s="17">
        <v>10543.176225854384</v>
      </c>
      <c r="L122" s="17">
        <v>11546.998231132075</v>
      </c>
      <c r="N122" t="s">
        <v>259</v>
      </c>
      <c r="O122" s="46">
        <v>12.878048896789551</v>
      </c>
      <c r="Q122" t="s">
        <v>260</v>
      </c>
      <c r="R122" s="17">
        <v>364.05882352941177</v>
      </c>
      <c r="S122" s="27"/>
      <c r="U122" s="55" t="s">
        <v>260</v>
      </c>
      <c r="V122" s="99">
        <v>0.16150178784266986</v>
      </c>
    </row>
    <row r="123" spans="1:22" x14ac:dyDescent="0.2">
      <c r="A123" t="s">
        <v>262</v>
      </c>
      <c r="B123" s="27">
        <v>5748.9927855006163</v>
      </c>
      <c r="C123" s="27">
        <v>666.77001583670597</v>
      </c>
      <c r="D123" s="27">
        <v>633.11736758754182</v>
      </c>
      <c r="E123" s="27">
        <v>638.75980995952841</v>
      </c>
      <c r="F123" s="27">
        <v>621.2539151856414</v>
      </c>
      <c r="G123" s="27">
        <v>1649.8866795706492</v>
      </c>
      <c r="H123" s="27">
        <v>601.75013197254975</v>
      </c>
      <c r="J123" t="s">
        <v>262</v>
      </c>
      <c r="K123" s="17">
        <v>9793.4213858600069</v>
      </c>
      <c r="L123" s="17">
        <v>10866.018714260959</v>
      </c>
      <c r="N123" t="s">
        <v>260</v>
      </c>
      <c r="O123" s="46">
        <v>17.772151947021484</v>
      </c>
      <c r="Q123" t="s">
        <v>261</v>
      </c>
      <c r="R123" s="17">
        <v>141.75</v>
      </c>
      <c r="S123" s="27"/>
      <c r="U123" s="55" t="s">
        <v>261</v>
      </c>
      <c r="V123" s="99">
        <v>0.18332381496287836</v>
      </c>
    </row>
    <row r="124" spans="1:22" x14ac:dyDescent="0.2">
      <c r="A124" t="s">
        <v>263</v>
      </c>
      <c r="B124" s="27">
        <v>5842.0821114369501</v>
      </c>
      <c r="C124" s="27">
        <v>732.67448680351902</v>
      </c>
      <c r="D124" s="27">
        <v>761.06744868035196</v>
      </c>
      <c r="E124" s="27">
        <v>574.91495601173017</v>
      </c>
      <c r="F124" s="27">
        <v>883.85923753665691</v>
      </c>
      <c r="G124" s="27">
        <v>1862.0762463343108</v>
      </c>
      <c r="H124" s="27">
        <v>21.516129032258064</v>
      </c>
      <c r="J124" t="s">
        <v>263</v>
      </c>
      <c r="K124" s="17">
        <v>10782.965616045845</v>
      </c>
      <c r="L124" s="17">
        <v>11152.008645533142</v>
      </c>
      <c r="N124" t="s">
        <v>256</v>
      </c>
      <c r="O124" s="46">
        <v>8.2105264663696289</v>
      </c>
      <c r="Q124" t="s">
        <v>262</v>
      </c>
      <c r="R124" s="17">
        <v>242.75</v>
      </c>
      <c r="S124" s="27"/>
      <c r="U124" s="55" t="s">
        <v>262</v>
      </c>
      <c r="V124" s="99">
        <v>0.30344357313331061</v>
      </c>
    </row>
    <row r="125" spans="1:22" x14ac:dyDescent="0.2">
      <c r="A125" t="s">
        <v>264</v>
      </c>
      <c r="B125" s="27">
        <v>5332.9714536671063</v>
      </c>
      <c r="C125" s="27">
        <v>276.5448689796516</v>
      </c>
      <c r="D125" s="27">
        <v>621.80647050212269</v>
      </c>
      <c r="E125" s="27">
        <v>347.61879666227492</v>
      </c>
      <c r="F125" s="27">
        <v>724.82564778216954</v>
      </c>
      <c r="G125" s="27">
        <v>1843.6776460254721</v>
      </c>
      <c r="H125" s="27">
        <v>541.262187088274</v>
      </c>
      <c r="J125" t="s">
        <v>264</v>
      </c>
      <c r="K125" s="17">
        <v>9141.8887303851643</v>
      </c>
      <c r="L125" s="17">
        <v>9924.2816208393633</v>
      </c>
      <c r="N125" t="s">
        <v>261</v>
      </c>
      <c r="O125" s="46">
        <v>16.862943649291992</v>
      </c>
      <c r="Q125" t="s">
        <v>263</v>
      </c>
      <c r="R125" s="17">
        <v>171</v>
      </c>
      <c r="S125" s="27"/>
      <c r="U125" s="55" t="s">
        <v>263</v>
      </c>
      <c r="V125" s="99">
        <v>0.57183908045977017</v>
      </c>
    </row>
    <row r="126" spans="1:22" x14ac:dyDescent="0.2">
      <c r="A126" t="s">
        <v>265</v>
      </c>
      <c r="B126" s="27">
        <v>6835.2102236421724</v>
      </c>
      <c r="C126" s="27">
        <v>1768.7220447284344</v>
      </c>
      <c r="D126" s="27">
        <v>773.38274760383388</v>
      </c>
      <c r="E126" s="27">
        <v>515.24472843450474</v>
      </c>
      <c r="F126" s="27">
        <v>976.43706070287544</v>
      </c>
      <c r="G126" s="27">
        <v>2042.1162939297124</v>
      </c>
      <c r="H126" s="27">
        <v>0</v>
      </c>
      <c r="J126" t="s">
        <v>265</v>
      </c>
      <c r="K126" s="17">
        <v>12026.742927429274</v>
      </c>
      <c r="L126" s="17">
        <v>13091.793878825734</v>
      </c>
      <c r="N126" t="s">
        <v>262</v>
      </c>
      <c r="O126" s="46">
        <v>17.933193206787109</v>
      </c>
      <c r="Q126" t="s">
        <v>264</v>
      </c>
      <c r="R126" s="17">
        <v>286.61538461538464</v>
      </c>
      <c r="S126" s="27"/>
      <c r="U126" s="55" t="s">
        <v>264</v>
      </c>
      <c r="V126" s="99">
        <v>0.13017583664208734</v>
      </c>
    </row>
    <row r="127" spans="1:22" x14ac:dyDescent="0.2">
      <c r="A127" t="s">
        <v>266</v>
      </c>
      <c r="B127" s="27">
        <v>9859.3953488372099</v>
      </c>
      <c r="C127" s="27">
        <v>2450.6046511627906</v>
      </c>
      <c r="D127" s="27">
        <v>1367.5348837209303</v>
      </c>
      <c r="E127" s="27">
        <v>293.19379844961242</v>
      </c>
      <c r="F127" s="27">
        <v>954.04651162790697</v>
      </c>
      <c r="G127" s="27">
        <v>1479.3023255813953</v>
      </c>
      <c r="H127" s="27">
        <v>0</v>
      </c>
      <c r="J127" t="s">
        <v>266</v>
      </c>
      <c r="K127" s="17">
        <v>38619.771428571432</v>
      </c>
      <c r="L127" s="17">
        <v>20929.969465648854</v>
      </c>
      <c r="N127" t="s">
        <v>263</v>
      </c>
      <c r="O127" s="46">
        <v>14.825396537780762</v>
      </c>
      <c r="Q127" t="s">
        <v>265</v>
      </c>
      <c r="R127" s="17">
        <v>131.5</v>
      </c>
      <c r="S127" s="27"/>
      <c r="U127" s="55" t="s">
        <v>265</v>
      </c>
      <c r="V127" s="99">
        <v>0.4567901234567901</v>
      </c>
    </row>
    <row r="128" spans="1:22" x14ac:dyDescent="0.2">
      <c r="A128" t="s">
        <v>267</v>
      </c>
      <c r="B128" s="27">
        <v>6331.8788291354667</v>
      </c>
      <c r="C128" s="27">
        <v>1765.14091218516</v>
      </c>
      <c r="D128" s="27">
        <v>764.61538461538464</v>
      </c>
      <c r="E128" s="27">
        <v>730.32811436351255</v>
      </c>
      <c r="F128" s="27">
        <v>939.36963921034715</v>
      </c>
      <c r="G128" s="27">
        <v>1316.5255275697752</v>
      </c>
      <c r="H128" s="27">
        <v>898.01497617426821</v>
      </c>
      <c r="J128" t="s">
        <v>267</v>
      </c>
      <c r="K128" s="17">
        <v>12000.235531628534</v>
      </c>
      <c r="L128" s="17">
        <v>12701.85505319149</v>
      </c>
      <c r="N128" t="s">
        <v>264</v>
      </c>
      <c r="O128" s="46">
        <v>18.863462448120117</v>
      </c>
      <c r="Q128" t="s">
        <v>266</v>
      </c>
      <c r="R128" s="17">
        <v>39</v>
      </c>
      <c r="S128" s="27"/>
      <c r="U128" s="55" t="s">
        <v>266</v>
      </c>
      <c r="V128" s="99">
        <v>0</v>
      </c>
    </row>
    <row r="129" spans="1:22" x14ac:dyDescent="0.2">
      <c r="A129" t="s">
        <v>268</v>
      </c>
      <c r="B129" s="27">
        <v>5035.2122762148338</v>
      </c>
      <c r="C129" s="27">
        <v>245.67499508164471</v>
      </c>
      <c r="D129" s="27">
        <v>679.3676962423765</v>
      </c>
      <c r="E129" s="27">
        <v>419.12925437733622</v>
      </c>
      <c r="F129" s="27">
        <v>436.73893370057056</v>
      </c>
      <c r="G129" s="27">
        <v>1000.3899272083415</v>
      </c>
      <c r="H129" s="27">
        <v>937.14302577218177</v>
      </c>
      <c r="J129" t="s">
        <v>268</v>
      </c>
      <c r="K129" s="17">
        <v>8287.6936483346235</v>
      </c>
      <c r="L129" s="17">
        <v>8936.3037779491133</v>
      </c>
      <c r="N129" t="s">
        <v>265</v>
      </c>
      <c r="O129" s="46">
        <v>15.97826099395752</v>
      </c>
      <c r="Q129" t="s">
        <v>267</v>
      </c>
      <c r="R129" s="17">
        <v>187.5</v>
      </c>
      <c r="S129" s="27"/>
      <c r="U129" s="55" t="s">
        <v>267</v>
      </c>
      <c r="V129" s="99">
        <v>0.35822784810126584</v>
      </c>
    </row>
    <row r="130" spans="1:22" x14ac:dyDescent="0.2">
      <c r="A130" t="s">
        <v>269</v>
      </c>
      <c r="B130" s="27">
        <v>6081.1901491830449</v>
      </c>
      <c r="C130" s="27">
        <v>313.62443760359935</v>
      </c>
      <c r="D130" s="27">
        <v>417.57234193701163</v>
      </c>
      <c r="E130" s="27">
        <v>407.63627752782384</v>
      </c>
      <c r="F130" s="27">
        <v>569.95121951219517</v>
      </c>
      <c r="G130" s="27">
        <v>499.34359460099455</v>
      </c>
      <c r="H130" s="27">
        <v>497.88160075775517</v>
      </c>
      <c r="J130" t="s">
        <v>269</v>
      </c>
      <c r="K130" s="17">
        <v>8423.9378853619546</v>
      </c>
      <c r="L130" s="17">
        <v>9131.5387119274583</v>
      </c>
      <c r="N130" t="s">
        <v>266</v>
      </c>
      <c r="O130" s="46">
        <v>6</v>
      </c>
      <c r="Q130" t="s">
        <v>268</v>
      </c>
      <c r="R130" s="17">
        <v>325.125</v>
      </c>
      <c r="S130" s="27"/>
      <c r="U130" s="55" t="s">
        <v>268</v>
      </c>
      <c r="V130" s="99">
        <v>0.19992622648469199</v>
      </c>
    </row>
    <row r="131" spans="1:22" x14ac:dyDescent="0.2">
      <c r="A131" t="s">
        <v>270</v>
      </c>
      <c r="B131" s="27">
        <v>6365.7887640449435</v>
      </c>
      <c r="C131" s="27">
        <v>742.39625468164797</v>
      </c>
      <c r="D131" s="27">
        <v>629.48014981273411</v>
      </c>
      <c r="E131" s="27">
        <v>1237.0359550561798</v>
      </c>
      <c r="F131" s="27">
        <v>759.26891385767794</v>
      </c>
      <c r="G131" s="27">
        <v>1541.5071161048688</v>
      </c>
      <c r="H131" s="27">
        <v>639.46966292134834</v>
      </c>
      <c r="J131" t="s">
        <v>270</v>
      </c>
      <c r="K131" s="17">
        <v>10896.295639320029</v>
      </c>
      <c r="L131" s="17">
        <v>12363.337961271465</v>
      </c>
      <c r="N131" t="s">
        <v>267</v>
      </c>
      <c r="O131" s="46">
        <v>13.393939018249512</v>
      </c>
      <c r="Q131" t="s">
        <v>269</v>
      </c>
      <c r="R131" s="17">
        <v>705</v>
      </c>
      <c r="S131" s="27"/>
      <c r="U131" s="55" t="s">
        <v>269</v>
      </c>
      <c r="V131" s="99">
        <v>0.14896616541353383</v>
      </c>
    </row>
    <row r="132" spans="1:22" x14ac:dyDescent="0.2">
      <c r="A132" t="s">
        <v>271</v>
      </c>
      <c r="B132" s="27">
        <v>6086.4230379233422</v>
      </c>
      <c r="C132" s="27">
        <v>556.53822754005273</v>
      </c>
      <c r="D132" s="27">
        <v>794.12350436017039</v>
      </c>
      <c r="E132" s="27">
        <v>625.63699046846477</v>
      </c>
      <c r="F132" s="27">
        <v>1329.6978300547557</v>
      </c>
      <c r="G132" s="27">
        <v>1220.5755424863112</v>
      </c>
      <c r="H132" s="27">
        <v>1854.1034272966945</v>
      </c>
      <c r="J132" t="s">
        <v>271</v>
      </c>
      <c r="K132" s="17">
        <v>11275.783039006405</v>
      </c>
      <c r="L132" s="17">
        <v>12908.583027295286</v>
      </c>
      <c r="N132" t="s">
        <v>268</v>
      </c>
      <c r="O132" s="46">
        <v>17.371921539306641</v>
      </c>
      <c r="Q132" t="s">
        <v>270</v>
      </c>
      <c r="R132" s="17">
        <v>228.5</v>
      </c>
      <c r="S132" s="27"/>
      <c r="U132" s="55" t="s">
        <v>270</v>
      </c>
      <c r="V132" s="99">
        <v>0.41172265904217298</v>
      </c>
    </row>
    <row r="133" spans="1:22" x14ac:dyDescent="0.2">
      <c r="A133" t="s">
        <v>105</v>
      </c>
      <c r="B133" s="27">
        <v>6113.3097866077997</v>
      </c>
      <c r="C133" s="27">
        <v>842.34069168506255</v>
      </c>
      <c r="D133" s="27">
        <v>644.69977924944817</v>
      </c>
      <c r="E133" s="27">
        <v>582.82045621780719</v>
      </c>
      <c r="F133" s="27">
        <v>1532.8314937454011</v>
      </c>
      <c r="G133" s="27">
        <v>1109.4525386313467</v>
      </c>
      <c r="H133" s="27">
        <v>458.88962472406183</v>
      </c>
      <c r="J133" t="s">
        <v>105</v>
      </c>
      <c r="K133" s="17">
        <v>10547.861187845303</v>
      </c>
      <c r="L133" s="17">
        <v>12005.883481349911</v>
      </c>
      <c r="N133" t="s">
        <v>269</v>
      </c>
      <c r="O133" s="46">
        <v>20.877933502197266</v>
      </c>
      <c r="Q133" t="s">
        <v>271</v>
      </c>
      <c r="R133" s="17">
        <v>247.5</v>
      </c>
      <c r="S133" s="27"/>
      <c r="U133" s="55" t="s">
        <v>271</v>
      </c>
      <c r="V133" s="99">
        <v>0.25383014942311327</v>
      </c>
    </row>
    <row r="134" spans="1:22" x14ac:dyDescent="0.2">
      <c r="A134" t="s">
        <v>272</v>
      </c>
      <c r="B134" s="27">
        <v>6603.3087008343264</v>
      </c>
      <c r="C134" s="27">
        <v>1045.4064362336114</v>
      </c>
      <c r="D134" s="27">
        <v>618</v>
      </c>
      <c r="E134" s="27">
        <v>776.11918951132304</v>
      </c>
      <c r="F134" s="27">
        <v>1678.2979737783076</v>
      </c>
      <c r="G134" s="27">
        <v>1629.1585220500597</v>
      </c>
      <c r="H134" s="27">
        <v>0</v>
      </c>
      <c r="J134" t="s">
        <v>272</v>
      </c>
      <c r="K134" s="17">
        <v>11073.136854060192</v>
      </c>
      <c r="L134" s="17">
        <v>13165.014679976512</v>
      </c>
      <c r="N134" t="s">
        <v>270</v>
      </c>
      <c r="O134" s="46">
        <v>14.923694610595703</v>
      </c>
      <c r="Q134" t="s">
        <v>105</v>
      </c>
      <c r="R134" s="17">
        <v>172.5</v>
      </c>
      <c r="S134" s="27"/>
      <c r="U134" s="55" t="s">
        <v>105</v>
      </c>
      <c r="V134" s="99">
        <v>0.36198791134989927</v>
      </c>
    </row>
    <row r="135" spans="1:22" x14ac:dyDescent="0.2">
      <c r="A135" t="s">
        <v>257</v>
      </c>
      <c r="B135" s="27">
        <v>6785.0473478106087</v>
      </c>
      <c r="C135" s="27">
        <v>987.78070487718048</v>
      </c>
      <c r="D135" s="27">
        <v>646.63866144535427</v>
      </c>
      <c r="E135" s="27">
        <v>1019.0352438590246</v>
      </c>
      <c r="F135" s="27">
        <v>1350.6279814880741</v>
      </c>
      <c r="G135" s="27">
        <v>4430.041295834817</v>
      </c>
      <c r="H135" s="27">
        <v>2099.9665361338552</v>
      </c>
      <c r="J135" t="s">
        <v>257</v>
      </c>
      <c r="K135" s="17">
        <v>15188.420466411417</v>
      </c>
      <c r="L135" s="17">
        <v>17455.765570328902</v>
      </c>
      <c r="N135" t="s">
        <v>105</v>
      </c>
      <c r="O135" s="46">
        <v>15.110294342041016</v>
      </c>
      <c r="Q135" t="s">
        <v>272</v>
      </c>
      <c r="R135" s="17">
        <v>138.5</v>
      </c>
      <c r="S135" s="27"/>
      <c r="U135" s="55" t="s">
        <v>272</v>
      </c>
      <c r="V135" s="99">
        <v>0.45833333333333331</v>
      </c>
    </row>
    <row r="136" spans="1:22" x14ac:dyDescent="0.2">
      <c r="A136" t="s">
        <v>273</v>
      </c>
      <c r="B136" s="27">
        <v>8130</v>
      </c>
      <c r="C136" s="27">
        <v>2511.0500000000002</v>
      </c>
      <c r="D136" s="27">
        <v>1100.8</v>
      </c>
      <c r="E136" s="27">
        <v>13</v>
      </c>
      <c r="F136" s="27">
        <v>5825.1750000000002</v>
      </c>
      <c r="G136" s="27">
        <v>0</v>
      </c>
      <c r="H136" s="27">
        <v>0</v>
      </c>
      <c r="J136" t="s">
        <v>273</v>
      </c>
      <c r="K136" s="17">
        <v>12658.117647058823</v>
      </c>
      <c r="L136" s="17">
        <v>17580.025000000001</v>
      </c>
      <c r="N136" t="s">
        <v>272</v>
      </c>
      <c r="O136" s="46">
        <v>19.439023971557617</v>
      </c>
      <c r="Q136" t="s">
        <v>257</v>
      </c>
      <c r="R136" s="17">
        <v>126</v>
      </c>
      <c r="S136" s="27"/>
      <c r="U136" s="55" t="s">
        <v>257</v>
      </c>
      <c r="V136" s="99">
        <v>0.42886041807147673</v>
      </c>
    </row>
    <row r="137" spans="1:22" x14ac:dyDescent="0.2">
      <c r="A137" t="s">
        <v>274</v>
      </c>
      <c r="B137" s="27">
        <v>6559.1380281690144</v>
      </c>
      <c r="C137" s="27">
        <v>329.90704225352113</v>
      </c>
      <c r="D137" s="27">
        <v>870.5549295774648</v>
      </c>
      <c r="E137" s="27">
        <v>1210.7183098591549</v>
      </c>
      <c r="F137" s="27">
        <v>337.31830985915491</v>
      </c>
      <c r="G137" s="27">
        <v>845.25070422535214</v>
      </c>
      <c r="H137" s="27">
        <v>470.45352112676056</v>
      </c>
      <c r="J137" t="s">
        <v>274</v>
      </c>
      <c r="K137" s="17">
        <v>9414.2160664819949</v>
      </c>
      <c r="L137" s="17">
        <v>10510.077885952713</v>
      </c>
      <c r="N137" t="s">
        <v>257</v>
      </c>
      <c r="O137" s="46">
        <v>14.627614974975586</v>
      </c>
      <c r="Q137" t="s">
        <v>273</v>
      </c>
      <c r="R137" s="17">
        <v>48</v>
      </c>
      <c r="S137" s="27"/>
      <c r="U137" s="55" t="s">
        <v>273</v>
      </c>
      <c r="V137" s="99">
        <v>0</v>
      </c>
    </row>
    <row r="138" spans="1:22" x14ac:dyDescent="0.2">
      <c r="A138" t="s">
        <v>275</v>
      </c>
      <c r="B138" s="27">
        <v>5937.3343653250777</v>
      </c>
      <c r="C138" s="27">
        <v>443.69762641898865</v>
      </c>
      <c r="D138" s="27">
        <v>594.79256965944273</v>
      </c>
      <c r="E138" s="27">
        <v>485.6047471620227</v>
      </c>
      <c r="F138" s="27">
        <v>371.13209494324047</v>
      </c>
      <c r="G138" s="27">
        <v>1885.5655314757482</v>
      </c>
      <c r="H138" s="27">
        <v>548.39628482972137</v>
      </c>
      <c r="J138" t="s">
        <v>275</v>
      </c>
      <c r="K138" s="17">
        <v>9620.5251046025096</v>
      </c>
      <c r="L138" s="17">
        <v>10340.480947476828</v>
      </c>
      <c r="N138" t="s">
        <v>273</v>
      </c>
      <c r="O138" s="46">
        <v>15.971015930175781</v>
      </c>
      <c r="Q138" t="s">
        <v>274</v>
      </c>
      <c r="R138" s="17">
        <v>375</v>
      </c>
      <c r="S138" s="27"/>
      <c r="U138" s="55" t="s">
        <v>274</v>
      </c>
      <c r="V138" s="99">
        <v>0.14917127071823205</v>
      </c>
    </row>
    <row r="139" spans="1:22" x14ac:dyDescent="0.2">
      <c r="A139" t="s">
        <v>276</v>
      </c>
      <c r="B139" s="27">
        <v>9021.849582172701</v>
      </c>
      <c r="C139" s="27">
        <v>1895.8384401114206</v>
      </c>
      <c r="D139" s="27">
        <v>698.49025069637878</v>
      </c>
      <c r="E139" s="27">
        <v>628.2980501392758</v>
      </c>
      <c r="F139" s="27">
        <v>332.59052924791087</v>
      </c>
      <c r="G139" s="27">
        <v>2825.1866295264622</v>
      </c>
      <c r="H139" s="27">
        <v>869.33983286908074</v>
      </c>
      <c r="J139" t="s">
        <v>276</v>
      </c>
      <c r="K139" s="17">
        <v>14816.923913043478</v>
      </c>
      <c r="L139" s="17">
        <v>16578.457765667576</v>
      </c>
      <c r="N139" t="s">
        <v>274</v>
      </c>
      <c r="O139" s="46">
        <v>18.305881500244141</v>
      </c>
      <c r="Q139" t="s">
        <v>275</v>
      </c>
      <c r="R139" s="17">
        <v>216</v>
      </c>
      <c r="S139" s="27"/>
      <c r="U139" s="55" t="s">
        <v>275</v>
      </c>
      <c r="V139" s="99">
        <v>0.27062374245472837</v>
      </c>
    </row>
    <row r="140" spans="1:22" x14ac:dyDescent="0.2">
      <c r="A140" t="s">
        <v>277</v>
      </c>
      <c r="B140" s="27">
        <v>7312.0435510887773</v>
      </c>
      <c r="C140" s="27">
        <v>1070.6298157453937</v>
      </c>
      <c r="D140" s="27">
        <v>887.28475711892793</v>
      </c>
      <c r="E140" s="27">
        <v>695.85929648241211</v>
      </c>
      <c r="F140" s="27">
        <v>763.49916247906197</v>
      </c>
      <c r="G140" s="27">
        <v>1654.7822445561139</v>
      </c>
      <c r="H140" s="27">
        <v>984.4974874371859</v>
      </c>
      <c r="J140" t="s">
        <v>277</v>
      </c>
      <c r="K140" s="17">
        <v>13655.798305084745</v>
      </c>
      <c r="L140" s="17">
        <v>13777.730800990917</v>
      </c>
      <c r="N140" t="s">
        <v>275</v>
      </c>
      <c r="O140" s="46">
        <v>17.100774765014648</v>
      </c>
      <c r="Q140" t="s">
        <v>276</v>
      </c>
      <c r="R140" s="17">
        <v>178.5</v>
      </c>
      <c r="S140" s="27"/>
      <c r="U140" s="55" t="s">
        <v>276</v>
      </c>
      <c r="V140" s="99">
        <v>0.44959128065395093</v>
      </c>
    </row>
    <row r="141" spans="1:22" x14ac:dyDescent="0.2">
      <c r="A141" t="s">
        <v>278</v>
      </c>
      <c r="B141" s="27">
        <v>6558.84</v>
      </c>
      <c r="C141" s="27">
        <v>1371.42</v>
      </c>
      <c r="D141" s="27">
        <v>815.02666666666664</v>
      </c>
      <c r="E141" s="27">
        <v>430.7</v>
      </c>
      <c r="F141" s="27">
        <v>752.57333333333338</v>
      </c>
      <c r="G141" s="27">
        <v>884.40666666666664</v>
      </c>
      <c r="H141" s="27">
        <v>0</v>
      </c>
      <c r="J141" t="s">
        <v>278</v>
      </c>
      <c r="K141" s="17">
        <v>9809.4212218649518</v>
      </c>
      <c r="L141" s="17">
        <v>11111.776315789473</v>
      </c>
      <c r="N141" t="s">
        <v>276</v>
      </c>
      <c r="O141" s="46">
        <v>14.604166984558105</v>
      </c>
      <c r="Q141" t="s">
        <v>277</v>
      </c>
      <c r="R141" s="17">
        <v>100</v>
      </c>
      <c r="S141" s="27"/>
      <c r="U141" s="55" t="s">
        <v>277</v>
      </c>
      <c r="V141" s="99">
        <v>0.53354134165366618</v>
      </c>
    </row>
    <row r="142" spans="1:22" x14ac:dyDescent="0.2">
      <c r="A142" t="s">
        <v>279</v>
      </c>
      <c r="B142" s="27">
        <v>8917.6491952125471</v>
      </c>
      <c r="C142" s="27">
        <v>597.95047461824186</v>
      </c>
      <c r="D142" s="27">
        <v>869.58316137020222</v>
      </c>
      <c r="E142" s="27">
        <v>8.6950061906727196</v>
      </c>
      <c r="F142" s="27">
        <v>146.29467602146099</v>
      </c>
      <c r="G142" s="27">
        <v>1041.5063970284771</v>
      </c>
      <c r="H142" s="27">
        <v>0</v>
      </c>
      <c r="J142" t="s">
        <v>279</v>
      </c>
      <c r="K142" s="17">
        <v>11108.637785800242</v>
      </c>
      <c r="L142" s="17">
        <v>12480.78394811512</v>
      </c>
      <c r="N142" t="s">
        <v>271</v>
      </c>
      <c r="O142" s="46">
        <v>17.60664176940918</v>
      </c>
      <c r="Q142" t="s">
        <v>278</v>
      </c>
      <c r="R142" s="17">
        <v>162</v>
      </c>
      <c r="S142" s="27"/>
      <c r="U142" s="55" t="s">
        <v>278</v>
      </c>
      <c r="V142" s="99">
        <v>0</v>
      </c>
    </row>
    <row r="143" spans="1:22" x14ac:dyDescent="0.2">
      <c r="A143" t="s">
        <v>280</v>
      </c>
      <c r="B143" s="27">
        <v>6703.4233128834358</v>
      </c>
      <c r="C143" s="27">
        <v>555.12883435582819</v>
      </c>
      <c r="D143" s="27">
        <v>946.77300613496936</v>
      </c>
      <c r="E143" s="27">
        <v>530.3374233128834</v>
      </c>
      <c r="F143" s="27">
        <v>793.96932515337426</v>
      </c>
      <c r="G143" s="27">
        <v>2303.0674846625766</v>
      </c>
      <c r="H143" s="27">
        <v>0</v>
      </c>
      <c r="J143" t="s">
        <v>280</v>
      </c>
      <c r="K143" s="17">
        <v>10701.015479876161</v>
      </c>
      <c r="L143" s="17">
        <v>12632.940119760478</v>
      </c>
      <c r="N143" t="s">
        <v>309</v>
      </c>
      <c r="O143" s="46">
        <v>13.667447090148926</v>
      </c>
      <c r="Q143" t="s">
        <v>279</v>
      </c>
      <c r="R143" s="17">
        <v>203</v>
      </c>
      <c r="S143" s="27"/>
      <c r="U143" s="55" t="s">
        <v>279</v>
      </c>
      <c r="V143" s="99">
        <v>0.24881141045958796</v>
      </c>
    </row>
    <row r="144" spans="1:22" x14ac:dyDescent="0.2">
      <c r="A144" t="s">
        <v>281</v>
      </c>
      <c r="B144" s="27">
        <v>6154.6395939086296</v>
      </c>
      <c r="C144" s="27">
        <v>1113.969543147208</v>
      </c>
      <c r="D144" s="27">
        <v>827.44500846023686</v>
      </c>
      <c r="E144" s="27">
        <v>842.06091370558374</v>
      </c>
      <c r="F144" s="27">
        <v>1371.5126903553301</v>
      </c>
      <c r="G144" s="27">
        <v>1062.8866328257191</v>
      </c>
      <c r="H144" s="27">
        <v>377.83756345177665</v>
      </c>
      <c r="J144" t="s">
        <v>281</v>
      </c>
      <c r="K144" s="17">
        <v>10957.552901023892</v>
      </c>
      <c r="L144" s="17">
        <v>12242.971524288107</v>
      </c>
      <c r="N144" t="s">
        <v>277</v>
      </c>
      <c r="O144" s="46">
        <v>13.439999580383301</v>
      </c>
      <c r="Q144" t="s">
        <v>280</v>
      </c>
      <c r="R144" s="17">
        <v>192</v>
      </c>
      <c r="S144" s="27"/>
      <c r="U144" s="55" t="s">
        <v>280</v>
      </c>
      <c r="V144" s="99">
        <v>0.46153846153846156</v>
      </c>
    </row>
    <row r="145" spans="1:22" x14ac:dyDescent="0.2">
      <c r="A145" t="s">
        <v>158</v>
      </c>
      <c r="B145" s="27">
        <v>5732.794594014802</v>
      </c>
      <c r="C145" s="27">
        <v>349.87536200793738</v>
      </c>
      <c r="D145" s="27">
        <v>571.51131609996787</v>
      </c>
      <c r="E145" s="27">
        <v>839.86570846294114</v>
      </c>
      <c r="F145" s="27">
        <v>1150.3483857127535</v>
      </c>
      <c r="G145" s="27">
        <v>1243.8584146733883</v>
      </c>
      <c r="H145" s="27">
        <v>1554.0025742786656</v>
      </c>
      <c r="J145" t="s">
        <v>158</v>
      </c>
      <c r="K145" s="17">
        <v>10980.626680672269</v>
      </c>
      <c r="L145" s="17">
        <v>11603.455616323095</v>
      </c>
      <c r="N145" t="s">
        <v>278</v>
      </c>
      <c r="O145" s="46">
        <v>16.875</v>
      </c>
      <c r="Q145" t="s">
        <v>281</v>
      </c>
      <c r="R145" s="17">
        <v>150</v>
      </c>
      <c r="S145" s="27"/>
      <c r="U145" s="55" t="s">
        <v>281</v>
      </c>
      <c r="V145" s="99">
        <v>0.37060702875399359</v>
      </c>
    </row>
    <row r="146" spans="1:22" x14ac:dyDescent="0.2">
      <c r="A146" t="s">
        <v>283</v>
      </c>
      <c r="B146" s="27">
        <v>5206.1628688830779</v>
      </c>
      <c r="C146" s="27">
        <v>576.3190138214419</v>
      </c>
      <c r="D146" s="27">
        <v>605.95218528203213</v>
      </c>
      <c r="E146" s="27">
        <v>603.69443406798655</v>
      </c>
      <c r="F146" s="27">
        <v>643.80874112812853</v>
      </c>
      <c r="G146" s="27">
        <v>828.16436309301457</v>
      </c>
      <c r="H146" s="27">
        <v>770.75532312289874</v>
      </c>
      <c r="J146" t="s">
        <v>283</v>
      </c>
      <c r="K146" s="17">
        <v>8841.4868657790576</v>
      </c>
      <c r="L146" s="17">
        <v>9424.0946094609462</v>
      </c>
      <c r="N146" t="s">
        <v>279</v>
      </c>
      <c r="O146" s="46">
        <v>17.921052932739258</v>
      </c>
      <c r="Q146" t="s">
        <v>158</v>
      </c>
      <c r="R146" s="17">
        <v>40</v>
      </c>
      <c r="S146" s="27"/>
      <c r="U146" s="55" t="s">
        <v>158</v>
      </c>
      <c r="V146" s="99">
        <v>0.19444444444444445</v>
      </c>
    </row>
    <row r="147" spans="1:22" x14ac:dyDescent="0.2">
      <c r="A147" t="s">
        <v>284</v>
      </c>
      <c r="B147" s="27">
        <v>9165.5439999999999</v>
      </c>
      <c r="C147" s="27">
        <v>1656.152</v>
      </c>
      <c r="D147" s="27">
        <v>1229.808</v>
      </c>
      <c r="E147" s="27">
        <v>680.91200000000003</v>
      </c>
      <c r="F147" s="27">
        <v>2051.96</v>
      </c>
      <c r="G147" s="27">
        <v>1110.664</v>
      </c>
      <c r="H147" s="27">
        <v>128.80799999999999</v>
      </c>
      <c r="J147" t="s">
        <v>284</v>
      </c>
      <c r="K147" s="17">
        <v>13576.14393939394</v>
      </c>
      <c r="L147" s="17">
        <v>16729.496062992126</v>
      </c>
      <c r="N147" t="s">
        <v>280</v>
      </c>
      <c r="O147" s="46">
        <v>10.860759735107422</v>
      </c>
      <c r="Q147" t="s">
        <v>283</v>
      </c>
      <c r="R147" s="17">
        <v>258.33333333333331</v>
      </c>
      <c r="S147" s="27"/>
      <c r="U147" s="55" t="s">
        <v>283</v>
      </c>
      <c r="V147" s="99">
        <v>0.3724188790560472</v>
      </c>
    </row>
    <row r="148" spans="1:22" x14ac:dyDescent="0.2">
      <c r="A148" t="s">
        <v>285</v>
      </c>
      <c r="B148" s="27">
        <v>6915.7288135593217</v>
      </c>
      <c r="C148" s="27">
        <v>2342.2372881355932</v>
      </c>
      <c r="D148" s="27">
        <v>840.68220338983053</v>
      </c>
      <c r="E148" s="27">
        <v>635.90677966101691</v>
      </c>
      <c r="F148" s="27">
        <v>1093.6186440677966</v>
      </c>
      <c r="G148" s="27">
        <v>2868.4364406779659</v>
      </c>
      <c r="H148" s="27">
        <v>0</v>
      </c>
      <c r="J148" t="s">
        <v>285</v>
      </c>
      <c r="K148" s="17">
        <v>13670.947145877379</v>
      </c>
      <c r="L148" s="17">
        <v>15514.640167364018</v>
      </c>
      <c r="N148" t="s">
        <v>281</v>
      </c>
      <c r="O148" s="46">
        <v>15.355262756347656</v>
      </c>
      <c r="Q148" t="s">
        <v>284</v>
      </c>
      <c r="R148" s="17">
        <v>197.57142857142858</v>
      </c>
      <c r="S148" s="27"/>
      <c r="U148" s="55" t="s">
        <v>284</v>
      </c>
      <c r="V148" s="99">
        <v>0.44881889763779526</v>
      </c>
    </row>
    <row r="149" spans="1:22" x14ac:dyDescent="0.2">
      <c r="A149" t="s">
        <v>286</v>
      </c>
      <c r="B149" s="27">
        <v>6130.5782889426955</v>
      </c>
      <c r="C149" s="27">
        <v>626.08071025020183</v>
      </c>
      <c r="D149" s="27">
        <v>713.59765940274417</v>
      </c>
      <c r="E149" s="27">
        <v>1153.9023405972559</v>
      </c>
      <c r="F149" s="27">
        <v>1121.3256658595642</v>
      </c>
      <c r="G149" s="27">
        <v>1420.9176755447943</v>
      </c>
      <c r="H149" s="27">
        <v>814.21953188054886</v>
      </c>
      <c r="J149" t="s">
        <v>286</v>
      </c>
      <c r="K149" s="17">
        <v>11196.551778970384</v>
      </c>
      <c r="L149" s="17">
        <v>12150.31381919554</v>
      </c>
      <c r="N149" t="s">
        <v>282</v>
      </c>
      <c r="O149" s="46">
        <v>8.7142858505249023</v>
      </c>
      <c r="Q149" t="s">
        <v>285</v>
      </c>
      <c r="R149" s="17">
        <v>126</v>
      </c>
      <c r="S149" s="27"/>
      <c r="U149" s="55" t="s">
        <v>285</v>
      </c>
      <c r="V149" s="99">
        <v>0.5161290322580645</v>
      </c>
    </row>
    <row r="150" spans="1:22" x14ac:dyDescent="0.2">
      <c r="A150" t="s">
        <v>287</v>
      </c>
      <c r="B150" s="27">
        <v>5105.7703604806411</v>
      </c>
      <c r="C150" s="27">
        <v>213.62483311081442</v>
      </c>
      <c r="D150" s="27">
        <v>520.84779706275037</v>
      </c>
      <c r="E150" s="27">
        <v>537.19559412550063</v>
      </c>
      <c r="F150" s="27">
        <v>587.65420560747668</v>
      </c>
      <c r="G150" s="27">
        <v>776.23898531375164</v>
      </c>
      <c r="H150" s="27">
        <v>703.14419225634174</v>
      </c>
      <c r="J150" t="s">
        <v>287</v>
      </c>
      <c r="K150" s="17">
        <v>8032.399605003292</v>
      </c>
      <c r="L150" s="17">
        <v>8900.9726523887966</v>
      </c>
      <c r="N150" t="s">
        <v>158</v>
      </c>
      <c r="O150" s="46">
        <v>18.90336799621582</v>
      </c>
      <c r="Q150" t="s">
        <v>286</v>
      </c>
      <c r="R150" s="17">
        <v>246</v>
      </c>
      <c r="S150" s="27"/>
      <c r="U150" s="55" t="s">
        <v>286</v>
      </c>
      <c r="V150" s="99">
        <v>0.44116504854368932</v>
      </c>
    </row>
    <row r="151" spans="1:22" x14ac:dyDescent="0.2">
      <c r="A151" t="s">
        <v>288</v>
      </c>
      <c r="B151" s="27">
        <v>8737.9475862068957</v>
      </c>
      <c r="C151" s="27">
        <v>953.24</v>
      </c>
      <c r="D151" s="27">
        <v>732.5020689655172</v>
      </c>
      <c r="E151" s="27">
        <v>968.33655172413796</v>
      </c>
      <c r="F151" s="27">
        <v>75.561379310344833</v>
      </c>
      <c r="G151" s="27">
        <v>1093.4441379310344</v>
      </c>
      <c r="H151" s="27">
        <v>0</v>
      </c>
      <c r="J151" t="s">
        <v>288</v>
      </c>
      <c r="K151" s="17">
        <v>11504.360215053763</v>
      </c>
      <c r="L151" s="17">
        <v>12555.781187458306</v>
      </c>
      <c r="N151" t="s">
        <v>283</v>
      </c>
      <c r="O151" s="46">
        <v>17.645833969116211</v>
      </c>
      <c r="Q151" t="s">
        <v>287</v>
      </c>
      <c r="R151" s="17">
        <v>228</v>
      </c>
      <c r="S151" s="27"/>
      <c r="U151" s="55" t="s">
        <v>287</v>
      </c>
      <c r="V151" s="99">
        <v>0.1702827087442472</v>
      </c>
    </row>
    <row r="152" spans="1:22" x14ac:dyDescent="0.2">
      <c r="A152" t="s">
        <v>289</v>
      </c>
      <c r="B152" s="27">
        <v>5320.0444444444447</v>
      </c>
      <c r="C152" s="27">
        <v>1209.3155555555556</v>
      </c>
      <c r="D152" s="27">
        <v>1012.2844444444445</v>
      </c>
      <c r="E152" s="27">
        <v>815.63555555555558</v>
      </c>
      <c r="F152" s="27">
        <v>1896.9244444444444</v>
      </c>
      <c r="G152" s="27">
        <v>1625.52</v>
      </c>
      <c r="H152" s="27">
        <v>0</v>
      </c>
      <c r="J152" t="s">
        <v>289</v>
      </c>
      <c r="K152" s="17">
        <v>11921.108333333334</v>
      </c>
      <c r="L152" s="17">
        <v>12044.575221238938</v>
      </c>
      <c r="N152" t="s">
        <v>284</v>
      </c>
      <c r="O152" s="46">
        <v>13.037735939025879</v>
      </c>
      <c r="Q152" t="s">
        <v>288</v>
      </c>
      <c r="R152" s="17">
        <v>377.25</v>
      </c>
      <c r="S152" s="27"/>
      <c r="U152" s="55" t="s">
        <v>288</v>
      </c>
      <c r="V152" s="99">
        <v>0.27543424317617865</v>
      </c>
    </row>
    <row r="153" spans="1:22" x14ac:dyDescent="0.2">
      <c r="A153" t="s">
        <v>290</v>
      </c>
      <c r="B153" s="27">
        <v>5318.8611332801274</v>
      </c>
      <c r="C153" s="27">
        <v>400.08619313647245</v>
      </c>
      <c r="D153" s="27">
        <v>650.83679169992024</v>
      </c>
      <c r="E153" s="27">
        <v>566.74541101356749</v>
      </c>
      <c r="F153" s="27">
        <v>956.09018355945727</v>
      </c>
      <c r="G153" s="27">
        <v>1600.6927374301677</v>
      </c>
      <c r="H153" s="27">
        <v>1936.441340782123</v>
      </c>
      <c r="J153" t="s">
        <v>290</v>
      </c>
      <c r="K153" s="17">
        <v>11744.88066640837</v>
      </c>
      <c r="L153" s="17">
        <v>11818.518329739267</v>
      </c>
      <c r="N153" t="s">
        <v>285</v>
      </c>
      <c r="O153" s="46">
        <v>14.54838752746582</v>
      </c>
      <c r="Q153" t="s">
        <v>289</v>
      </c>
      <c r="R153" s="17">
        <v>150.6</v>
      </c>
      <c r="S153" s="27"/>
      <c r="U153" s="55" t="s">
        <v>289</v>
      </c>
      <c r="V153" s="99">
        <v>0.4</v>
      </c>
    </row>
    <row r="154" spans="1:22" x14ac:dyDescent="0.2">
      <c r="A154" t="s">
        <v>291</v>
      </c>
      <c r="B154" s="27">
        <v>6707.600260416667</v>
      </c>
      <c r="C154" s="27">
        <v>825.66927083333337</v>
      </c>
      <c r="D154" s="27">
        <v>630.296875</v>
      </c>
      <c r="E154" s="27">
        <v>799.38671875</v>
      </c>
      <c r="F154" s="27">
        <v>649.70703125</v>
      </c>
      <c r="G154" s="27">
        <v>1339.8385416666667</v>
      </c>
      <c r="H154" s="27">
        <v>331.51953125</v>
      </c>
      <c r="J154" t="s">
        <v>291</v>
      </c>
      <c r="K154" s="17">
        <v>10671.246984126985</v>
      </c>
      <c r="L154" s="17">
        <v>11348.964811260397</v>
      </c>
      <c r="N154" t="s">
        <v>286</v>
      </c>
      <c r="O154" s="46">
        <v>16.462045669555664</v>
      </c>
      <c r="Q154" t="s">
        <v>290</v>
      </c>
      <c r="R154" s="17">
        <v>123</v>
      </c>
      <c r="S154" s="27"/>
      <c r="U154" s="55" t="s">
        <v>290</v>
      </c>
      <c r="V154" s="99">
        <v>0.23360964581763377</v>
      </c>
    </row>
    <row r="155" spans="1:22" x14ac:dyDescent="0.2">
      <c r="A155" t="s">
        <v>292</v>
      </c>
      <c r="B155" s="27">
        <v>6298.4341957255347</v>
      </c>
      <c r="C155" s="27">
        <v>2322.8593925759278</v>
      </c>
      <c r="D155" s="27">
        <v>819.60854893138355</v>
      </c>
      <c r="E155" s="27">
        <v>588.47469066366705</v>
      </c>
      <c r="F155" s="27">
        <v>1603.7435320584927</v>
      </c>
      <c r="G155" s="27">
        <v>511.289088863892</v>
      </c>
      <c r="H155" s="27">
        <v>347.20359955005625</v>
      </c>
      <c r="J155" t="s">
        <v>292</v>
      </c>
      <c r="K155" s="17">
        <v>11326.683572216098</v>
      </c>
      <c r="L155" s="17">
        <v>12630.277469478357</v>
      </c>
      <c r="N155" t="s">
        <v>287</v>
      </c>
      <c r="O155" s="46">
        <v>18.580245971679688</v>
      </c>
      <c r="Q155" t="s">
        <v>291</v>
      </c>
      <c r="R155" s="17">
        <v>194.92307692307693</v>
      </c>
      <c r="S155" s="27"/>
      <c r="U155" s="55" t="s">
        <v>291</v>
      </c>
      <c r="V155" s="99">
        <v>0.17521902377972465</v>
      </c>
    </row>
    <row r="156" spans="1:22" x14ac:dyDescent="0.2">
      <c r="A156" t="s">
        <v>293</v>
      </c>
      <c r="B156" s="27">
        <v>5826.5162127107651</v>
      </c>
      <c r="C156" s="27">
        <v>438.08456549935147</v>
      </c>
      <c r="D156" s="27">
        <v>789.48949416342407</v>
      </c>
      <c r="E156" s="27">
        <v>382.50064850843063</v>
      </c>
      <c r="F156" s="27">
        <v>881.18547341115436</v>
      </c>
      <c r="G156" s="27">
        <v>533.74215304798963</v>
      </c>
      <c r="H156" s="27">
        <v>1300.7719844357978</v>
      </c>
      <c r="J156" t="s">
        <v>293</v>
      </c>
      <c r="K156" s="17">
        <v>10214.684478371501</v>
      </c>
      <c r="L156" s="17">
        <v>10825.460212873797</v>
      </c>
      <c r="N156" t="s">
        <v>288</v>
      </c>
      <c r="O156" s="46">
        <v>15.714285850524902</v>
      </c>
      <c r="Q156" t="s">
        <v>292</v>
      </c>
      <c r="R156" s="17">
        <v>163.80000000000001</v>
      </c>
      <c r="S156" s="27"/>
      <c r="U156" s="55" t="s">
        <v>292</v>
      </c>
      <c r="V156" s="99">
        <v>0.44911504424778759</v>
      </c>
    </row>
    <row r="157" spans="1:22" x14ac:dyDescent="0.2">
      <c r="A157" t="s">
        <v>294</v>
      </c>
      <c r="B157" s="27">
        <v>5921.2651072124754</v>
      </c>
      <c r="C157" s="27">
        <v>436.23976608187132</v>
      </c>
      <c r="D157" s="27">
        <v>809.43079922027289</v>
      </c>
      <c r="E157" s="27">
        <v>732.96101364522417</v>
      </c>
      <c r="F157" s="27">
        <v>544.71150097465886</v>
      </c>
      <c r="G157" s="27">
        <v>1297.6686159844055</v>
      </c>
      <c r="H157" s="27">
        <v>0</v>
      </c>
      <c r="J157" t="s">
        <v>294</v>
      </c>
      <c r="K157" s="17">
        <v>9702.3805147058829</v>
      </c>
      <c r="L157" s="17">
        <v>10152.362595419847</v>
      </c>
      <c r="N157" t="s">
        <v>289</v>
      </c>
      <c r="O157" s="46">
        <v>10.076923370361328</v>
      </c>
      <c r="Q157" t="s">
        <v>293</v>
      </c>
      <c r="R157" s="17">
        <v>471</v>
      </c>
      <c r="S157" s="27"/>
      <c r="U157" s="55" t="s">
        <v>293</v>
      </c>
      <c r="V157" s="99">
        <v>0.17601170160897123</v>
      </c>
    </row>
    <row r="158" spans="1:22" x14ac:dyDescent="0.2">
      <c r="A158" t="s">
        <v>295</v>
      </c>
      <c r="B158" s="27">
        <v>6083.1055210715449</v>
      </c>
      <c r="C158" s="27">
        <v>490.79124469127737</v>
      </c>
      <c r="D158" s="27">
        <v>732.62332571055208</v>
      </c>
      <c r="E158" s="27">
        <v>946.624632473048</v>
      </c>
      <c r="F158" s="27">
        <v>585.76412936948714</v>
      </c>
      <c r="G158" s="27">
        <v>1751.8810846128715</v>
      </c>
      <c r="H158" s="27">
        <v>858.83698137863439</v>
      </c>
      <c r="J158" t="s">
        <v>295</v>
      </c>
      <c r="K158" s="17">
        <v>10228.310443947621</v>
      </c>
      <c r="L158" s="17">
        <v>11661.109038275972</v>
      </c>
      <c r="N158" t="s">
        <v>290</v>
      </c>
      <c r="O158" s="46">
        <v>17.680524826049805</v>
      </c>
      <c r="Q158" t="s">
        <v>294</v>
      </c>
      <c r="R158" s="17">
        <v>218.66666666666666</v>
      </c>
      <c r="S158" s="27"/>
      <c r="U158" s="55" t="s">
        <v>294</v>
      </c>
      <c r="V158" s="99">
        <v>0.18726591760299627</v>
      </c>
    </row>
    <row r="159" spans="1:22" x14ac:dyDescent="0.2">
      <c r="A159" t="s">
        <v>296</v>
      </c>
      <c r="B159" s="27">
        <v>5335.4193085297284</v>
      </c>
      <c r="C159" s="27">
        <v>217.87893288670892</v>
      </c>
      <c r="D159" s="27">
        <v>724.05503050604136</v>
      </c>
      <c r="E159" s="27">
        <v>678.45555688479487</v>
      </c>
      <c r="F159" s="27">
        <v>701.11664074650082</v>
      </c>
      <c r="G159" s="27">
        <v>1382.9395860748893</v>
      </c>
      <c r="H159" s="27">
        <v>847.61933245603541</v>
      </c>
      <c r="J159" t="s">
        <v>296</v>
      </c>
      <c r="K159" s="17">
        <v>9089.9698386719665</v>
      </c>
      <c r="L159" s="17">
        <v>10300.260838914346</v>
      </c>
      <c r="N159" t="s">
        <v>292</v>
      </c>
      <c r="O159" s="46">
        <v>12.904109954833984</v>
      </c>
      <c r="Q159" t="s">
        <v>295</v>
      </c>
      <c r="R159" s="17">
        <v>134.25</v>
      </c>
      <c r="S159" s="27"/>
      <c r="U159" s="55" t="s">
        <v>295</v>
      </c>
      <c r="V159" s="99">
        <v>0.27760051052967455</v>
      </c>
    </row>
    <row r="160" spans="1:22" x14ac:dyDescent="0.2">
      <c r="A160" t="s">
        <v>297</v>
      </c>
      <c r="B160" s="27">
        <v>6955.9467110741052</v>
      </c>
      <c r="C160" s="27">
        <v>858.97751873438801</v>
      </c>
      <c r="D160" s="27">
        <v>834.08492922564528</v>
      </c>
      <c r="E160" s="27">
        <v>838.64113238967525</v>
      </c>
      <c r="F160" s="27">
        <v>534.05328892589512</v>
      </c>
      <c r="G160" s="27">
        <v>1163.3155703580351</v>
      </c>
      <c r="H160" s="27">
        <v>653.9733555370525</v>
      </c>
      <c r="J160" t="s">
        <v>297</v>
      </c>
      <c r="K160" s="17">
        <v>10565.128329297821</v>
      </c>
      <c r="L160" s="17">
        <v>11961.577669902912</v>
      </c>
      <c r="N160" t="s">
        <v>291</v>
      </c>
      <c r="O160" s="46">
        <v>13.74436092376709</v>
      </c>
      <c r="Q160" t="s">
        <v>296</v>
      </c>
      <c r="R160" s="17">
        <v>132.5</v>
      </c>
      <c r="S160" s="27"/>
      <c r="U160" s="55" t="s">
        <v>296</v>
      </c>
      <c r="V160" s="99">
        <v>9.7094095940959413E-2</v>
      </c>
    </row>
    <row r="161" spans="1:22" x14ac:dyDescent="0.2">
      <c r="A161" t="s">
        <v>298</v>
      </c>
      <c r="B161" s="27">
        <v>7146.7684797768479</v>
      </c>
      <c r="C161" s="27">
        <v>1470.6457461645746</v>
      </c>
      <c r="D161" s="27">
        <v>882.96373779637383</v>
      </c>
      <c r="E161" s="27">
        <v>1150.305439330544</v>
      </c>
      <c r="F161" s="27">
        <v>1030.4044630404462</v>
      </c>
      <c r="G161" s="27">
        <v>2163.6806136680611</v>
      </c>
      <c r="H161" s="27">
        <v>1124.4337517433751</v>
      </c>
      <c r="J161" t="s">
        <v>298</v>
      </c>
      <c r="K161" s="17">
        <v>13750.464118041582</v>
      </c>
      <c r="L161" s="17">
        <v>15104.960436562074</v>
      </c>
      <c r="N161" t="s">
        <v>293</v>
      </c>
      <c r="O161" s="46">
        <v>18.290155410766602</v>
      </c>
      <c r="Q161" t="s">
        <v>297</v>
      </c>
      <c r="R161" s="17">
        <v>381.27272727272725</v>
      </c>
      <c r="S161" s="27"/>
      <c r="U161" s="55" t="s">
        <v>297</v>
      </c>
      <c r="V161" s="99">
        <v>0.20450885668276972</v>
      </c>
    </row>
    <row r="162" spans="1:22" x14ac:dyDescent="0.2">
      <c r="A162" t="s">
        <v>299</v>
      </c>
      <c r="B162" s="27">
        <v>5213.8330970942598</v>
      </c>
      <c r="C162" s="27">
        <v>468.15113394755491</v>
      </c>
      <c r="D162" s="27">
        <v>655.42469879518069</v>
      </c>
      <c r="E162" s="27">
        <v>317.29978738483345</v>
      </c>
      <c r="F162" s="27">
        <v>1098.6607016300495</v>
      </c>
      <c r="G162" s="27">
        <v>1095.2687810063785</v>
      </c>
      <c r="H162" s="27">
        <v>1238.9679305457123</v>
      </c>
      <c r="J162" t="s">
        <v>299</v>
      </c>
      <c r="K162" s="17">
        <v>9566.1606118546842</v>
      </c>
      <c r="L162" s="17">
        <v>10322.014015416959</v>
      </c>
      <c r="N162" t="s">
        <v>294</v>
      </c>
      <c r="O162" s="46">
        <v>18.745761871337891</v>
      </c>
      <c r="Q162" t="s">
        <v>298</v>
      </c>
      <c r="R162" s="17">
        <v>217</v>
      </c>
      <c r="S162" s="27"/>
      <c r="U162" s="55" t="s">
        <v>298</v>
      </c>
      <c r="V162" s="99">
        <v>0.55631868131868134</v>
      </c>
    </row>
    <row r="163" spans="1:22" x14ac:dyDescent="0.2">
      <c r="A163" t="s">
        <v>300</v>
      </c>
      <c r="B163" s="27">
        <v>7675.957622739018</v>
      </c>
      <c r="C163" s="27">
        <v>1180.5260981912145</v>
      </c>
      <c r="D163" s="27">
        <v>633.07803617571062</v>
      </c>
      <c r="E163" s="27">
        <v>541.65891472868213</v>
      </c>
      <c r="F163" s="27">
        <v>666.59121447028429</v>
      </c>
      <c r="G163" s="27">
        <v>1906.5922480620154</v>
      </c>
      <c r="H163" s="27">
        <v>1002.6439276485788</v>
      </c>
      <c r="J163" t="s">
        <v>300</v>
      </c>
      <c r="K163" s="17">
        <v>12873.278567667194</v>
      </c>
      <c r="L163" s="17">
        <v>14328.205388917133</v>
      </c>
      <c r="N163" t="s">
        <v>295</v>
      </c>
      <c r="O163" s="46">
        <v>18.390909194946289</v>
      </c>
      <c r="Q163" t="s">
        <v>299</v>
      </c>
      <c r="R163" s="17">
        <v>235</v>
      </c>
      <c r="S163" s="27"/>
      <c r="U163" s="55" t="s">
        <v>299</v>
      </c>
      <c r="V163" s="99">
        <v>0.2240365774003919</v>
      </c>
    </row>
    <row r="164" spans="1:22" x14ac:dyDescent="0.2">
      <c r="A164" t="s">
        <v>301</v>
      </c>
      <c r="B164" s="27">
        <v>5856.7638219449955</v>
      </c>
      <c r="C164" s="27">
        <v>713.27757300822225</v>
      </c>
      <c r="D164" s="27">
        <v>723.89452792741702</v>
      </c>
      <c r="E164" s="27">
        <v>1222.8653246385029</v>
      </c>
      <c r="F164" s="27">
        <v>2453.0915792458181</v>
      </c>
      <c r="G164" s="27">
        <v>1754.6186560816559</v>
      </c>
      <c r="H164" s="27">
        <v>48.458179756166714</v>
      </c>
      <c r="J164" t="s">
        <v>301</v>
      </c>
      <c r="K164" s="17">
        <v>8499.1457342657341</v>
      </c>
      <c r="L164" s="17">
        <v>12724.907975460123</v>
      </c>
      <c r="N164" t="s">
        <v>296</v>
      </c>
      <c r="O164" s="46">
        <v>18.013534545898438</v>
      </c>
      <c r="Q164" t="s">
        <v>300</v>
      </c>
      <c r="R164" s="17">
        <v>246.91304347826087</v>
      </c>
      <c r="S164" s="27"/>
      <c r="U164" s="55" t="s">
        <v>300</v>
      </c>
      <c r="V164" s="99">
        <v>0.39367588932806324</v>
      </c>
    </row>
    <row r="165" spans="1:22" x14ac:dyDescent="0.2">
      <c r="A165" t="s">
        <v>302</v>
      </c>
      <c r="B165" s="27">
        <v>5684.8817204301076</v>
      </c>
      <c r="C165" s="27">
        <v>1508.2150537634409</v>
      </c>
      <c r="D165" s="27">
        <v>835.84946236559142</v>
      </c>
      <c r="E165" s="27">
        <v>1535.5376344086021</v>
      </c>
      <c r="F165" s="27">
        <v>809.13978494623655</v>
      </c>
      <c r="G165" s="27">
        <v>1968.5268817204301</v>
      </c>
      <c r="H165" s="27">
        <v>0</v>
      </c>
      <c r="J165" t="s">
        <v>302</v>
      </c>
      <c r="K165" s="17">
        <v>10760.56</v>
      </c>
      <c r="L165" s="17">
        <v>13220.631578947368</v>
      </c>
      <c r="N165" t="s">
        <v>297</v>
      </c>
      <c r="O165" s="46">
        <v>15.11881160736084</v>
      </c>
      <c r="Q165" t="s">
        <v>301</v>
      </c>
      <c r="R165" s="17">
        <v>133.875</v>
      </c>
      <c r="S165" s="27"/>
      <c r="U165" s="55" t="s">
        <v>301</v>
      </c>
      <c r="V165" s="99">
        <v>0.3329718004338395</v>
      </c>
    </row>
    <row r="166" spans="1:22" x14ac:dyDescent="0.2">
      <c r="A166" t="s">
        <v>303</v>
      </c>
      <c r="B166" s="27">
        <v>5714.0350030175014</v>
      </c>
      <c r="C166" s="27">
        <v>552.3814121907061</v>
      </c>
      <c r="D166" s="27">
        <v>517.33373566686782</v>
      </c>
      <c r="E166" s="27">
        <v>433.64755582377791</v>
      </c>
      <c r="F166" s="27">
        <v>789.26372963186486</v>
      </c>
      <c r="G166" s="27">
        <v>1209.5328907664455</v>
      </c>
      <c r="H166" s="27">
        <v>470.63488231744117</v>
      </c>
      <c r="J166" t="s">
        <v>303</v>
      </c>
      <c r="K166" s="17">
        <v>9476.4794988610483</v>
      </c>
      <c r="L166" s="17">
        <v>10249.81904198699</v>
      </c>
      <c r="N166" t="s">
        <v>298</v>
      </c>
      <c r="O166" s="46">
        <v>14.990825653076172</v>
      </c>
      <c r="Q166" t="s">
        <v>302</v>
      </c>
      <c r="R166" s="17">
        <v>176.4</v>
      </c>
      <c r="S166" s="27"/>
      <c r="U166" s="55" t="s">
        <v>302</v>
      </c>
      <c r="V166" s="99">
        <v>0.33333333333333331</v>
      </c>
    </row>
    <row r="167" spans="1:22" x14ac:dyDescent="0.2">
      <c r="A167" t="s">
        <v>304</v>
      </c>
      <c r="B167" s="27">
        <v>5809.955990220049</v>
      </c>
      <c r="C167" s="27">
        <v>386.92298288508556</v>
      </c>
      <c r="D167" s="27">
        <v>773.8960880195599</v>
      </c>
      <c r="E167" s="27">
        <v>809.72249388753062</v>
      </c>
      <c r="F167" s="27">
        <v>1083.0293398533008</v>
      </c>
      <c r="G167" s="27">
        <v>1477.89608801956</v>
      </c>
      <c r="H167" s="27">
        <v>0</v>
      </c>
      <c r="J167" t="s">
        <v>304</v>
      </c>
      <c r="K167" s="17">
        <v>11381.006993006993</v>
      </c>
      <c r="L167" s="17">
        <v>12013.481481481482</v>
      </c>
      <c r="N167" t="s">
        <v>299</v>
      </c>
      <c r="O167" s="46">
        <v>17.737812042236328</v>
      </c>
      <c r="Q167" t="s">
        <v>303</v>
      </c>
      <c r="R167" s="17">
        <v>90</v>
      </c>
      <c r="S167" s="27"/>
      <c r="U167" s="55" t="s">
        <v>303</v>
      </c>
      <c r="V167" s="99">
        <v>3.5545023696682463E-3</v>
      </c>
    </row>
    <row r="168" spans="1:22" x14ac:dyDescent="0.2">
      <c r="A168" t="s">
        <v>131</v>
      </c>
      <c r="B168" s="27">
        <v>6017.7079810658688</v>
      </c>
      <c r="C168" s="27">
        <v>242.22857546569955</v>
      </c>
      <c r="D168" s="27">
        <v>401.95666815816122</v>
      </c>
      <c r="E168" s="27">
        <v>556.87982478863955</v>
      </c>
      <c r="F168" s="27">
        <v>561.97927607564236</v>
      </c>
      <c r="G168" s="27">
        <v>1168.0822362998374</v>
      </c>
      <c r="H168" s="27">
        <v>1231.7234769093093</v>
      </c>
      <c r="J168" t="s">
        <v>131</v>
      </c>
      <c r="K168" s="17">
        <v>9583.570995187154</v>
      </c>
      <c r="L168" s="17">
        <v>10576.161784764767</v>
      </c>
      <c r="N168" t="s">
        <v>300</v>
      </c>
      <c r="O168" s="46">
        <v>15.888889312744141</v>
      </c>
      <c r="Q168" t="s">
        <v>304</v>
      </c>
      <c r="R168" s="17">
        <v>225</v>
      </c>
      <c r="S168" s="27"/>
      <c r="U168" s="55" t="s">
        <v>304</v>
      </c>
      <c r="V168" s="99">
        <v>0.24263839811542992</v>
      </c>
    </row>
    <row r="169" spans="1:22" x14ac:dyDescent="0.2">
      <c r="A169" t="s">
        <v>305</v>
      </c>
      <c r="B169" s="27">
        <v>6025.6998394863567</v>
      </c>
      <c r="C169" s="27">
        <v>607.98876404494376</v>
      </c>
      <c r="D169" s="27">
        <v>711.23113964687002</v>
      </c>
      <c r="E169" s="27">
        <v>654.8186195826645</v>
      </c>
      <c r="F169" s="27">
        <v>1101.1974317817014</v>
      </c>
      <c r="G169" s="27">
        <v>1296.4799357945426</v>
      </c>
      <c r="H169" s="27">
        <v>514.74317817014446</v>
      </c>
      <c r="J169" t="s">
        <v>305</v>
      </c>
      <c r="K169" s="17">
        <v>10131.9856</v>
      </c>
      <c r="L169" s="17">
        <v>11029.982704402515</v>
      </c>
      <c r="N169" t="s">
        <v>301</v>
      </c>
      <c r="O169" s="46">
        <v>16.584033966064453</v>
      </c>
      <c r="Q169" t="s">
        <v>131</v>
      </c>
      <c r="R169" s="17">
        <v>141.5</v>
      </c>
      <c r="S169" s="27"/>
      <c r="U169" s="55" t="s">
        <v>131</v>
      </c>
      <c r="V169" s="99">
        <v>8.689065145708938E-2</v>
      </c>
    </row>
    <row r="170" spans="1:22" x14ac:dyDescent="0.2">
      <c r="A170" t="s">
        <v>306</v>
      </c>
      <c r="B170" s="27">
        <v>7341.1098591549298</v>
      </c>
      <c r="C170" s="27">
        <v>2297.5380281690141</v>
      </c>
      <c r="D170" s="27">
        <v>1015.0140845070423</v>
      </c>
      <c r="E170" s="27">
        <v>715.80281690140851</v>
      </c>
      <c r="F170" s="27">
        <v>1018.1014084507042</v>
      </c>
      <c r="G170" s="27">
        <v>1968.9859154929577</v>
      </c>
      <c r="H170" s="27">
        <v>0</v>
      </c>
      <c r="J170" t="s">
        <v>306</v>
      </c>
      <c r="K170" s="17">
        <v>14040.312169312168</v>
      </c>
      <c r="L170" s="17">
        <v>14431.78028169014</v>
      </c>
      <c r="N170" t="s">
        <v>302</v>
      </c>
      <c r="O170" s="46">
        <v>16</v>
      </c>
      <c r="Q170" t="s">
        <v>305</v>
      </c>
      <c r="R170" s="17">
        <v>475.46666666666664</v>
      </c>
      <c r="S170" s="27"/>
      <c r="U170" s="55" t="s">
        <v>305</v>
      </c>
      <c r="V170" s="99">
        <v>0.36808846761453395</v>
      </c>
    </row>
    <row r="171" spans="1:22" x14ac:dyDescent="0.2">
      <c r="A171" t="s">
        <v>307</v>
      </c>
      <c r="B171" s="27">
        <v>5310.1587651598675</v>
      </c>
      <c r="C171" s="27">
        <v>449.93752296949651</v>
      </c>
      <c r="D171" s="27">
        <v>583.89048144064679</v>
      </c>
      <c r="E171" s="27">
        <v>555.43329658213895</v>
      </c>
      <c r="F171" s="27">
        <v>769.85814038956266</v>
      </c>
      <c r="G171" s="27">
        <v>609.72142594634329</v>
      </c>
      <c r="H171" s="27">
        <v>480.04851157662625</v>
      </c>
      <c r="J171" t="s">
        <v>307</v>
      </c>
      <c r="K171" s="17">
        <v>8761.111678832116</v>
      </c>
      <c r="L171" s="17">
        <v>9168.8620320855607</v>
      </c>
      <c r="N171" t="s">
        <v>303</v>
      </c>
      <c r="O171" s="46">
        <v>16.813793182373047</v>
      </c>
      <c r="Q171" t="s">
        <v>306</v>
      </c>
      <c r="R171" s="17">
        <v>591</v>
      </c>
      <c r="S171" s="27"/>
      <c r="U171" s="55" t="s">
        <v>306</v>
      </c>
      <c r="V171" s="99">
        <v>0.5280898876404494</v>
      </c>
    </row>
    <row r="172" spans="1:22" x14ac:dyDescent="0.2">
      <c r="A172" t="s">
        <v>308</v>
      </c>
      <c r="B172" s="27">
        <v>8110.5625</v>
      </c>
      <c r="C172" s="27">
        <v>1683.434375</v>
      </c>
      <c r="D172" s="27">
        <v>645.48749999999995</v>
      </c>
      <c r="E172" s="27">
        <v>366.41562499999998</v>
      </c>
      <c r="F172" s="27">
        <v>56.774999999999999</v>
      </c>
      <c r="G172" s="27">
        <v>1620.48125</v>
      </c>
      <c r="H172" s="27">
        <v>350.18437499999999</v>
      </c>
      <c r="J172" t="s">
        <v>308</v>
      </c>
      <c r="K172" s="17">
        <v>13165.161936560935</v>
      </c>
      <c r="L172" s="17">
        <v>12885.82972136223</v>
      </c>
      <c r="N172" t="s">
        <v>304</v>
      </c>
      <c r="O172" s="46">
        <v>13.317365646362305</v>
      </c>
      <c r="Q172" t="s">
        <v>307</v>
      </c>
      <c r="R172" s="17">
        <v>168</v>
      </c>
      <c r="S172" s="27"/>
      <c r="U172" s="55" t="s">
        <v>307</v>
      </c>
      <c r="V172" s="99">
        <v>0.18543956043956045</v>
      </c>
    </row>
    <row r="173" spans="1:22" x14ac:dyDescent="0.2">
      <c r="A173" t="s">
        <v>309</v>
      </c>
      <c r="B173" s="27">
        <v>7889.3372510610516</v>
      </c>
      <c r="C173" s="27">
        <v>962.34345412993798</v>
      </c>
      <c r="D173" s="27">
        <v>726.22461638916093</v>
      </c>
      <c r="E173" s="27">
        <v>675.8256611165524</v>
      </c>
      <c r="F173" s="27">
        <v>747.2843617368593</v>
      </c>
      <c r="G173" s="27">
        <v>1567.2863206007182</v>
      </c>
      <c r="H173" s="27">
        <v>1814.383284361737</v>
      </c>
      <c r="J173" t="s">
        <v>309</v>
      </c>
      <c r="K173" s="17">
        <v>14019.642118458163</v>
      </c>
      <c r="L173" s="17">
        <v>16798.278200253484</v>
      </c>
      <c r="N173" t="s">
        <v>131</v>
      </c>
      <c r="O173" s="46">
        <v>18.323427200317383</v>
      </c>
      <c r="Q173" t="s">
        <v>308</v>
      </c>
      <c r="R173" s="17">
        <v>286.2</v>
      </c>
      <c r="S173" s="27"/>
      <c r="U173" s="55" t="s">
        <v>308</v>
      </c>
      <c r="V173" s="99">
        <v>0</v>
      </c>
    </row>
    <row r="174" spans="1:22" x14ac:dyDescent="0.2">
      <c r="A174" t="s">
        <v>310</v>
      </c>
      <c r="B174" s="27">
        <v>7092.566037735849</v>
      </c>
      <c r="C174" s="27">
        <v>1996.3361921097769</v>
      </c>
      <c r="D174" s="27">
        <v>1096.7169811320755</v>
      </c>
      <c r="E174" s="27">
        <v>1712.6106346483705</v>
      </c>
      <c r="F174" s="27">
        <v>533.71183533447686</v>
      </c>
      <c r="G174" s="27">
        <v>2919.3619210977699</v>
      </c>
      <c r="H174" s="27">
        <v>226.16466552315609</v>
      </c>
      <c r="J174" t="s">
        <v>310</v>
      </c>
      <c r="K174" s="17">
        <v>12928.28664495114</v>
      </c>
      <c r="L174" s="17">
        <v>15490.556666666667</v>
      </c>
      <c r="N174" t="s">
        <v>306</v>
      </c>
      <c r="O174" s="46">
        <v>15.402984619140625</v>
      </c>
      <c r="Q174" t="s">
        <v>309</v>
      </c>
      <c r="R174" s="17">
        <v>142.5</v>
      </c>
      <c r="S174" s="27"/>
      <c r="U174" s="55" t="s">
        <v>309</v>
      </c>
      <c r="V174" s="99">
        <v>0.24106602059357965</v>
      </c>
    </row>
    <row r="175" spans="1:22" x14ac:dyDescent="0.2">
      <c r="A175" t="s">
        <v>311</v>
      </c>
      <c r="B175" s="27">
        <v>5320.0985663082438</v>
      </c>
      <c r="C175" s="27">
        <v>852.38709677419354</v>
      </c>
      <c r="D175" s="27">
        <v>636.73655913978496</v>
      </c>
      <c r="E175" s="27">
        <v>1088.6720430107528</v>
      </c>
      <c r="F175" s="27">
        <v>1006.1989247311828</v>
      </c>
      <c r="G175" s="27">
        <v>220.79032258064515</v>
      </c>
      <c r="H175" s="27">
        <v>0</v>
      </c>
      <c r="J175" t="s">
        <v>311</v>
      </c>
      <c r="K175" s="17">
        <v>11673.534317984362</v>
      </c>
      <c r="L175" s="17">
        <v>11922.417177914111</v>
      </c>
      <c r="N175" t="s">
        <v>307</v>
      </c>
      <c r="O175" s="46">
        <v>17.158536911010742</v>
      </c>
      <c r="Q175" t="s">
        <v>310</v>
      </c>
      <c r="R175" s="17">
        <v>112.5</v>
      </c>
      <c r="S175" s="27"/>
      <c r="U175" s="55" t="s">
        <v>310</v>
      </c>
      <c r="V175" s="99">
        <v>0.53015873015873016</v>
      </c>
    </row>
    <row r="176" spans="1:22" x14ac:dyDescent="0.2">
      <c r="A176" t="s">
        <v>312</v>
      </c>
      <c r="B176" s="27">
        <v>6589.9425287356325</v>
      </c>
      <c r="C176" s="27">
        <v>642.12515964240106</v>
      </c>
      <c r="D176" s="27">
        <v>602.44380587484034</v>
      </c>
      <c r="E176" s="27">
        <v>418.51724137931035</v>
      </c>
      <c r="F176" s="27">
        <v>444.23690932311621</v>
      </c>
      <c r="G176" s="27">
        <v>2215.1481481481483</v>
      </c>
      <c r="H176" s="27">
        <v>480.75287356321837</v>
      </c>
      <c r="J176" t="s">
        <v>312</v>
      </c>
      <c r="K176" s="17">
        <v>10554.374105197634</v>
      </c>
      <c r="L176" s="17">
        <v>11584.674256799493</v>
      </c>
      <c r="N176" t="s">
        <v>308</v>
      </c>
      <c r="O176" s="46">
        <v>21.583333969116211</v>
      </c>
      <c r="Q176" t="s">
        <v>311</v>
      </c>
      <c r="R176" s="17">
        <v>150</v>
      </c>
      <c r="S176" s="27"/>
      <c r="U176" s="55" t="s">
        <v>311</v>
      </c>
      <c r="V176" s="99">
        <v>0.30902777777777779</v>
      </c>
    </row>
    <row r="177" spans="1:22" x14ac:dyDescent="0.2">
      <c r="A177" t="s">
        <v>313</v>
      </c>
      <c r="B177" s="27">
        <v>10616.313043478262</v>
      </c>
      <c r="C177" s="27">
        <v>2676.4</v>
      </c>
      <c r="D177" s="27">
        <v>2022.9391304347826</v>
      </c>
      <c r="E177" s="27">
        <v>1239.0086956521739</v>
      </c>
      <c r="F177" s="27">
        <v>3745.8956521739128</v>
      </c>
      <c r="G177" s="27">
        <v>4856.5391304347822</v>
      </c>
      <c r="H177" s="27">
        <v>0</v>
      </c>
      <c r="J177" t="s">
        <v>313</v>
      </c>
      <c r="K177" s="17">
        <v>18245.937007874014</v>
      </c>
      <c r="L177" s="17">
        <v>25405.016666666666</v>
      </c>
      <c r="N177" t="s">
        <v>310</v>
      </c>
      <c r="O177" s="46">
        <v>14.287234306335449</v>
      </c>
      <c r="Q177" t="s">
        <v>312</v>
      </c>
      <c r="R177" s="17">
        <v>552</v>
      </c>
      <c r="S177" s="27"/>
      <c r="U177" s="55" t="s">
        <v>312</v>
      </c>
      <c r="V177" s="99">
        <v>0.44764237599510104</v>
      </c>
    </row>
    <row r="178" spans="1:22" x14ac:dyDescent="0.2">
      <c r="A178" t="s">
        <v>314</v>
      </c>
      <c r="B178" s="27">
        <v>8130.0195599022009</v>
      </c>
      <c r="C178" s="27">
        <v>2130.0097799511004</v>
      </c>
      <c r="D178" s="27">
        <v>680.04400977995112</v>
      </c>
      <c r="E178" s="27">
        <v>1025.7163814180929</v>
      </c>
      <c r="F178" s="27">
        <v>2445.6772616136918</v>
      </c>
      <c r="G178" s="27">
        <v>3310.0244498777506</v>
      </c>
      <c r="H178" s="27">
        <v>0</v>
      </c>
      <c r="J178" t="s">
        <v>314</v>
      </c>
      <c r="K178" s="17">
        <v>15630.641025641025</v>
      </c>
      <c r="L178" s="17">
        <v>18264.795121951218</v>
      </c>
      <c r="N178" t="s">
        <v>311</v>
      </c>
      <c r="O178" s="46">
        <v>16.465408325195313</v>
      </c>
      <c r="Q178" t="s">
        <v>313</v>
      </c>
      <c r="R178" s="17">
        <v>130.25</v>
      </c>
      <c r="S178" s="27"/>
      <c r="U178" s="55" t="s">
        <v>313</v>
      </c>
      <c r="V178" s="99">
        <v>0.65</v>
      </c>
    </row>
    <row r="179" spans="1:22" x14ac:dyDescent="0.2">
      <c r="A179" t="s">
        <v>315</v>
      </c>
      <c r="B179" s="27">
        <v>6274.6049661399547</v>
      </c>
      <c r="C179" s="27">
        <v>1837.1941309255078</v>
      </c>
      <c r="D179" s="27">
        <v>720.83295711060953</v>
      </c>
      <c r="E179" s="27">
        <v>1206.6365688487585</v>
      </c>
      <c r="F179" s="27">
        <v>0.5191873589164786</v>
      </c>
      <c r="G179" s="27">
        <v>1905.0338600451466</v>
      </c>
      <c r="H179" s="27">
        <v>11.363431151241535</v>
      </c>
      <c r="J179" t="s">
        <v>315</v>
      </c>
      <c r="K179" s="17">
        <v>11023.177489177489</v>
      </c>
      <c r="L179" s="17">
        <v>12329.920265780731</v>
      </c>
      <c r="N179" t="s">
        <v>313</v>
      </c>
      <c r="O179" s="46">
        <v>9</v>
      </c>
      <c r="Q179" t="s">
        <v>314</v>
      </c>
      <c r="R179" s="17">
        <v>66</v>
      </c>
      <c r="S179" s="27"/>
      <c r="U179" s="55" t="s">
        <v>314</v>
      </c>
      <c r="V179" s="99">
        <v>0.5490196078431373</v>
      </c>
    </row>
    <row r="180" spans="1:22" x14ac:dyDescent="0.2">
      <c r="A180" t="s">
        <v>316</v>
      </c>
      <c r="B180" s="27">
        <v>8624.7614213197976</v>
      </c>
      <c r="C180" s="27">
        <v>2379.7461928934008</v>
      </c>
      <c r="D180" s="27">
        <v>1073.1776649746193</v>
      </c>
      <c r="E180" s="27">
        <v>966.05076142131975</v>
      </c>
      <c r="F180" s="27">
        <v>2187.8883248730963</v>
      </c>
      <c r="G180" s="27">
        <v>2132.5583756345177</v>
      </c>
      <c r="H180" s="27">
        <v>471.31979695431471</v>
      </c>
      <c r="J180" t="s">
        <v>316</v>
      </c>
      <c r="K180" s="17">
        <v>16076.602739726028</v>
      </c>
      <c r="L180" s="17">
        <v>18263.049504950493</v>
      </c>
      <c r="N180" t="s">
        <v>315</v>
      </c>
      <c r="O180" s="46">
        <v>14.520833015441895</v>
      </c>
      <c r="Q180" t="s">
        <v>315</v>
      </c>
      <c r="R180" s="17">
        <v>222</v>
      </c>
      <c r="S180" s="27"/>
      <c r="U180" s="55" t="s">
        <v>315</v>
      </c>
      <c r="V180" s="99">
        <v>0.77728285077950998</v>
      </c>
    </row>
    <row r="181" spans="1:22" x14ac:dyDescent="0.2">
      <c r="A181" t="s">
        <v>317</v>
      </c>
      <c r="B181" s="27">
        <v>6351.6188436830835</v>
      </c>
      <c r="C181" s="27">
        <v>1328.7987152034261</v>
      </c>
      <c r="D181" s="27">
        <v>869.29978586723769</v>
      </c>
      <c r="E181" s="27">
        <v>713.79443254817988</v>
      </c>
      <c r="F181" s="27">
        <v>1121.8779443254818</v>
      </c>
      <c r="G181" s="27">
        <v>1163.0578158458245</v>
      </c>
      <c r="H181" s="27">
        <v>316.39186295503214</v>
      </c>
      <c r="J181" t="s">
        <v>317</v>
      </c>
      <c r="K181" s="17">
        <v>11054.940222897671</v>
      </c>
      <c r="L181" s="17">
        <v>12156.274841437633</v>
      </c>
      <c r="N181" t="s">
        <v>316</v>
      </c>
      <c r="O181" s="46">
        <v>12.518518447875977</v>
      </c>
      <c r="Q181" t="s">
        <v>316</v>
      </c>
      <c r="R181" s="17">
        <v>163</v>
      </c>
      <c r="S181" s="27"/>
      <c r="U181" s="55" t="s">
        <v>316</v>
      </c>
      <c r="V181" s="99">
        <v>0.74489795918367352</v>
      </c>
    </row>
    <row r="182" spans="1:22" x14ac:dyDescent="0.2">
      <c r="A182" t="s">
        <v>192</v>
      </c>
      <c r="B182" s="27">
        <v>6384.4094545454545</v>
      </c>
      <c r="C182" s="27">
        <v>823.39927272727277</v>
      </c>
      <c r="D182" s="27">
        <v>678.54618181818182</v>
      </c>
      <c r="E182" s="27">
        <v>272.97745454545452</v>
      </c>
      <c r="F182" s="27">
        <v>134.92945454545455</v>
      </c>
      <c r="G182" s="27">
        <v>1405.3636363636363</v>
      </c>
      <c r="H182" s="27">
        <v>498.75490909090911</v>
      </c>
      <c r="J182" t="s">
        <v>192</v>
      </c>
      <c r="K182" s="17">
        <v>9578.6897810218979</v>
      </c>
      <c r="L182" s="17">
        <v>10526.694185211772</v>
      </c>
      <c r="N182" t="s">
        <v>317</v>
      </c>
      <c r="O182" s="46">
        <v>14.657142639160156</v>
      </c>
      <c r="Q182" t="s">
        <v>317</v>
      </c>
      <c r="R182" s="17">
        <v>102</v>
      </c>
      <c r="S182" s="27"/>
      <c r="U182" s="55" t="s">
        <v>317</v>
      </c>
      <c r="V182" s="99">
        <v>0.3465553235908142</v>
      </c>
    </row>
    <row r="183" spans="1:22" x14ac:dyDescent="0.2">
      <c r="A183" t="s">
        <v>318</v>
      </c>
      <c r="B183" s="27">
        <v>7539.4517482517485</v>
      </c>
      <c r="C183" s="27">
        <v>2159.9860139860139</v>
      </c>
      <c r="D183" s="27">
        <v>1373.2951048951049</v>
      </c>
      <c r="E183" s="27">
        <v>623.60559440559439</v>
      </c>
      <c r="F183" s="27">
        <v>1132.1202797202798</v>
      </c>
      <c r="G183" s="27">
        <v>1648.8055944055943</v>
      </c>
      <c r="H183" s="27">
        <v>220.46433566433566</v>
      </c>
      <c r="J183" t="s">
        <v>318</v>
      </c>
      <c r="K183" s="17">
        <v>13357.372005044137</v>
      </c>
      <c r="L183" s="17">
        <v>15462.048582995951</v>
      </c>
      <c r="N183" t="s">
        <v>192</v>
      </c>
      <c r="O183" s="46">
        <v>17.109588623046875</v>
      </c>
      <c r="Q183" t="s">
        <v>192</v>
      </c>
      <c r="R183" s="17">
        <v>154</v>
      </c>
      <c r="S183" s="27"/>
      <c r="U183" s="55" t="s">
        <v>192</v>
      </c>
      <c r="V183" s="99">
        <v>0.34015525758645027</v>
      </c>
    </row>
    <row r="184" spans="1:22" x14ac:dyDescent="0.2">
      <c r="A184" t="s">
        <v>319</v>
      </c>
      <c r="B184" s="27">
        <v>6190.5295774647884</v>
      </c>
      <c r="C184" s="27">
        <v>314.98028169014083</v>
      </c>
      <c r="D184" s="27">
        <v>732.8711907810499</v>
      </c>
      <c r="E184" s="27">
        <v>650.50140845070428</v>
      </c>
      <c r="F184" s="27">
        <v>511.33879641485277</v>
      </c>
      <c r="G184" s="27">
        <v>1697.778233034571</v>
      </c>
      <c r="H184" s="27">
        <v>958.56747759282973</v>
      </c>
      <c r="J184" t="s">
        <v>319</v>
      </c>
      <c r="K184" s="17">
        <v>11257.152027867629</v>
      </c>
      <c r="L184" s="17">
        <v>11861.267479472506</v>
      </c>
      <c r="N184" t="s">
        <v>318</v>
      </c>
      <c r="O184" s="46">
        <v>16.154762268066406</v>
      </c>
      <c r="Q184" t="s">
        <v>318</v>
      </c>
      <c r="R184" s="17">
        <v>220.5</v>
      </c>
      <c r="S184" s="27"/>
      <c r="U184" s="55" t="s">
        <v>318</v>
      </c>
      <c r="V184" s="99">
        <v>0.49591280653950953</v>
      </c>
    </row>
    <row r="185" spans="1:22" x14ac:dyDescent="0.2">
      <c r="A185" t="s">
        <v>320</v>
      </c>
      <c r="B185" s="27">
        <v>6734.9644808743169</v>
      </c>
      <c r="C185" s="27">
        <v>1709.5765027322404</v>
      </c>
      <c r="D185" s="27">
        <v>759.56557377049182</v>
      </c>
      <c r="E185" s="27">
        <v>684.79508196721315</v>
      </c>
      <c r="F185" s="27">
        <v>426.13387978142077</v>
      </c>
      <c r="G185" s="27">
        <v>1430.827868852459</v>
      </c>
      <c r="H185" s="27">
        <v>620.47540983606552</v>
      </c>
      <c r="J185" t="s">
        <v>320</v>
      </c>
      <c r="K185" s="17">
        <v>10983.621212121212</v>
      </c>
      <c r="L185" s="17">
        <v>12739.217043941411</v>
      </c>
      <c r="N185" t="s">
        <v>319</v>
      </c>
      <c r="O185" s="46">
        <v>17.575555801391602</v>
      </c>
      <c r="Q185" t="s">
        <v>319</v>
      </c>
      <c r="R185" s="17">
        <v>130</v>
      </c>
      <c r="S185" s="27"/>
      <c r="U185" s="55" t="s">
        <v>319</v>
      </c>
      <c r="V185" s="99">
        <v>7.6173604960141722E-2</v>
      </c>
    </row>
    <row r="186" spans="1:22" x14ac:dyDescent="0.2">
      <c r="A186" t="s">
        <v>321</v>
      </c>
      <c r="B186" s="27">
        <v>5820.5262541479606</v>
      </c>
      <c r="C186" s="27">
        <v>49.36248292016397</v>
      </c>
      <c r="D186" s="27">
        <v>553.29377317977742</v>
      </c>
      <c r="E186" s="27">
        <v>830.70349404645719</v>
      </c>
      <c r="F186" s="27">
        <v>516.33222721061873</v>
      </c>
      <c r="G186" s="27">
        <v>1569.2160843255904</v>
      </c>
      <c r="H186" s="27">
        <v>907.99921920749557</v>
      </c>
      <c r="J186" t="s">
        <v>321</v>
      </c>
      <c r="K186" s="17">
        <v>10591.151585911655</v>
      </c>
      <c r="L186" s="17">
        <v>10528.677854938273</v>
      </c>
      <c r="N186" t="s">
        <v>312</v>
      </c>
      <c r="O186" s="46">
        <v>16.960784912109375</v>
      </c>
      <c r="Q186" t="s">
        <v>320</v>
      </c>
      <c r="R186" s="17">
        <v>234.33333333333334</v>
      </c>
      <c r="S186" s="27"/>
      <c r="U186" s="55" t="s">
        <v>320</v>
      </c>
      <c r="V186" s="99">
        <v>0.50134770889487867</v>
      </c>
    </row>
    <row r="187" spans="1:22" x14ac:dyDescent="0.2">
      <c r="A187" t="s">
        <v>322</v>
      </c>
      <c r="B187" s="27">
        <v>7148.6002886002889</v>
      </c>
      <c r="C187" s="27">
        <v>1768.3665223665223</v>
      </c>
      <c r="D187" s="27">
        <v>1065.3189033189033</v>
      </c>
      <c r="E187" s="27">
        <v>733.32756132756128</v>
      </c>
      <c r="F187" s="27">
        <v>963.22943722943728</v>
      </c>
      <c r="G187" s="27">
        <v>1504.6002886002886</v>
      </c>
      <c r="H187" s="27">
        <v>0</v>
      </c>
      <c r="J187" t="s">
        <v>322</v>
      </c>
      <c r="K187" s="17">
        <v>12876.490566037735</v>
      </c>
      <c r="L187" s="17">
        <v>13540.928774928774</v>
      </c>
      <c r="N187" t="s">
        <v>320</v>
      </c>
      <c r="O187" s="46">
        <v>17.349397659301758</v>
      </c>
      <c r="Q187" t="s">
        <v>321</v>
      </c>
      <c r="R187" s="17">
        <v>198</v>
      </c>
      <c r="S187" s="27"/>
      <c r="U187" s="55" t="s">
        <v>321</v>
      </c>
      <c r="V187" s="99">
        <v>4.1743627632065017E-2</v>
      </c>
    </row>
    <row r="188" spans="1:22" x14ac:dyDescent="0.2">
      <c r="A188" t="s">
        <v>323</v>
      </c>
      <c r="B188" s="27">
        <v>6532.7399463806969</v>
      </c>
      <c r="C188" s="27">
        <v>1055.6514745308311</v>
      </c>
      <c r="D188" s="27">
        <v>710.1930294906166</v>
      </c>
      <c r="E188" s="27">
        <v>1061.8552278820375</v>
      </c>
      <c r="F188" s="27">
        <v>1288.4128686327078</v>
      </c>
      <c r="G188" s="27">
        <v>1469.5335120643431</v>
      </c>
      <c r="H188" s="27">
        <v>0</v>
      </c>
      <c r="J188" t="s">
        <v>323</v>
      </c>
      <c r="K188" s="17">
        <v>11072.442211055277</v>
      </c>
      <c r="L188" s="17">
        <v>12909.805774278215</v>
      </c>
      <c r="N188" t="s">
        <v>321</v>
      </c>
      <c r="O188" s="46">
        <v>17.469512939453125</v>
      </c>
      <c r="Q188" t="s">
        <v>322</v>
      </c>
      <c r="R188" s="17">
        <v>478</v>
      </c>
      <c r="S188" s="27"/>
      <c r="U188" s="55" t="s">
        <v>322</v>
      </c>
      <c r="V188" s="99">
        <v>0.65300546448087426</v>
      </c>
    </row>
    <row r="189" spans="1:22" x14ac:dyDescent="0.2">
      <c r="A189" t="s">
        <v>146</v>
      </c>
      <c r="B189" s="27">
        <v>5303.139915966387</v>
      </c>
      <c r="C189" s="27">
        <v>214.47100840336134</v>
      </c>
      <c r="D189" s="27">
        <v>672.02703081232494</v>
      </c>
      <c r="E189" s="27">
        <v>690.18095238095236</v>
      </c>
      <c r="F189" s="27">
        <v>802.55168067226896</v>
      </c>
      <c r="G189" s="27">
        <v>1671.7514005602241</v>
      </c>
      <c r="H189" s="27">
        <v>492.45168067226894</v>
      </c>
      <c r="J189" t="s">
        <v>146</v>
      </c>
      <c r="K189" s="17">
        <v>9893.6656871454925</v>
      </c>
      <c r="L189" s="17">
        <v>10822.681799365255</v>
      </c>
      <c r="N189" t="s">
        <v>322</v>
      </c>
      <c r="O189" s="46">
        <v>12.071428298950195</v>
      </c>
      <c r="Q189" t="s">
        <v>323</v>
      </c>
      <c r="R189" s="17">
        <v>363</v>
      </c>
      <c r="S189" s="27"/>
      <c r="U189" s="55" t="s">
        <v>323</v>
      </c>
      <c r="V189" s="99">
        <v>0.19459459459459461</v>
      </c>
    </row>
    <row r="190" spans="1:22" x14ac:dyDescent="0.2">
      <c r="A190" t="s">
        <v>324</v>
      </c>
      <c r="B190" s="27">
        <v>6146.4538341158059</v>
      </c>
      <c r="C190" s="27">
        <v>807.50078247261342</v>
      </c>
      <c r="D190" s="27">
        <v>749.46791862284817</v>
      </c>
      <c r="E190" s="27">
        <v>1119.3583724569639</v>
      </c>
      <c r="F190" s="27">
        <v>28.012519561815335</v>
      </c>
      <c r="G190" s="27">
        <v>1082.5696400625977</v>
      </c>
      <c r="H190" s="27">
        <v>1672.7417840375588</v>
      </c>
      <c r="J190" t="s">
        <v>324</v>
      </c>
      <c r="K190" s="17">
        <v>10337.646449704142</v>
      </c>
      <c r="L190" s="17">
        <v>11816.381917381137</v>
      </c>
      <c r="N190" t="s">
        <v>323</v>
      </c>
      <c r="O190" s="46">
        <v>15.054545402526855</v>
      </c>
      <c r="Q190" t="s">
        <v>146</v>
      </c>
      <c r="R190" s="17">
        <v>91.5</v>
      </c>
      <c r="S190" s="27"/>
      <c r="U190" s="55" t="s">
        <v>146</v>
      </c>
      <c r="V190" s="99">
        <v>0.14611574556830031</v>
      </c>
    </row>
    <row r="191" spans="1:22" x14ac:dyDescent="0.2">
      <c r="A191" t="s">
        <v>101</v>
      </c>
      <c r="B191" s="27">
        <v>5916.2047499100399</v>
      </c>
      <c r="C191" s="27">
        <v>483.49010435408422</v>
      </c>
      <c r="D191" s="27">
        <v>620.7211227060094</v>
      </c>
      <c r="E191" s="27">
        <v>714.11892767182439</v>
      </c>
      <c r="F191" s="27">
        <v>751.86433969053621</v>
      </c>
      <c r="G191" s="27">
        <v>1704.1111910759266</v>
      </c>
      <c r="H191" s="27">
        <v>1818.2979489024829</v>
      </c>
      <c r="J191" t="s">
        <v>101</v>
      </c>
      <c r="K191" s="17">
        <v>10808.414356787491</v>
      </c>
      <c r="L191" s="17">
        <v>12135.665777303451</v>
      </c>
      <c r="N191" t="s">
        <v>146</v>
      </c>
      <c r="O191" s="46">
        <v>19.211238861083984</v>
      </c>
      <c r="Q191" t="s">
        <v>324</v>
      </c>
      <c r="R191" s="17">
        <v>298.125</v>
      </c>
      <c r="S191" s="27"/>
      <c r="U191" s="55" t="s">
        <v>324</v>
      </c>
      <c r="V191" s="99">
        <v>0.39477726574500765</v>
      </c>
    </row>
    <row r="192" spans="1:22" x14ac:dyDescent="0.2">
      <c r="A192" t="s">
        <v>325</v>
      </c>
      <c r="B192" s="27">
        <v>8445.2225705329147</v>
      </c>
      <c r="C192" s="27">
        <v>2681.5736677115988</v>
      </c>
      <c r="D192" s="27">
        <v>999.00940438871476</v>
      </c>
      <c r="E192" s="27">
        <v>1321.4169278996865</v>
      </c>
      <c r="F192" s="27">
        <v>781.07836990595615</v>
      </c>
      <c r="G192" s="27">
        <v>0</v>
      </c>
      <c r="H192" s="27">
        <v>0</v>
      </c>
      <c r="J192" t="s">
        <v>325</v>
      </c>
      <c r="K192" s="17">
        <v>16881.268571428573</v>
      </c>
      <c r="L192" s="17">
        <v>14215.327485380118</v>
      </c>
      <c r="N192" t="s">
        <v>324</v>
      </c>
      <c r="O192" s="46">
        <v>16.952829360961914</v>
      </c>
      <c r="Q192" t="s">
        <v>101</v>
      </c>
      <c r="R192" s="17">
        <v>229</v>
      </c>
      <c r="S192" s="27"/>
      <c r="U192" s="55" t="s">
        <v>101</v>
      </c>
      <c r="V192" s="99">
        <v>0.18570009930486595</v>
      </c>
    </row>
    <row r="193" spans="1:22" x14ac:dyDescent="0.2">
      <c r="A193" t="s">
        <v>326</v>
      </c>
      <c r="B193" s="27">
        <v>6721.4246404002506</v>
      </c>
      <c r="C193" s="27">
        <v>1712.8017510944339</v>
      </c>
      <c r="D193" s="27">
        <v>924.48905565978737</v>
      </c>
      <c r="E193" s="27">
        <v>602.58786741713573</v>
      </c>
      <c r="F193" s="27">
        <v>622.22388993120705</v>
      </c>
      <c r="G193" s="27">
        <v>2756.2926829268295</v>
      </c>
      <c r="H193" s="27">
        <v>0</v>
      </c>
      <c r="J193" t="s">
        <v>326</v>
      </c>
      <c r="K193" s="17">
        <v>13132.731001206274</v>
      </c>
      <c r="L193" s="17">
        <v>13508.454266421117</v>
      </c>
      <c r="N193" t="s">
        <v>325</v>
      </c>
      <c r="O193" s="46">
        <v>9.6292133331298828</v>
      </c>
      <c r="Q193" t="s">
        <v>325</v>
      </c>
      <c r="R193" s="17">
        <v>239.08695652173913</v>
      </c>
      <c r="S193" s="27"/>
      <c r="U193" s="55" t="s">
        <v>325</v>
      </c>
      <c r="V193" s="99">
        <v>0.60588235294117643</v>
      </c>
    </row>
    <row r="194" spans="1:22" x14ac:dyDescent="0.2">
      <c r="A194" t="s">
        <v>327</v>
      </c>
      <c r="B194" s="27">
        <v>7294.9806949806953</v>
      </c>
      <c r="C194" s="27">
        <v>1178.9575289575289</v>
      </c>
      <c r="D194" s="27">
        <v>673.93822393822393</v>
      </c>
      <c r="E194" s="27">
        <v>1520.0231660231659</v>
      </c>
      <c r="F194" s="27">
        <v>1007.5057915057915</v>
      </c>
      <c r="G194" s="27">
        <v>8.1081081081081088</v>
      </c>
      <c r="H194" s="27">
        <v>956.59459459459458</v>
      </c>
      <c r="J194" t="s">
        <v>327</v>
      </c>
      <c r="K194" s="17">
        <v>12531.636363636364</v>
      </c>
      <c r="L194" s="17">
        <v>12908.81081081081</v>
      </c>
      <c r="N194" t="s">
        <v>326</v>
      </c>
      <c r="O194" s="46">
        <v>16.727272033691406</v>
      </c>
      <c r="Q194" t="s">
        <v>326</v>
      </c>
      <c r="R194" s="17">
        <v>177</v>
      </c>
      <c r="S194" s="27"/>
      <c r="U194" s="55" t="s">
        <v>326</v>
      </c>
      <c r="V194" s="99">
        <v>0.50120481927710847</v>
      </c>
    </row>
    <row r="195" spans="1:22" x14ac:dyDescent="0.2">
      <c r="A195" t="s">
        <v>328</v>
      </c>
      <c r="B195" s="27">
        <v>8665.4989293361887</v>
      </c>
      <c r="C195" s="27">
        <v>1034.8008565310492</v>
      </c>
      <c r="D195" s="27">
        <v>828</v>
      </c>
      <c r="E195" s="27">
        <v>714.71092077087792</v>
      </c>
      <c r="F195" s="27">
        <v>611.9614561027837</v>
      </c>
      <c r="G195" s="27">
        <v>1543.5246252676659</v>
      </c>
      <c r="H195" s="27">
        <v>1423.8715203426125</v>
      </c>
      <c r="J195" t="s">
        <v>328</v>
      </c>
      <c r="K195" s="17">
        <v>13598.960317460318</v>
      </c>
      <c r="L195" s="17">
        <v>14899.63025210084</v>
      </c>
      <c r="N195" t="s">
        <v>327</v>
      </c>
      <c r="O195" s="46">
        <v>7.3684210777282715</v>
      </c>
      <c r="Q195" t="s">
        <v>327</v>
      </c>
      <c r="R195" s="17">
        <v>143.5</v>
      </c>
      <c r="S195" s="27"/>
      <c r="U195" s="55" t="s">
        <v>327</v>
      </c>
      <c r="V195" s="99">
        <v>0.53030303030303028</v>
      </c>
    </row>
    <row r="196" spans="1:22" x14ac:dyDescent="0.2">
      <c r="A196" t="s">
        <v>329</v>
      </c>
      <c r="B196" s="27">
        <v>14210.445901639345</v>
      </c>
      <c r="C196" s="27">
        <v>3039.593442622951</v>
      </c>
      <c r="D196" s="27">
        <v>1487.9081967213115</v>
      </c>
      <c r="E196" s="27">
        <v>120.85901639344263</v>
      </c>
      <c r="F196" s="27">
        <v>1043.4819672131148</v>
      </c>
      <c r="G196" s="27">
        <v>2372.8327868852457</v>
      </c>
      <c r="H196" s="27">
        <v>0</v>
      </c>
      <c r="J196" t="s">
        <v>329</v>
      </c>
      <c r="K196" s="17">
        <v>16550.933333333334</v>
      </c>
      <c r="L196" s="17">
        <v>22386.051118210864</v>
      </c>
      <c r="N196" t="s">
        <v>328</v>
      </c>
      <c r="O196" s="46">
        <v>13.933961868286133</v>
      </c>
      <c r="Q196" t="s">
        <v>328</v>
      </c>
      <c r="R196" s="17">
        <v>141</v>
      </c>
      <c r="S196" s="27"/>
      <c r="U196" s="55" t="s">
        <v>328</v>
      </c>
      <c r="V196" s="99">
        <v>0.41422594142259417</v>
      </c>
    </row>
    <row r="197" spans="1:22" x14ac:dyDescent="0.2">
      <c r="A197" t="s">
        <v>330</v>
      </c>
      <c r="B197" s="27">
        <v>14337.325301204819</v>
      </c>
      <c r="C197" s="27">
        <v>2783.5421686746986</v>
      </c>
      <c r="D197" s="27">
        <v>1444.6144578313254</v>
      </c>
      <c r="E197" s="27">
        <v>58.53012048192771</v>
      </c>
      <c r="F197" s="27">
        <v>1530</v>
      </c>
      <c r="G197" s="27">
        <v>3004.0361445783133</v>
      </c>
      <c r="H197" s="27">
        <v>0</v>
      </c>
      <c r="J197" t="s">
        <v>330</v>
      </c>
      <c r="K197" s="17">
        <v>21346.588888888888</v>
      </c>
      <c r="L197" s="17">
        <v>23903.526627218936</v>
      </c>
      <c r="N197" t="s">
        <v>329</v>
      </c>
      <c r="O197" s="46">
        <v>13.780488014221191</v>
      </c>
      <c r="Q197" t="s">
        <v>329</v>
      </c>
      <c r="R197" s="17">
        <v>84</v>
      </c>
      <c r="S197" s="27"/>
      <c r="U197" s="55" t="s">
        <v>329</v>
      </c>
      <c r="V197" s="99">
        <v>0.45911949685534592</v>
      </c>
    </row>
    <row r="198" spans="1:22" x14ac:dyDescent="0.2">
      <c r="A198" t="s">
        <v>331</v>
      </c>
      <c r="B198" s="27">
        <v>6820.0876190476192</v>
      </c>
      <c r="C198" s="27">
        <v>337.84571428571428</v>
      </c>
      <c r="D198" s="27">
        <v>664.67047619047617</v>
      </c>
      <c r="E198" s="27">
        <v>1089.2552380952382</v>
      </c>
      <c r="F198" s="27">
        <v>330.8590476190476</v>
      </c>
      <c r="G198" s="27">
        <v>824.42095238095237</v>
      </c>
      <c r="H198" s="27">
        <v>420.80761904761903</v>
      </c>
      <c r="J198" t="s">
        <v>331</v>
      </c>
      <c r="K198" s="17">
        <v>9313.9783588818755</v>
      </c>
      <c r="L198" s="17">
        <v>10582.704147465438</v>
      </c>
      <c r="N198" t="s">
        <v>330</v>
      </c>
      <c r="O198" s="46">
        <v>12.913043022155762</v>
      </c>
      <c r="Q198" t="s">
        <v>330</v>
      </c>
      <c r="R198" s="17">
        <v>156</v>
      </c>
      <c r="S198" s="27"/>
      <c r="U198" s="55" t="s">
        <v>330</v>
      </c>
      <c r="V198" s="99">
        <v>0.1951219512195122</v>
      </c>
    </row>
    <row r="199" spans="1:22" x14ac:dyDescent="0.2">
      <c r="A199" t="s">
        <v>332</v>
      </c>
      <c r="B199" s="27">
        <v>7299.6235955056181</v>
      </c>
      <c r="C199" s="27">
        <v>579.26685393258424</v>
      </c>
      <c r="D199" s="27">
        <v>585.85393258426961</v>
      </c>
      <c r="E199" s="27">
        <v>156.55056179775281</v>
      </c>
      <c r="F199" s="27">
        <v>418.63764044943821</v>
      </c>
      <c r="G199" s="27">
        <v>2726.5955056179773</v>
      </c>
      <c r="H199" s="27">
        <v>0</v>
      </c>
      <c r="J199" t="s">
        <v>332</v>
      </c>
      <c r="K199" s="17">
        <v>12306.513157894737</v>
      </c>
      <c r="L199" s="17">
        <v>11748.142857142857</v>
      </c>
      <c r="N199" t="s">
        <v>331</v>
      </c>
      <c r="O199" s="46">
        <v>15.266129493713379</v>
      </c>
      <c r="Q199" t="s">
        <v>331</v>
      </c>
      <c r="R199" s="17">
        <v>84</v>
      </c>
      <c r="S199" s="27"/>
      <c r="U199" s="55" t="s">
        <v>331</v>
      </c>
      <c r="V199" s="99">
        <v>0.26079447322970639</v>
      </c>
    </row>
    <row r="200" spans="1:22" x14ac:dyDescent="0.2">
      <c r="A200" t="s">
        <v>334</v>
      </c>
      <c r="B200" s="27">
        <v>6954.1079295154186</v>
      </c>
      <c r="C200" s="27">
        <v>1436.8942731277532</v>
      </c>
      <c r="D200" s="27">
        <v>935.18942731277536</v>
      </c>
      <c r="E200" s="27">
        <v>452.86123348017622</v>
      </c>
      <c r="F200" s="27">
        <v>687.66299559471361</v>
      </c>
      <c r="G200" s="27">
        <v>1813.8370044052863</v>
      </c>
      <c r="H200" s="27">
        <v>563.04845814977978</v>
      </c>
      <c r="J200" t="s">
        <v>334</v>
      </c>
      <c r="K200" s="17">
        <v>11369.605900948367</v>
      </c>
      <c r="L200" s="17">
        <v>12869.918454935621</v>
      </c>
      <c r="N200" t="s">
        <v>332</v>
      </c>
      <c r="O200" s="46">
        <v>16.527273178100586</v>
      </c>
      <c r="Q200" t="s">
        <v>332</v>
      </c>
      <c r="R200" s="17">
        <v>147.75</v>
      </c>
      <c r="S200" s="27"/>
      <c r="U200" s="55" t="s">
        <v>332</v>
      </c>
      <c r="V200" s="99">
        <v>0</v>
      </c>
    </row>
    <row r="201" spans="1:22" x14ac:dyDescent="0.2">
      <c r="A201" t="s">
        <v>335</v>
      </c>
      <c r="B201" s="27">
        <v>6431.1134903640259</v>
      </c>
      <c r="C201" s="27">
        <v>766.87366167023549</v>
      </c>
      <c r="D201" s="27">
        <v>483.7130620985011</v>
      </c>
      <c r="E201" s="27">
        <v>781.5331905781585</v>
      </c>
      <c r="F201" s="27">
        <v>769.73875802997861</v>
      </c>
      <c r="G201" s="27">
        <v>1066.509635974304</v>
      </c>
      <c r="H201" s="27">
        <v>0</v>
      </c>
      <c r="J201" t="s">
        <v>335</v>
      </c>
      <c r="K201" s="17">
        <v>10990.629856850715</v>
      </c>
      <c r="L201" s="17">
        <v>11993.345679012345</v>
      </c>
      <c r="N201" t="s">
        <v>334</v>
      </c>
      <c r="O201" s="46">
        <v>12.34375</v>
      </c>
      <c r="Q201" t="s">
        <v>334</v>
      </c>
      <c r="R201" s="17">
        <v>189</v>
      </c>
      <c r="S201" s="27"/>
      <c r="U201" s="55" t="s">
        <v>334</v>
      </c>
      <c r="V201" s="99">
        <v>0.56503198294243073</v>
      </c>
    </row>
    <row r="202" spans="1:22" x14ac:dyDescent="0.2">
      <c r="A202" t="s">
        <v>336</v>
      </c>
      <c r="B202" s="27">
        <v>10077.907692307692</v>
      </c>
      <c r="C202" s="27">
        <v>163.24615384615385</v>
      </c>
      <c r="D202" s="27">
        <v>1349.876923076923</v>
      </c>
      <c r="E202" s="27">
        <v>4.6461538461538465</v>
      </c>
      <c r="F202" s="27">
        <v>435.8</v>
      </c>
      <c r="G202" s="27">
        <v>3100.0615384615385</v>
      </c>
      <c r="H202" s="27">
        <v>0</v>
      </c>
      <c r="J202" t="s">
        <v>336</v>
      </c>
      <c r="K202" s="17">
        <v>15470.511450381679</v>
      </c>
      <c r="L202" s="17">
        <v>15597.402298850575</v>
      </c>
      <c r="N202" t="s">
        <v>335</v>
      </c>
      <c r="O202" s="46">
        <v>13.803921699523926</v>
      </c>
      <c r="Q202" t="s">
        <v>335</v>
      </c>
      <c r="R202" s="17">
        <v>253.5</v>
      </c>
      <c r="S202" s="27"/>
      <c r="U202" s="55" t="s">
        <v>335</v>
      </c>
      <c r="V202" s="99">
        <v>0.26229508196721313</v>
      </c>
    </row>
    <row r="203" spans="1:22" x14ac:dyDescent="0.2">
      <c r="A203" t="s">
        <v>337</v>
      </c>
      <c r="B203" s="27">
        <v>7217.9895742832323</v>
      </c>
      <c r="C203" s="27">
        <v>741.3588184187663</v>
      </c>
      <c r="D203" s="27">
        <v>749.27888792354474</v>
      </c>
      <c r="E203" s="27">
        <v>998.62380538662035</v>
      </c>
      <c r="F203" s="27">
        <v>478.8966116420504</v>
      </c>
      <c r="G203" s="27">
        <v>1412.9887054735013</v>
      </c>
      <c r="H203" s="27">
        <v>454.26933101650741</v>
      </c>
      <c r="J203" t="s">
        <v>337</v>
      </c>
      <c r="K203" s="17">
        <v>11336.823024054982</v>
      </c>
      <c r="L203" s="17">
        <v>12019.121783876501</v>
      </c>
      <c r="N203" t="s">
        <v>336</v>
      </c>
      <c r="O203" s="46">
        <v>15.89707088470459</v>
      </c>
      <c r="Q203" t="s">
        <v>336</v>
      </c>
      <c r="R203" s="17">
        <v>258</v>
      </c>
      <c r="S203" s="27"/>
      <c r="U203" s="55" t="s">
        <v>336</v>
      </c>
      <c r="V203" s="99">
        <v>0</v>
      </c>
    </row>
    <row r="204" spans="1:22" x14ac:dyDescent="0.2">
      <c r="A204" t="s">
        <v>338</v>
      </c>
      <c r="B204" s="27">
        <v>6712.8437649307216</v>
      </c>
      <c r="C204" s="27">
        <v>1399.1371237458195</v>
      </c>
      <c r="D204" s="27">
        <v>583.61299569995219</v>
      </c>
      <c r="E204" s="27">
        <v>715.91973244147152</v>
      </c>
      <c r="F204" s="27">
        <v>235.6942188246536</v>
      </c>
      <c r="G204" s="27">
        <v>2082.6937410415671</v>
      </c>
      <c r="H204" s="27">
        <v>413.50692785475394</v>
      </c>
      <c r="J204" t="s">
        <v>338</v>
      </c>
      <c r="K204" s="17">
        <v>11037.192599620494</v>
      </c>
      <c r="L204" s="17">
        <v>12536.951973371375</v>
      </c>
      <c r="N204" t="s">
        <v>337</v>
      </c>
      <c r="O204" s="46">
        <v>14.680672645568848</v>
      </c>
      <c r="Q204" t="s">
        <v>337</v>
      </c>
      <c r="R204" s="17">
        <v>49</v>
      </c>
      <c r="S204" s="27"/>
      <c r="U204" s="55" t="s">
        <v>337</v>
      </c>
      <c r="V204" s="99">
        <v>0.3235294117647059</v>
      </c>
    </row>
    <row r="205" spans="1:22" x14ac:dyDescent="0.2">
      <c r="A205" t="s">
        <v>333</v>
      </c>
      <c r="B205" s="27">
        <v>5482.2461805555558</v>
      </c>
      <c r="C205" s="27">
        <v>463.18506944444442</v>
      </c>
      <c r="D205" s="27">
        <v>564.68368055555561</v>
      </c>
      <c r="E205" s="27">
        <v>576.47048611111109</v>
      </c>
      <c r="F205" s="27">
        <v>809.26944444444439</v>
      </c>
      <c r="G205" s="27">
        <v>1414.6121527777777</v>
      </c>
      <c r="H205" s="27">
        <v>0</v>
      </c>
      <c r="J205" t="s">
        <v>333</v>
      </c>
      <c r="K205" s="17">
        <v>9694.0477064220177</v>
      </c>
      <c r="L205" s="17">
        <v>10531.772696476964</v>
      </c>
      <c r="N205" t="s">
        <v>338</v>
      </c>
      <c r="O205" s="46">
        <v>16.404668807983398</v>
      </c>
      <c r="Q205" t="s">
        <v>338</v>
      </c>
      <c r="R205" s="17">
        <v>194</v>
      </c>
      <c r="S205" s="27"/>
      <c r="U205" s="55" t="s">
        <v>338</v>
      </c>
      <c r="V205" s="99">
        <v>0.45802919708029199</v>
      </c>
    </row>
    <row r="206" spans="1:22" x14ac:dyDescent="0.2">
      <c r="A206" t="s">
        <v>144</v>
      </c>
      <c r="B206" s="27">
        <v>7597.4828802656157</v>
      </c>
      <c r="C206" s="27">
        <v>770.5366258559867</v>
      </c>
      <c r="D206" s="27">
        <v>903.26872795185727</v>
      </c>
      <c r="E206" s="27">
        <v>891.78543266237807</v>
      </c>
      <c r="F206" s="27">
        <v>359.49035069516498</v>
      </c>
      <c r="G206" s="27">
        <v>1494.3129279933596</v>
      </c>
      <c r="H206" s="27">
        <v>1632.2295081967213</v>
      </c>
      <c r="J206" t="s">
        <v>144</v>
      </c>
      <c r="K206" s="17">
        <v>12561.21424260712</v>
      </c>
      <c r="L206" s="17">
        <v>13675.760980592442</v>
      </c>
      <c r="N206" t="s">
        <v>101</v>
      </c>
      <c r="O206" s="46">
        <v>17.967819213867188</v>
      </c>
      <c r="Q206" t="s">
        <v>333</v>
      </c>
      <c r="R206" s="17">
        <v>346</v>
      </c>
      <c r="S206" s="27"/>
      <c r="U206" s="55" t="s">
        <v>333</v>
      </c>
      <c r="V206" s="99">
        <v>0.17178724810042947</v>
      </c>
    </row>
    <row r="207" spans="1:22" x14ac:dyDescent="0.2">
      <c r="A207" t="s">
        <v>339</v>
      </c>
      <c r="B207" s="27">
        <v>6338.964098257401</v>
      </c>
      <c r="C207" s="27">
        <v>66.007138358177613</v>
      </c>
      <c r="D207" s="27">
        <v>816.16376233466303</v>
      </c>
      <c r="E207" s="27">
        <v>693.96220869200079</v>
      </c>
      <c r="F207" s="27">
        <v>610.4715515431451</v>
      </c>
      <c r="G207" s="27">
        <v>935.14465672895233</v>
      </c>
      <c r="H207" s="27">
        <v>533.89124501364688</v>
      </c>
      <c r="J207" t="s">
        <v>339</v>
      </c>
      <c r="K207" s="17">
        <v>9034.7686567164183</v>
      </c>
      <c r="L207" s="17">
        <v>10896.195528455284</v>
      </c>
      <c r="N207" t="s">
        <v>333</v>
      </c>
      <c r="O207" s="46">
        <v>16.434579849243164</v>
      </c>
      <c r="Q207" t="s">
        <v>144</v>
      </c>
      <c r="R207" s="17">
        <v>222</v>
      </c>
      <c r="S207" s="27"/>
      <c r="U207" s="55" t="s">
        <v>144</v>
      </c>
      <c r="V207" s="99">
        <v>0.28454011741682972</v>
      </c>
    </row>
    <row r="208" spans="1:22" x14ac:dyDescent="0.2">
      <c r="A208" t="s">
        <v>340</v>
      </c>
      <c r="B208" s="27">
        <v>7215.8780952380948</v>
      </c>
      <c r="C208" s="27">
        <v>1554.7352380952382</v>
      </c>
      <c r="D208" s="27">
        <v>596.93714285714282</v>
      </c>
      <c r="E208" s="27">
        <v>692.79619047619053</v>
      </c>
      <c r="F208" s="27">
        <v>361.24190476190478</v>
      </c>
      <c r="G208" s="27">
        <v>1419.8057142857142</v>
      </c>
      <c r="H208" s="27">
        <v>0</v>
      </c>
      <c r="J208" t="s">
        <v>340</v>
      </c>
      <c r="K208" s="17">
        <v>12443.111111111111</v>
      </c>
      <c r="L208" s="17">
        <v>11745.50936329588</v>
      </c>
      <c r="N208" t="s">
        <v>339</v>
      </c>
      <c r="O208" s="46">
        <v>18.040624618530273</v>
      </c>
      <c r="Q208" t="s">
        <v>339</v>
      </c>
      <c r="R208" s="17">
        <v>134.33333333333334</v>
      </c>
      <c r="S208" s="27"/>
      <c r="U208" s="55" t="s">
        <v>339</v>
      </c>
      <c r="V208" s="99">
        <v>5.4668086616968405E-2</v>
      </c>
    </row>
    <row r="209" spans="1:22" x14ac:dyDescent="0.2">
      <c r="A209" t="s">
        <v>341</v>
      </c>
      <c r="B209" s="27">
        <v>7014.7960308710035</v>
      </c>
      <c r="C209" s="27">
        <v>1112.2690187431092</v>
      </c>
      <c r="D209" s="27">
        <v>576.84013230429991</v>
      </c>
      <c r="E209" s="27">
        <v>1504.2888643880926</v>
      </c>
      <c r="F209" s="27">
        <v>907.12458654906288</v>
      </c>
      <c r="G209" s="27">
        <v>4002.1345093715545</v>
      </c>
      <c r="H209" s="27">
        <v>0</v>
      </c>
      <c r="J209" t="s">
        <v>341</v>
      </c>
      <c r="K209" s="17">
        <v>12666.227743271222</v>
      </c>
      <c r="L209" s="17">
        <v>14807.267818574514</v>
      </c>
      <c r="N209" t="s">
        <v>340</v>
      </c>
      <c r="O209" s="46">
        <v>13.333333015441895</v>
      </c>
      <c r="Q209" t="s">
        <v>340</v>
      </c>
      <c r="R209" s="17">
        <v>342.42857142857144</v>
      </c>
      <c r="S209" s="27"/>
      <c r="U209" s="55" t="s">
        <v>340</v>
      </c>
      <c r="V209" s="99">
        <v>0.53169014084507038</v>
      </c>
    </row>
    <row r="210" spans="1:22" x14ac:dyDescent="0.2">
      <c r="A210" t="s">
        <v>120</v>
      </c>
      <c r="B210" s="27">
        <v>5867.9331627758238</v>
      </c>
      <c r="C210" s="27">
        <v>427.45346977934122</v>
      </c>
      <c r="D210" s="27">
        <v>596.162775823473</v>
      </c>
      <c r="E210" s="27">
        <v>1021.2235369363607</v>
      </c>
      <c r="F210" s="27">
        <v>1292.2484809721777</v>
      </c>
      <c r="G210" s="27">
        <v>1881.2654301247201</v>
      </c>
      <c r="H210" s="27">
        <v>1492.8733610489287</v>
      </c>
      <c r="J210" t="s">
        <v>120</v>
      </c>
      <c r="K210" s="17">
        <v>12068.14</v>
      </c>
      <c r="L210" s="17">
        <v>13046.00716957606</v>
      </c>
      <c r="N210" t="s">
        <v>341</v>
      </c>
      <c r="O210" s="46">
        <v>15.450819969177246</v>
      </c>
      <c r="Q210" t="s">
        <v>341</v>
      </c>
      <c r="R210" s="17">
        <v>297</v>
      </c>
      <c r="S210" s="27"/>
      <c r="U210" s="55" t="s">
        <v>341</v>
      </c>
      <c r="V210" s="99">
        <v>0.46008403361344535</v>
      </c>
    </row>
    <row r="211" spans="1:22" x14ac:dyDescent="0.2">
      <c r="A211" t="s">
        <v>343</v>
      </c>
      <c r="B211" s="27">
        <v>6463.841897233202</v>
      </c>
      <c r="C211" s="27">
        <v>1863.5296442687747</v>
      </c>
      <c r="D211" s="27">
        <v>611.0513833992095</v>
      </c>
      <c r="E211" s="27">
        <v>890.03557312252963</v>
      </c>
      <c r="F211" s="27">
        <v>143.88932806324109</v>
      </c>
      <c r="G211" s="27">
        <v>982.5494071146245</v>
      </c>
      <c r="H211" s="27">
        <v>0</v>
      </c>
      <c r="J211" t="s">
        <v>343</v>
      </c>
      <c r="K211" s="17">
        <v>12316.691871455576</v>
      </c>
      <c r="L211" s="17">
        <v>12232.504743833017</v>
      </c>
      <c r="N211" t="s">
        <v>120</v>
      </c>
      <c r="O211" s="46">
        <v>18.548116683959961</v>
      </c>
      <c r="Q211" t="s">
        <v>120</v>
      </c>
      <c r="R211" s="17">
        <v>154</v>
      </c>
      <c r="S211" s="27"/>
      <c r="U211" s="55" t="s">
        <v>120</v>
      </c>
      <c r="V211" s="99">
        <v>0.20990216424547881</v>
      </c>
    </row>
    <row r="212" spans="1:22" x14ac:dyDescent="0.2">
      <c r="A212" t="s">
        <v>344</v>
      </c>
      <c r="B212" s="27">
        <v>7340.7796610169489</v>
      </c>
      <c r="C212" s="27">
        <v>1787.3050847457628</v>
      </c>
      <c r="D212" s="27">
        <v>1117.8728813559321</v>
      </c>
      <c r="E212" s="27">
        <v>1310.3559322033898</v>
      </c>
      <c r="F212" s="27">
        <v>1542.8559322033898</v>
      </c>
      <c r="G212" s="27">
        <v>1897.3813559322034</v>
      </c>
      <c r="H212" s="27">
        <v>320.90677966101697</v>
      </c>
      <c r="J212" t="s">
        <v>344</v>
      </c>
      <c r="K212" s="17">
        <v>14273.438461538462</v>
      </c>
      <c r="L212" s="17">
        <v>16452.843373493975</v>
      </c>
      <c r="N212" t="s">
        <v>343</v>
      </c>
      <c r="O212" s="46">
        <v>16.047618865966797</v>
      </c>
      <c r="Q212" t="s">
        <v>343</v>
      </c>
      <c r="R212" s="17">
        <v>209.4</v>
      </c>
      <c r="S212" s="27"/>
      <c r="U212" s="55" t="s">
        <v>343</v>
      </c>
      <c r="V212" s="99">
        <v>0.38976377952755903</v>
      </c>
    </row>
    <row r="213" spans="1:22" x14ac:dyDescent="0.2">
      <c r="A213" t="s">
        <v>345</v>
      </c>
      <c r="B213" s="27">
        <v>8056.1421568627447</v>
      </c>
      <c r="C213" s="27">
        <v>2540.6078431372548</v>
      </c>
      <c r="D213" s="27">
        <v>875.62745098039215</v>
      </c>
      <c r="E213" s="27">
        <v>1338.8725490196077</v>
      </c>
      <c r="F213" s="27">
        <v>1216.1568627450981</v>
      </c>
      <c r="G213" s="27">
        <v>1602.1029411764705</v>
      </c>
      <c r="H213" s="27">
        <v>1535.0882352941176</v>
      </c>
      <c r="J213" t="s">
        <v>345</v>
      </c>
      <c r="K213" s="17">
        <v>17043.471153846152</v>
      </c>
      <c r="L213" s="17">
        <v>17172.581113801454</v>
      </c>
      <c r="N213" t="s">
        <v>344</v>
      </c>
      <c r="O213" s="46">
        <v>16.03125</v>
      </c>
      <c r="Q213" t="s">
        <v>344</v>
      </c>
      <c r="R213" s="17">
        <v>124.5</v>
      </c>
      <c r="S213" s="27"/>
      <c r="U213" s="55" t="s">
        <v>344</v>
      </c>
      <c r="V213" s="99">
        <v>0.45378151260504201</v>
      </c>
    </row>
    <row r="214" spans="1:22" x14ac:dyDescent="0.2">
      <c r="A214" t="s">
        <v>346</v>
      </c>
      <c r="B214" s="27">
        <v>6962.6847133757965</v>
      </c>
      <c r="C214" s="27">
        <v>1195.5222929936306</v>
      </c>
      <c r="D214" s="27">
        <v>802.43949044585986</v>
      </c>
      <c r="E214" s="27">
        <v>912.74522292993629</v>
      </c>
      <c r="F214" s="27">
        <v>453.76433121019107</v>
      </c>
      <c r="G214" s="27">
        <v>2058.751592356688</v>
      </c>
      <c r="H214" s="27">
        <v>0</v>
      </c>
      <c r="J214" t="s">
        <v>346</v>
      </c>
      <c r="K214" s="17">
        <v>11184.828346456692</v>
      </c>
      <c r="L214" s="17">
        <v>12346.587301587302</v>
      </c>
      <c r="N214" t="s">
        <v>345</v>
      </c>
      <c r="O214" s="46">
        <v>12.5</v>
      </c>
      <c r="Q214" t="s">
        <v>345</v>
      </c>
      <c r="R214" s="17">
        <v>126</v>
      </c>
      <c r="S214" s="27"/>
      <c r="U214" s="55" t="s">
        <v>345</v>
      </c>
      <c r="V214" s="99">
        <v>0.41463414634146339</v>
      </c>
    </row>
    <row r="215" spans="1:22" x14ac:dyDescent="0.2">
      <c r="A215" t="s">
        <v>151</v>
      </c>
      <c r="B215" s="27">
        <v>5996.0646706586822</v>
      </c>
      <c r="C215" s="27">
        <v>98.203934987168523</v>
      </c>
      <c r="D215" s="27">
        <v>332.04448246364416</v>
      </c>
      <c r="E215" s="27">
        <v>739.69375534644996</v>
      </c>
      <c r="F215" s="27">
        <v>521.84910179640724</v>
      </c>
      <c r="G215" s="27">
        <v>1090.8568006843457</v>
      </c>
      <c r="H215" s="27">
        <v>1142.014371257485</v>
      </c>
      <c r="J215" t="s">
        <v>151</v>
      </c>
      <c r="K215" s="17">
        <v>9446.9134328358214</v>
      </c>
      <c r="L215" s="17">
        <v>10092.758204956464</v>
      </c>
      <c r="N215" t="s">
        <v>346</v>
      </c>
      <c r="O215" s="46">
        <v>14.041666984558105</v>
      </c>
      <c r="Q215" t="s">
        <v>346</v>
      </c>
      <c r="R215" s="17">
        <v>198</v>
      </c>
      <c r="S215" s="27"/>
      <c r="U215" s="55" t="s">
        <v>346</v>
      </c>
      <c r="V215" s="99">
        <v>0.44761904761904764</v>
      </c>
    </row>
    <row r="216" spans="1:22" x14ac:dyDescent="0.2">
      <c r="A216" t="s">
        <v>347</v>
      </c>
      <c r="B216" s="27">
        <v>8134.0121951219517</v>
      </c>
      <c r="C216" s="27">
        <v>2910.1219512195121</v>
      </c>
      <c r="D216" s="27">
        <v>1406.280487804878</v>
      </c>
      <c r="E216" s="27">
        <v>613.53658536585363</v>
      </c>
      <c r="F216" s="27">
        <v>1274.6097560975609</v>
      </c>
      <c r="G216" s="27">
        <v>1984.8780487804879</v>
      </c>
      <c r="H216" s="27">
        <v>191.76829268292684</v>
      </c>
      <c r="J216" t="s">
        <v>347</v>
      </c>
      <c r="K216" s="17">
        <v>17788.867469879518</v>
      </c>
      <c r="L216" s="17">
        <v>17907.497076023392</v>
      </c>
      <c r="N216" t="s">
        <v>151</v>
      </c>
      <c r="O216" s="46">
        <v>18.868370056152344</v>
      </c>
      <c r="Q216" t="s">
        <v>151</v>
      </c>
      <c r="R216" s="17">
        <v>168</v>
      </c>
      <c r="S216" s="27"/>
      <c r="U216" s="55" t="s">
        <v>151</v>
      </c>
      <c r="V216" s="99">
        <v>4.0192926045016078E-2</v>
      </c>
    </row>
    <row r="217" spans="1:22" x14ac:dyDescent="0.2">
      <c r="A217" t="s">
        <v>342</v>
      </c>
      <c r="B217" s="27">
        <v>5677.1453927179236</v>
      </c>
      <c r="C217" s="27">
        <v>341.66923778717756</v>
      </c>
      <c r="D217" s="27">
        <v>477.66791075723648</v>
      </c>
      <c r="E217" s="27">
        <v>530.23604545077546</v>
      </c>
      <c r="F217" s="27">
        <v>1021.9261839595256</v>
      </c>
      <c r="G217" s="27">
        <v>1997.0536617732437</v>
      </c>
      <c r="H217" s="27">
        <v>754.56149954383341</v>
      </c>
      <c r="J217" t="s">
        <v>342</v>
      </c>
      <c r="K217" s="17">
        <v>9845.6917627677103</v>
      </c>
      <c r="L217" s="17">
        <v>11127.364986131506</v>
      </c>
      <c r="N217" t="s">
        <v>347</v>
      </c>
      <c r="O217" s="46">
        <v>7.5333333015441895</v>
      </c>
      <c r="Q217" t="s">
        <v>347</v>
      </c>
      <c r="R217" s="17">
        <v>288.3</v>
      </c>
      <c r="S217" s="27"/>
      <c r="U217" s="55" t="s">
        <v>347</v>
      </c>
      <c r="V217" s="99">
        <v>0</v>
      </c>
    </row>
    <row r="218" spans="1:22" x14ac:dyDescent="0.2">
      <c r="A218" t="s">
        <v>348</v>
      </c>
      <c r="B218" s="27">
        <v>6881.6084262701361</v>
      </c>
      <c r="C218" s="27">
        <v>1395.7447335811648</v>
      </c>
      <c r="D218" s="27">
        <v>943.85130111524165</v>
      </c>
      <c r="E218" s="27">
        <v>1125.6579925650558</v>
      </c>
      <c r="F218" s="27">
        <v>987.3135068153656</v>
      </c>
      <c r="G218" s="27">
        <v>1230.5675340768278</v>
      </c>
      <c r="H218" s="27">
        <v>770.03469640644357</v>
      </c>
      <c r="J218" t="s">
        <v>348</v>
      </c>
      <c r="K218" s="17">
        <v>13821.455847255371</v>
      </c>
      <c r="L218" s="17">
        <v>13530.068880688807</v>
      </c>
      <c r="N218" t="s">
        <v>342</v>
      </c>
      <c r="O218" s="46">
        <v>17.138259887695313</v>
      </c>
      <c r="Q218" t="s">
        <v>342</v>
      </c>
      <c r="R218" s="17">
        <v>99</v>
      </c>
      <c r="S218" s="27"/>
      <c r="U218" s="55" t="s">
        <v>342</v>
      </c>
      <c r="V218" s="99">
        <v>0.15498503701370295</v>
      </c>
    </row>
    <row r="219" spans="1:22" x14ac:dyDescent="0.2">
      <c r="A219" t="s">
        <v>349</v>
      </c>
      <c r="B219" s="27">
        <v>9090.2581755593801</v>
      </c>
      <c r="C219" s="27">
        <v>2209.8898450946645</v>
      </c>
      <c r="D219" s="27">
        <v>1392.9328743545611</v>
      </c>
      <c r="E219" s="27">
        <v>0</v>
      </c>
      <c r="F219" s="27">
        <v>911.07056798623069</v>
      </c>
      <c r="G219" s="27">
        <v>1878.1445783132531</v>
      </c>
      <c r="H219" s="27">
        <v>0</v>
      </c>
      <c r="J219" t="s">
        <v>349</v>
      </c>
      <c r="K219" s="17">
        <v>11179.6875</v>
      </c>
      <c r="L219" s="17">
        <v>15597.610738255034</v>
      </c>
      <c r="N219" t="s">
        <v>348</v>
      </c>
      <c r="O219" s="46">
        <v>14.382022857666016</v>
      </c>
      <c r="Q219" t="s">
        <v>348</v>
      </c>
      <c r="R219" s="17">
        <v>243.84</v>
      </c>
      <c r="S219" s="27"/>
      <c r="U219" s="55" t="s">
        <v>348</v>
      </c>
      <c r="V219" s="99">
        <v>0.34457831325301203</v>
      </c>
    </row>
    <row r="220" spans="1:22" x14ac:dyDescent="0.2">
      <c r="A220" t="s">
        <v>350</v>
      </c>
      <c r="B220" s="27">
        <v>5274.128952262864</v>
      </c>
      <c r="C220" s="27">
        <v>300.44017358958462</v>
      </c>
      <c r="D220" s="27">
        <v>651.81773093614379</v>
      </c>
      <c r="E220" s="27">
        <v>663.79417234965899</v>
      </c>
      <c r="F220" s="27">
        <v>857.20396776193434</v>
      </c>
      <c r="G220" s="27">
        <v>1319.0526968381896</v>
      </c>
      <c r="H220" s="27">
        <v>479.53874767513952</v>
      </c>
      <c r="J220" t="s">
        <v>350</v>
      </c>
      <c r="K220" s="17">
        <v>8890.6626287098734</v>
      </c>
      <c r="L220" s="17">
        <v>9794.6481593240806</v>
      </c>
      <c r="N220" t="s">
        <v>349</v>
      </c>
      <c r="O220" s="46">
        <v>15.049383163452148</v>
      </c>
      <c r="Q220" t="s">
        <v>349</v>
      </c>
      <c r="R220" s="17">
        <v>405</v>
      </c>
      <c r="S220" s="27"/>
      <c r="U220" s="55" t="s">
        <v>349</v>
      </c>
      <c r="V220" s="99">
        <v>0.39869281045751637</v>
      </c>
    </row>
    <row r="221" spans="1:22" x14ac:dyDescent="0.2">
      <c r="A221" t="s">
        <v>351</v>
      </c>
      <c r="B221" s="27">
        <v>9855.0956521739135</v>
      </c>
      <c r="C221" s="27">
        <v>1899</v>
      </c>
      <c r="D221" s="27">
        <v>990.06086956521744</v>
      </c>
      <c r="E221" s="27">
        <v>6.5478260869565217</v>
      </c>
      <c r="F221" s="27">
        <v>61.243478260869566</v>
      </c>
      <c r="G221" s="27">
        <v>1974.6695652173912</v>
      </c>
      <c r="H221" s="27">
        <v>0</v>
      </c>
      <c r="J221" t="s">
        <v>351</v>
      </c>
      <c r="K221" s="17">
        <v>13415.127572016461</v>
      </c>
      <c r="L221" s="17">
        <v>14786.617391304348</v>
      </c>
      <c r="N221" t="s">
        <v>350</v>
      </c>
      <c r="O221" s="46">
        <v>15.615818977355957</v>
      </c>
      <c r="Q221" t="s">
        <v>350</v>
      </c>
      <c r="R221" s="17">
        <v>103</v>
      </c>
      <c r="S221" s="27"/>
      <c r="U221" s="55" t="s">
        <v>350</v>
      </c>
      <c r="V221" s="99">
        <v>0.17116060961313012</v>
      </c>
    </row>
    <row r="222" spans="1:22" x14ac:dyDescent="0.2">
      <c r="A222" t="s">
        <v>352</v>
      </c>
      <c r="B222" s="27">
        <v>5611.2390243902437</v>
      </c>
      <c r="C222" s="27">
        <v>1014.3256097560976</v>
      </c>
      <c r="D222" s="27">
        <v>547.61341463414635</v>
      </c>
      <c r="E222" s="27">
        <v>516.15243902439022</v>
      </c>
      <c r="F222" s="27">
        <v>1577.8378048780487</v>
      </c>
      <c r="G222" s="27">
        <v>2677.6463414634145</v>
      </c>
      <c r="H222" s="27">
        <v>0</v>
      </c>
      <c r="J222" t="s">
        <v>352</v>
      </c>
      <c r="K222" s="17">
        <v>10244.005871990605</v>
      </c>
      <c r="L222" s="17">
        <v>12273.357142857143</v>
      </c>
      <c r="N222" t="s">
        <v>351</v>
      </c>
      <c r="O222" s="46">
        <v>14.82758617401123</v>
      </c>
      <c r="Q222" t="s">
        <v>351</v>
      </c>
      <c r="R222" s="17">
        <v>276</v>
      </c>
      <c r="S222" s="27"/>
      <c r="U222" s="55" t="s">
        <v>351</v>
      </c>
      <c r="V222" s="99">
        <v>0.73333333333333328</v>
      </c>
    </row>
    <row r="223" spans="1:22" x14ac:dyDescent="0.2">
      <c r="A223" t="s">
        <v>353</v>
      </c>
      <c r="B223" s="27">
        <v>8163.3074935400518</v>
      </c>
      <c r="C223" s="27">
        <v>2963.8552971576228</v>
      </c>
      <c r="D223" s="27">
        <v>873.5297157622739</v>
      </c>
      <c r="E223" s="27">
        <v>1350.5167958656332</v>
      </c>
      <c r="F223" s="27">
        <v>1862.8423772609819</v>
      </c>
      <c r="G223" s="27">
        <v>2887.6227390180879</v>
      </c>
      <c r="H223" s="27">
        <v>0</v>
      </c>
      <c r="J223" t="s">
        <v>353</v>
      </c>
      <c r="K223" s="17">
        <v>15700.880778588808</v>
      </c>
      <c r="L223" s="17">
        <v>18102.541772151897</v>
      </c>
      <c r="N223" t="s">
        <v>144</v>
      </c>
      <c r="O223" s="46">
        <v>15.14438533782959</v>
      </c>
      <c r="Q223" t="s">
        <v>352</v>
      </c>
      <c r="R223" s="17">
        <v>120</v>
      </c>
      <c r="S223" s="27"/>
      <c r="U223" s="55" t="s">
        <v>352</v>
      </c>
      <c r="V223" s="99">
        <v>0.43676814988290397</v>
      </c>
    </row>
    <row r="224" spans="1:22" x14ac:dyDescent="0.2">
      <c r="A224" t="s">
        <v>354</v>
      </c>
      <c r="B224" s="27">
        <v>6240.9213128550391</v>
      </c>
      <c r="C224" s="27">
        <v>877.44203660845778</v>
      </c>
      <c r="D224" s="27">
        <v>786.06711550599618</v>
      </c>
      <c r="E224" s="27">
        <v>636.86597938144325</v>
      </c>
      <c r="F224" s="27">
        <v>677.32505785819478</v>
      </c>
      <c r="G224" s="27">
        <v>1227.876078266358</v>
      </c>
      <c r="H224" s="27">
        <v>602.9837997054492</v>
      </c>
      <c r="J224" t="s">
        <v>354</v>
      </c>
      <c r="K224" s="17">
        <v>10470.060336999293</v>
      </c>
      <c r="L224" s="17">
        <v>11316.521587171053</v>
      </c>
      <c r="N224" t="s">
        <v>352</v>
      </c>
      <c r="O224" s="46">
        <v>16.584211349487305</v>
      </c>
      <c r="Q224" t="s">
        <v>353</v>
      </c>
      <c r="R224" s="17">
        <v>272</v>
      </c>
      <c r="S224" s="27"/>
      <c r="U224" s="55" t="s">
        <v>353</v>
      </c>
      <c r="V224" s="99">
        <v>0.57286432160804024</v>
      </c>
    </row>
    <row r="225" spans="1:22" x14ac:dyDescent="0.2">
      <c r="A225" t="s">
        <v>355</v>
      </c>
      <c r="B225" s="27">
        <v>6167.3649521264751</v>
      </c>
      <c r="C225" s="27">
        <v>855.14896459585839</v>
      </c>
      <c r="D225" s="27">
        <v>748.40659095969716</v>
      </c>
      <c r="E225" s="27">
        <v>626.66844800712533</v>
      </c>
      <c r="F225" s="27">
        <v>410.96637719884211</v>
      </c>
      <c r="G225" s="27">
        <v>1595.5021153417947</v>
      </c>
      <c r="H225" s="27">
        <v>931.997327989312</v>
      </c>
      <c r="J225" t="s">
        <v>355</v>
      </c>
      <c r="K225" s="17">
        <v>10730.608324439701</v>
      </c>
      <c r="L225" s="17">
        <v>11687.49409190372</v>
      </c>
      <c r="N225" t="s">
        <v>353</v>
      </c>
      <c r="O225" s="46">
        <v>12.643478393554688</v>
      </c>
      <c r="Q225" t="s">
        <v>354</v>
      </c>
      <c r="R225" s="17">
        <v>97.5</v>
      </c>
      <c r="S225" s="27"/>
      <c r="U225" s="55" t="s">
        <v>354</v>
      </c>
      <c r="V225" s="99">
        <v>0.25865738053782161</v>
      </c>
    </row>
    <row r="226" spans="1:22" x14ac:dyDescent="0.2">
      <c r="A226" t="s">
        <v>356</v>
      </c>
      <c r="B226" s="27">
        <v>5470.5369532428358</v>
      </c>
      <c r="C226" s="27">
        <v>1565.6078431372548</v>
      </c>
      <c r="D226" s="27">
        <v>597.12217194570133</v>
      </c>
      <c r="E226" s="27">
        <v>684.91704374057315</v>
      </c>
      <c r="F226" s="27">
        <v>209.49924585218702</v>
      </c>
      <c r="G226" s="27">
        <v>1329.5294117647059</v>
      </c>
      <c r="H226" s="27">
        <v>449.47209653092006</v>
      </c>
      <c r="J226" t="s">
        <v>356</v>
      </c>
      <c r="K226" s="17">
        <v>11483.310344827587</v>
      </c>
      <c r="L226" s="17">
        <v>10446.306092124814</v>
      </c>
      <c r="N226" t="s">
        <v>354</v>
      </c>
      <c r="O226" s="46">
        <v>18.067323684692383</v>
      </c>
      <c r="Q226" t="s">
        <v>355</v>
      </c>
      <c r="R226" s="17">
        <v>173.66666666666666</v>
      </c>
      <c r="S226" s="27"/>
      <c r="U226" s="55" t="s">
        <v>355</v>
      </c>
      <c r="V226" s="99">
        <v>0.35872340425531912</v>
      </c>
    </row>
    <row r="227" spans="1:22" x14ac:dyDescent="0.2">
      <c r="A227" t="s">
        <v>357</v>
      </c>
      <c r="B227" s="27">
        <v>7586.2950191570881</v>
      </c>
      <c r="C227" s="27">
        <v>1359.7049808429119</v>
      </c>
      <c r="D227" s="27">
        <v>873.58620689655174</v>
      </c>
      <c r="E227" s="27">
        <v>490.63601532567048</v>
      </c>
      <c r="F227" s="27">
        <v>1662.1417624521073</v>
      </c>
      <c r="G227" s="27">
        <v>1664.8429118773947</v>
      </c>
      <c r="H227" s="27">
        <v>291.46360153256705</v>
      </c>
      <c r="J227" t="s">
        <v>357</v>
      </c>
      <c r="K227" s="17">
        <v>13658.065813528336</v>
      </c>
      <c r="L227" s="17">
        <v>14428.608695652174</v>
      </c>
      <c r="N227" t="s">
        <v>356</v>
      </c>
      <c r="O227" s="46">
        <v>13.043478012084961</v>
      </c>
      <c r="Q227" t="s">
        <v>356</v>
      </c>
      <c r="R227" s="17">
        <v>160.07142857142858</v>
      </c>
      <c r="S227" s="27"/>
      <c r="U227" s="55" t="s">
        <v>356</v>
      </c>
      <c r="V227" s="99">
        <v>0.50759878419452886</v>
      </c>
    </row>
    <row r="228" spans="1:22" x14ac:dyDescent="0.2">
      <c r="A228" t="s">
        <v>109</v>
      </c>
      <c r="B228" s="27">
        <v>5599.9441584158412</v>
      </c>
      <c r="C228" s="27">
        <v>872.89465346534655</v>
      </c>
      <c r="D228" s="27">
        <v>577.00633663366341</v>
      </c>
      <c r="E228" s="27">
        <v>1035.7382178217822</v>
      </c>
      <c r="F228" s="27">
        <v>654.14851485148517</v>
      </c>
      <c r="G228" s="27">
        <v>1635.5623762376238</v>
      </c>
      <c r="H228" s="27">
        <v>745.78297029702969</v>
      </c>
      <c r="J228" t="s">
        <v>109</v>
      </c>
      <c r="K228" s="17">
        <v>10065.48436896951</v>
      </c>
      <c r="L228" s="17">
        <v>11132.495716510903</v>
      </c>
      <c r="N228" t="s">
        <v>357</v>
      </c>
      <c r="O228" s="46">
        <v>14.56944465637207</v>
      </c>
      <c r="Q228" t="s">
        <v>357</v>
      </c>
      <c r="R228" s="17">
        <v>327</v>
      </c>
      <c r="S228" s="27"/>
      <c r="U228" s="55" t="s">
        <v>357</v>
      </c>
      <c r="V228" s="99">
        <v>0.40225563909774437</v>
      </c>
    </row>
    <row r="229" spans="1:22" x14ac:dyDescent="0.2">
      <c r="A229" t="s">
        <v>358</v>
      </c>
      <c r="B229" s="27">
        <v>14094.730158730159</v>
      </c>
      <c r="C229" s="27">
        <v>2242.6190476190477</v>
      </c>
      <c r="D229" s="27">
        <v>1428.2857142857142</v>
      </c>
      <c r="E229" s="27">
        <v>1157.6349206349207</v>
      </c>
      <c r="F229" s="27">
        <v>710.73015873015868</v>
      </c>
      <c r="G229" s="27">
        <v>983.61904761904759</v>
      </c>
      <c r="H229" s="27">
        <v>0</v>
      </c>
      <c r="J229" t="s">
        <v>358</v>
      </c>
      <c r="K229" s="17">
        <v>21041.059829059828</v>
      </c>
      <c r="L229" s="17">
        <v>21184</v>
      </c>
      <c r="N229" t="s">
        <v>109</v>
      </c>
      <c r="O229" s="46">
        <v>16.992633819580078</v>
      </c>
      <c r="Q229" t="s">
        <v>109</v>
      </c>
      <c r="R229" s="17">
        <v>132</v>
      </c>
      <c r="S229" s="27"/>
      <c r="U229" s="55" t="s">
        <v>109</v>
      </c>
      <c r="V229" s="99">
        <v>0.27044503613541271</v>
      </c>
    </row>
    <row r="230" spans="1:22" x14ac:dyDescent="0.2">
      <c r="A230" t="s">
        <v>175</v>
      </c>
      <c r="B230" s="27">
        <v>5294.7408840174794</v>
      </c>
      <c r="C230" s="27">
        <v>332.68729851708576</v>
      </c>
      <c r="D230" s="27">
        <v>719.58249158249157</v>
      </c>
      <c r="E230" s="27">
        <v>588.13539651837527</v>
      </c>
      <c r="F230" s="27">
        <v>449.83981660577405</v>
      </c>
      <c r="G230" s="27">
        <v>892.10186976144428</v>
      </c>
      <c r="H230" s="27">
        <v>1006.5857153091196</v>
      </c>
      <c r="J230" t="s">
        <v>175</v>
      </c>
      <c r="K230" s="17">
        <v>9145.6037005163507</v>
      </c>
      <c r="L230" s="17">
        <v>9682.6296635869949</v>
      </c>
      <c r="N230" t="s">
        <v>358</v>
      </c>
      <c r="O230" s="46">
        <v>5.730769157409668</v>
      </c>
      <c r="Q230" t="s">
        <v>358</v>
      </c>
      <c r="R230" s="17">
        <v>177.21428571428572</v>
      </c>
      <c r="S230" s="27"/>
      <c r="U230" s="55" t="s">
        <v>358</v>
      </c>
      <c r="V230" s="99">
        <v>0.63492063492063489</v>
      </c>
    </row>
    <row r="231" spans="1:22" x14ac:dyDescent="0.2">
      <c r="A231" t="s">
        <v>359</v>
      </c>
      <c r="B231" s="27">
        <v>5960.3564102564105</v>
      </c>
      <c r="C231" s="27">
        <v>864.24230769230769</v>
      </c>
      <c r="D231" s="27">
        <v>656.53461538461534</v>
      </c>
      <c r="E231" s="27">
        <v>549.62692307692305</v>
      </c>
      <c r="F231" s="27">
        <v>630.76153846153841</v>
      </c>
      <c r="G231" s="27">
        <v>1015.8666666666667</v>
      </c>
      <c r="H231" s="27">
        <v>296.45256410256411</v>
      </c>
      <c r="J231" t="s">
        <v>359</v>
      </c>
      <c r="K231" s="17">
        <v>9163.5681544028957</v>
      </c>
      <c r="L231" s="17">
        <v>10276.780062305295</v>
      </c>
      <c r="N231" t="s">
        <v>175</v>
      </c>
      <c r="O231" s="46">
        <v>17.627571105957031</v>
      </c>
      <c r="Q231" t="s">
        <v>175</v>
      </c>
      <c r="R231" s="17">
        <v>69</v>
      </c>
      <c r="S231" s="27"/>
      <c r="U231" s="55" t="s">
        <v>175</v>
      </c>
      <c r="V231" s="99">
        <v>0.15913715913715915</v>
      </c>
    </row>
    <row r="232" spans="1:22" x14ac:dyDescent="0.2">
      <c r="A232" t="s">
        <v>360</v>
      </c>
      <c r="B232" s="27">
        <v>13093.882352941177</v>
      </c>
      <c r="C232" s="27">
        <v>2399.6176470588234</v>
      </c>
      <c r="D232" s="27">
        <v>1180.813725490196</v>
      </c>
      <c r="E232" s="27">
        <v>224.70588235294119</v>
      </c>
      <c r="F232" s="27">
        <v>2325.8921568627452</v>
      </c>
      <c r="G232" s="27">
        <v>1791.0882352941176</v>
      </c>
      <c r="H232" s="27">
        <v>0</v>
      </c>
      <c r="J232" t="s">
        <v>360</v>
      </c>
      <c r="K232" s="17">
        <v>14840.322580645161</v>
      </c>
      <c r="L232" s="17">
        <v>21261.525581395348</v>
      </c>
      <c r="N232" t="s">
        <v>359</v>
      </c>
      <c r="O232" s="46">
        <v>16.963235855102539</v>
      </c>
      <c r="Q232" t="s">
        <v>359</v>
      </c>
      <c r="R232" s="17">
        <v>244.75862068965517</v>
      </c>
      <c r="S232" s="27"/>
      <c r="U232" s="55" t="s">
        <v>359</v>
      </c>
      <c r="V232" s="99">
        <v>0.4220532319391635</v>
      </c>
    </row>
    <row r="233" spans="1:22" x14ac:dyDescent="0.2">
      <c r="A233" t="s">
        <v>361</v>
      </c>
      <c r="B233" s="27">
        <v>8011.9198855507866</v>
      </c>
      <c r="C233" s="27">
        <v>1085.9556509298998</v>
      </c>
      <c r="D233" s="27">
        <v>737.30615164520748</v>
      </c>
      <c r="E233" s="27">
        <v>3.4992846924177394</v>
      </c>
      <c r="F233" s="27">
        <v>542.15021459227466</v>
      </c>
      <c r="G233" s="27">
        <v>1685.1874105865522</v>
      </c>
      <c r="H233" s="27">
        <v>775.42918454935625</v>
      </c>
      <c r="J233" t="s">
        <v>361</v>
      </c>
      <c r="K233" s="17">
        <v>10953.086014445174</v>
      </c>
      <c r="L233" s="17">
        <v>12834.31067961165</v>
      </c>
      <c r="N233" t="s">
        <v>360</v>
      </c>
      <c r="O233" s="46">
        <v>10.740740776062012</v>
      </c>
      <c r="Q233" t="s">
        <v>360</v>
      </c>
      <c r="R233" s="17">
        <v>122.14285714285714</v>
      </c>
      <c r="S233" s="27"/>
      <c r="U233" s="55" t="s">
        <v>360</v>
      </c>
      <c r="V233" s="99">
        <v>0.63207547169811318</v>
      </c>
    </row>
    <row r="234" spans="1:22" x14ac:dyDescent="0.2">
      <c r="A234" t="s">
        <v>362</v>
      </c>
      <c r="B234" s="27">
        <v>7140.5385427666315</v>
      </c>
      <c r="C234" s="27">
        <v>1633.0939809926083</v>
      </c>
      <c r="D234" s="27">
        <v>853.70432946145718</v>
      </c>
      <c r="E234" s="27">
        <v>1549.0158394931361</v>
      </c>
      <c r="F234" s="27">
        <v>644.82998944033795</v>
      </c>
      <c r="G234" s="27">
        <v>2005.3284054910243</v>
      </c>
      <c r="H234" s="27">
        <v>318.60823653643081</v>
      </c>
      <c r="J234" t="s">
        <v>362</v>
      </c>
      <c r="K234" s="17">
        <v>12623.900497512437</v>
      </c>
      <c r="L234" s="17">
        <v>14320.768595041322</v>
      </c>
      <c r="N234" t="s">
        <v>361</v>
      </c>
      <c r="O234" s="46">
        <v>14.230769157409668</v>
      </c>
      <c r="Q234" t="s">
        <v>361</v>
      </c>
      <c r="R234" s="17">
        <v>114</v>
      </c>
      <c r="S234" s="27"/>
      <c r="U234" s="55" t="s">
        <v>361</v>
      </c>
      <c r="V234" s="99">
        <v>0.46742209631728043</v>
      </c>
    </row>
    <row r="235" spans="1:22" x14ac:dyDescent="0.2">
      <c r="A235" t="s">
        <v>363</v>
      </c>
      <c r="B235" s="27">
        <v>5213.5025473071328</v>
      </c>
      <c r="C235" s="27">
        <v>307.00873362445412</v>
      </c>
      <c r="D235" s="27">
        <v>761.22343522561869</v>
      </c>
      <c r="E235" s="27">
        <v>486.54730713245999</v>
      </c>
      <c r="F235" s="27">
        <v>626.03202328966518</v>
      </c>
      <c r="G235" s="27">
        <v>1853.8984716157206</v>
      </c>
      <c r="H235" s="27">
        <v>568.09461426491998</v>
      </c>
      <c r="J235" t="s">
        <v>363</v>
      </c>
      <c r="K235" s="17">
        <v>9384.9680201221709</v>
      </c>
      <c r="L235" s="17">
        <v>10111.565124173665</v>
      </c>
      <c r="N235" t="s">
        <v>363</v>
      </c>
      <c r="O235" s="46">
        <v>17.995073318481445</v>
      </c>
      <c r="Q235" t="s">
        <v>362</v>
      </c>
      <c r="R235" s="17">
        <v>151.19999999999999</v>
      </c>
      <c r="S235" s="27"/>
      <c r="U235" s="55" t="s">
        <v>362</v>
      </c>
      <c r="V235" s="99">
        <v>0.59183673469387754</v>
      </c>
    </row>
    <row r="236" spans="1:22" x14ac:dyDescent="0.2">
      <c r="A236" t="s">
        <v>364</v>
      </c>
      <c r="B236" s="27">
        <v>6633.6107899807321</v>
      </c>
      <c r="C236" s="27">
        <v>1646.2658959537573</v>
      </c>
      <c r="D236" s="27">
        <v>841.27167630057806</v>
      </c>
      <c r="E236" s="27">
        <v>504.58574181117535</v>
      </c>
      <c r="F236" s="27">
        <v>1418.5857418111752</v>
      </c>
      <c r="G236" s="27">
        <v>1558.8863198458573</v>
      </c>
      <c r="H236" s="27">
        <v>0</v>
      </c>
      <c r="J236" t="s">
        <v>364</v>
      </c>
      <c r="K236" s="17">
        <v>12448.262023217247</v>
      </c>
      <c r="L236" s="17">
        <v>14108.754098360656</v>
      </c>
      <c r="N236" t="s">
        <v>364</v>
      </c>
      <c r="O236" s="46">
        <v>15.861110687255859</v>
      </c>
      <c r="Q236" t="s">
        <v>363</v>
      </c>
      <c r="R236" s="17">
        <v>94.8</v>
      </c>
      <c r="S236" s="27"/>
      <c r="U236" s="55" t="s">
        <v>363</v>
      </c>
      <c r="V236" s="99">
        <v>0.25931131412508784</v>
      </c>
    </row>
    <row r="237" spans="1:22" x14ac:dyDescent="0.2">
      <c r="A237" t="s">
        <v>365</v>
      </c>
      <c r="B237" s="27">
        <v>5000.651020797558</v>
      </c>
      <c r="C237" s="27">
        <v>434.35871016981491</v>
      </c>
      <c r="D237" s="27">
        <v>621.93283724480057</v>
      </c>
      <c r="E237" s="27">
        <v>209.33028048082426</v>
      </c>
      <c r="F237" s="27">
        <v>1492.1316542644533</v>
      </c>
      <c r="G237" s="27">
        <v>1074.5262354512497</v>
      </c>
      <c r="H237" s="27">
        <v>1854.2129364625071</v>
      </c>
      <c r="J237" t="s">
        <v>365</v>
      </c>
      <c r="K237" s="17">
        <v>10856.15790465423</v>
      </c>
      <c r="L237" s="17">
        <v>10686.627778833365</v>
      </c>
      <c r="N237" t="s">
        <v>365</v>
      </c>
      <c r="O237" s="46">
        <v>16.022727966308594</v>
      </c>
      <c r="Q237" t="s">
        <v>364</v>
      </c>
      <c r="R237" s="17">
        <v>279.60000000000002</v>
      </c>
      <c r="S237" s="27"/>
      <c r="U237" s="55" t="s">
        <v>364</v>
      </c>
      <c r="V237" s="99">
        <v>0.59259259259259256</v>
      </c>
    </row>
    <row r="238" spans="1:22" x14ac:dyDescent="0.2">
      <c r="A238" t="s">
        <v>366</v>
      </c>
      <c r="B238" s="27">
        <v>9386.0933977455716</v>
      </c>
      <c r="C238" s="27">
        <v>237.60386473429952</v>
      </c>
      <c r="D238" s="27">
        <v>575.52012882447661</v>
      </c>
      <c r="E238" s="27">
        <v>0</v>
      </c>
      <c r="F238" s="27">
        <v>867.98228663446059</v>
      </c>
      <c r="G238" s="27">
        <v>0</v>
      </c>
      <c r="H238" s="27">
        <v>0</v>
      </c>
      <c r="J238" t="s">
        <v>366</v>
      </c>
      <c r="K238" s="17">
        <v>9589.7247278382583</v>
      </c>
      <c r="L238" s="17">
        <v>11022.82437850842</v>
      </c>
      <c r="N238" t="s">
        <v>366</v>
      </c>
      <c r="O238" s="46">
        <v>10.529411315917969</v>
      </c>
      <c r="Q238" t="s">
        <v>365</v>
      </c>
      <c r="R238" s="17">
        <v>135</v>
      </c>
      <c r="S238" s="27"/>
      <c r="U238" s="55" t="s">
        <v>365</v>
      </c>
      <c r="V238" s="99">
        <v>0.30330548492553577</v>
      </c>
    </row>
    <row r="239" spans="1:22" x14ac:dyDescent="0.2">
      <c r="A239" t="s">
        <v>367</v>
      </c>
      <c r="B239" s="27">
        <v>7243.0742778541953</v>
      </c>
      <c r="C239" s="27">
        <v>1409.3507565337002</v>
      </c>
      <c r="D239" s="27">
        <v>531.49931224209081</v>
      </c>
      <c r="E239" s="27">
        <v>951.4566712517194</v>
      </c>
      <c r="F239" s="27">
        <v>1197.0660247592848</v>
      </c>
      <c r="G239" s="27">
        <v>3374.067400275103</v>
      </c>
      <c r="H239" s="27">
        <v>0</v>
      </c>
      <c r="J239" t="s">
        <v>367</v>
      </c>
      <c r="K239" s="17">
        <v>13585.374309392266</v>
      </c>
      <c r="L239" s="17">
        <v>15517.430303030304</v>
      </c>
      <c r="N239" t="s">
        <v>367</v>
      </c>
      <c r="O239" s="46">
        <v>13.724832534790039</v>
      </c>
      <c r="Q239" t="s">
        <v>366</v>
      </c>
      <c r="R239" s="17">
        <v>173.8</v>
      </c>
      <c r="S239" s="27"/>
      <c r="U239" s="55" t="s">
        <v>366</v>
      </c>
      <c r="V239" s="99">
        <v>0.44461077844311375</v>
      </c>
    </row>
    <row r="240" spans="1:22" x14ac:dyDescent="0.2">
      <c r="A240" t="s">
        <v>368</v>
      </c>
      <c r="B240" s="27">
        <v>6609.2612244897955</v>
      </c>
      <c r="C240" s="27">
        <v>1044.795918367347</v>
      </c>
      <c r="D240" s="27">
        <v>1201.3183673469389</v>
      </c>
      <c r="E240" s="27">
        <v>732.16326530612241</v>
      </c>
      <c r="F240" s="27">
        <v>410.97551020408162</v>
      </c>
      <c r="G240" s="27">
        <v>1745.4122448979592</v>
      </c>
      <c r="H240" s="27">
        <v>372.48979591836735</v>
      </c>
      <c r="J240" t="s">
        <v>368</v>
      </c>
      <c r="K240" s="17">
        <v>10490.982318271121</v>
      </c>
      <c r="L240" s="17">
        <v>12141.059063136456</v>
      </c>
      <c r="N240" t="s">
        <v>368</v>
      </c>
      <c r="O240" s="46">
        <v>15.714285850524902</v>
      </c>
      <c r="Q240" t="s">
        <v>367</v>
      </c>
      <c r="R240" s="17">
        <v>306</v>
      </c>
      <c r="S240" s="27"/>
      <c r="U240" s="55" t="s">
        <v>367</v>
      </c>
      <c r="V240" s="99">
        <v>0.28968253968253971</v>
      </c>
    </row>
    <row r="241" spans="1:22" x14ac:dyDescent="0.2">
      <c r="A241" t="s">
        <v>369</v>
      </c>
      <c r="B241" s="27">
        <v>6224.6392009987512</v>
      </c>
      <c r="C241" s="27">
        <v>942.0387016229713</v>
      </c>
      <c r="D241" s="27">
        <v>683.37453183520597</v>
      </c>
      <c r="E241" s="27">
        <v>1003.685393258427</v>
      </c>
      <c r="F241" s="27">
        <v>1487.6741573033707</v>
      </c>
      <c r="G241" s="27">
        <v>980.4644194756554</v>
      </c>
      <c r="H241" s="27">
        <v>1545.4831460674156</v>
      </c>
      <c r="J241" t="s">
        <v>369</v>
      </c>
      <c r="K241" s="17">
        <v>11102.373269114991</v>
      </c>
      <c r="L241" s="17">
        <v>12962.753432835822</v>
      </c>
      <c r="N241" t="s">
        <v>369</v>
      </c>
      <c r="O241" s="46">
        <v>16.23255729675293</v>
      </c>
      <c r="Q241" t="s">
        <v>368</v>
      </c>
      <c r="R241" s="17">
        <v>196.5</v>
      </c>
      <c r="S241" s="27"/>
      <c r="U241" s="55" t="s">
        <v>368</v>
      </c>
      <c r="V241" s="99">
        <v>0</v>
      </c>
    </row>
    <row r="242" spans="1:22" x14ac:dyDescent="0.2">
      <c r="A242" t="s">
        <v>370</v>
      </c>
      <c r="B242" s="27">
        <v>5854.1781512605039</v>
      </c>
      <c r="C242" s="27">
        <v>1584.7697478991597</v>
      </c>
      <c r="D242" s="27">
        <v>1127.4084033613444</v>
      </c>
      <c r="E242" s="27">
        <v>395.32436974789914</v>
      </c>
      <c r="F242" s="27">
        <v>721.09579831932774</v>
      </c>
      <c r="G242" s="27">
        <v>1169.6100840336135</v>
      </c>
      <c r="H242" s="27">
        <v>409.34117647058821</v>
      </c>
      <c r="J242" t="s">
        <v>370</v>
      </c>
      <c r="K242" s="17">
        <v>10499.576923076924</v>
      </c>
      <c r="L242" s="17">
        <v>11863.487096774194</v>
      </c>
      <c r="N242" t="s">
        <v>370</v>
      </c>
      <c r="O242" s="46">
        <v>16.027778625488281</v>
      </c>
      <c r="Q242" t="s">
        <v>369</v>
      </c>
      <c r="R242" s="17">
        <v>255</v>
      </c>
      <c r="S242" s="27"/>
      <c r="U242" s="55" t="s">
        <v>369</v>
      </c>
      <c r="V242" s="99">
        <v>0.34378629500580721</v>
      </c>
    </row>
    <row r="243" spans="1:22" x14ac:dyDescent="0.2">
      <c r="A243" t="s">
        <v>371</v>
      </c>
      <c r="B243" s="27">
        <v>7354.6569767441861</v>
      </c>
      <c r="C243" s="27">
        <v>1312.9428294573643</v>
      </c>
      <c r="D243" s="27">
        <v>694.29069767441865</v>
      </c>
      <c r="E243" s="27">
        <v>498.05717054263567</v>
      </c>
      <c r="F243" s="27">
        <v>856.97480620155034</v>
      </c>
      <c r="G243" s="27">
        <v>1380.4748062015503</v>
      </c>
      <c r="H243" s="27">
        <v>0</v>
      </c>
      <c r="J243" t="s">
        <v>371</v>
      </c>
      <c r="K243" s="17">
        <v>11798.91884057971</v>
      </c>
      <c r="L243" s="17">
        <v>12570.422857142858</v>
      </c>
      <c r="N243" t="s">
        <v>371</v>
      </c>
      <c r="O243" s="46">
        <v>16.4254150390625</v>
      </c>
      <c r="Q243" t="s">
        <v>370</v>
      </c>
      <c r="R243" s="17">
        <v>160.19999999999999</v>
      </c>
      <c r="S243" s="27"/>
      <c r="U243" s="55" t="s">
        <v>370</v>
      </c>
      <c r="V243" s="99">
        <v>0.51898734177215189</v>
      </c>
    </row>
    <row r="244" spans="1:22" x14ac:dyDescent="0.2">
      <c r="A244" t="s">
        <v>372</v>
      </c>
      <c r="B244" s="27">
        <v>8021.2771929824557</v>
      </c>
      <c r="C244" s="27">
        <v>2922.5614035087719</v>
      </c>
      <c r="D244" s="27">
        <v>1690.2456140350878</v>
      </c>
      <c r="E244" s="27">
        <v>1354.1333333333334</v>
      </c>
      <c r="F244" s="27">
        <v>2615.242105263158</v>
      </c>
      <c r="G244" s="27">
        <v>2565.3754385964912</v>
      </c>
      <c r="H244" s="27">
        <v>321.53684210526313</v>
      </c>
      <c r="J244" t="s">
        <v>372</v>
      </c>
      <c r="K244" s="17">
        <v>20330.736111111109</v>
      </c>
      <c r="L244" s="17">
        <v>19718.193771626298</v>
      </c>
      <c r="N244" t="s">
        <v>372</v>
      </c>
      <c r="O244" s="46">
        <v>13.050847053527832</v>
      </c>
      <c r="Q244" t="s">
        <v>371</v>
      </c>
      <c r="R244" s="17">
        <v>168</v>
      </c>
      <c r="S244" s="27"/>
      <c r="U244" s="55" t="s">
        <v>371</v>
      </c>
      <c r="V244" s="99">
        <v>0.46202531645569622</v>
      </c>
    </row>
    <row r="245" spans="1:22" x14ac:dyDescent="0.2">
      <c r="A245" t="s">
        <v>373</v>
      </c>
      <c r="B245" s="27">
        <v>7371.606490872211</v>
      </c>
      <c r="C245" s="27">
        <v>2803.0182555780934</v>
      </c>
      <c r="D245" s="27">
        <v>817.58620689655174</v>
      </c>
      <c r="E245" s="27">
        <v>828.70791075050715</v>
      </c>
      <c r="F245" s="27">
        <v>1355.6206896551723</v>
      </c>
      <c r="G245" s="27">
        <v>3582.1784989858011</v>
      </c>
      <c r="H245" s="27">
        <v>0</v>
      </c>
      <c r="J245" t="s">
        <v>373</v>
      </c>
      <c r="K245" s="17">
        <v>15524.584905660377</v>
      </c>
      <c r="L245" s="17">
        <v>19969.54965585054</v>
      </c>
      <c r="N245" t="s">
        <v>373</v>
      </c>
      <c r="O245" s="46">
        <v>13.903225898742676</v>
      </c>
      <c r="Q245" t="s">
        <v>372</v>
      </c>
      <c r="R245" s="17">
        <v>148.71428571428572</v>
      </c>
      <c r="S245" s="27"/>
      <c r="U245" s="55" t="s">
        <v>372</v>
      </c>
      <c r="V245" s="99">
        <v>0.6143790849673203</v>
      </c>
    </row>
    <row r="246" spans="1:22" x14ac:dyDescent="0.2">
      <c r="A246" t="s">
        <v>374</v>
      </c>
      <c r="B246" s="27">
        <v>6383.8694001518606</v>
      </c>
      <c r="C246" s="27">
        <v>1003.1237661351556</v>
      </c>
      <c r="D246" s="27">
        <v>750.73500379650716</v>
      </c>
      <c r="E246" s="27">
        <v>962.3644646924829</v>
      </c>
      <c r="F246" s="27">
        <v>959.35611237661351</v>
      </c>
      <c r="G246" s="27">
        <v>1229.3166287015945</v>
      </c>
      <c r="H246" s="27">
        <v>0</v>
      </c>
      <c r="J246" t="s">
        <v>374</v>
      </c>
      <c r="K246" s="17">
        <v>11352.887159533075</v>
      </c>
      <c r="L246" s="17">
        <v>12276.331086142322</v>
      </c>
      <c r="N246" t="s">
        <v>374</v>
      </c>
      <c r="O246" s="46">
        <v>14.98692798614502</v>
      </c>
      <c r="Q246" t="s">
        <v>373</v>
      </c>
      <c r="R246" s="17">
        <v>165</v>
      </c>
      <c r="S246" s="27"/>
      <c r="U246" s="55" t="s">
        <v>373</v>
      </c>
      <c r="V246" s="99">
        <v>0.54189944134078216</v>
      </c>
    </row>
    <row r="247" spans="1:22" x14ac:dyDescent="0.2">
      <c r="A247" t="s">
        <v>375</v>
      </c>
      <c r="B247" s="27">
        <v>9156.57</v>
      </c>
      <c r="C247" s="27">
        <v>1903.325</v>
      </c>
      <c r="D247" s="27">
        <v>1009.355</v>
      </c>
      <c r="E247" s="27">
        <v>80.965000000000003</v>
      </c>
      <c r="F247" s="27">
        <v>1099.4749999999999</v>
      </c>
      <c r="G247" s="27">
        <v>3214.37</v>
      </c>
      <c r="H247" s="27">
        <v>0</v>
      </c>
      <c r="J247" t="s">
        <v>375</v>
      </c>
      <c r="K247" s="17">
        <v>17118.950738916257</v>
      </c>
      <c r="L247" s="17">
        <v>18189.656716417911</v>
      </c>
      <c r="N247" t="s">
        <v>375</v>
      </c>
      <c r="O247" s="46">
        <v>14.805194854736328</v>
      </c>
      <c r="Q247" t="s">
        <v>374</v>
      </c>
      <c r="R247" s="17">
        <v>268.5</v>
      </c>
      <c r="S247" s="27"/>
      <c r="U247" s="55" t="s">
        <v>374</v>
      </c>
      <c r="V247" s="99">
        <v>0.26136363636363635</v>
      </c>
    </row>
    <row r="248" spans="1:22" x14ac:dyDescent="0.2">
      <c r="A248" t="s">
        <v>376</v>
      </c>
      <c r="B248" s="27">
        <v>6774.6655405405409</v>
      </c>
      <c r="C248" s="27">
        <v>808.39020270270271</v>
      </c>
      <c r="D248" s="27">
        <v>822.51182432432438</v>
      </c>
      <c r="E248" s="27">
        <v>1299.5</v>
      </c>
      <c r="F248" s="27">
        <v>430.4037162162162</v>
      </c>
      <c r="G248" s="27">
        <v>1298.6891891891892</v>
      </c>
      <c r="H248" s="27">
        <v>503.13682432432432</v>
      </c>
      <c r="J248" t="s">
        <v>376</v>
      </c>
      <c r="K248" s="17">
        <v>11648.283772302464</v>
      </c>
      <c r="L248" s="17">
        <v>12503.126666666667</v>
      </c>
      <c r="N248" t="s">
        <v>376</v>
      </c>
      <c r="O248" s="46">
        <v>15.85401439666748</v>
      </c>
      <c r="Q248" t="s">
        <v>375</v>
      </c>
      <c r="R248" s="17">
        <v>166.5</v>
      </c>
      <c r="S248" s="27"/>
      <c r="U248" s="55" t="s">
        <v>375</v>
      </c>
      <c r="V248" s="99">
        <v>0.16336633663366337</v>
      </c>
    </row>
    <row r="249" spans="1:22" x14ac:dyDescent="0.2">
      <c r="A249" t="s">
        <v>377</v>
      </c>
      <c r="B249" s="27">
        <v>6236.3051948051952</v>
      </c>
      <c r="C249" s="27">
        <v>790.72294372294368</v>
      </c>
      <c r="D249" s="27">
        <v>760.12337662337666</v>
      </c>
      <c r="E249" s="27">
        <v>1160.9480519480519</v>
      </c>
      <c r="F249" s="27">
        <v>1510.9848484848485</v>
      </c>
      <c r="G249" s="27">
        <v>1490.0670995670996</v>
      </c>
      <c r="H249" s="27">
        <v>716.84632034632034</v>
      </c>
      <c r="J249" t="s">
        <v>377</v>
      </c>
      <c r="K249" s="17">
        <v>12035.525708289611</v>
      </c>
      <c r="L249" s="17">
        <v>12636.658092175778</v>
      </c>
      <c r="N249" t="s">
        <v>398</v>
      </c>
      <c r="O249" s="46">
        <v>11.18852424621582</v>
      </c>
      <c r="Q249" t="s">
        <v>376</v>
      </c>
      <c r="R249" s="17">
        <v>105</v>
      </c>
      <c r="S249" s="27"/>
      <c r="U249" s="55" t="s">
        <v>376</v>
      </c>
      <c r="V249" s="99">
        <v>0.4154818325434439</v>
      </c>
    </row>
    <row r="250" spans="1:22" x14ac:dyDescent="0.2">
      <c r="A250" t="s">
        <v>378</v>
      </c>
      <c r="B250" s="27">
        <v>7056.7313829787236</v>
      </c>
      <c r="C250" s="27">
        <v>1767.7074468085107</v>
      </c>
      <c r="D250" s="27">
        <v>865.98138297872345</v>
      </c>
      <c r="E250" s="27">
        <v>817.55319148936167</v>
      </c>
      <c r="F250" s="27">
        <v>1500.2898936170213</v>
      </c>
      <c r="G250" s="27">
        <v>2269.3856382978724</v>
      </c>
      <c r="H250" s="27">
        <v>0</v>
      </c>
      <c r="J250" t="s">
        <v>378</v>
      </c>
      <c r="K250" s="17">
        <v>13936.015189873418</v>
      </c>
      <c r="L250" s="17">
        <v>14915.216819973719</v>
      </c>
      <c r="N250" t="s">
        <v>355</v>
      </c>
      <c r="O250" s="46">
        <v>17.884614944458008</v>
      </c>
      <c r="Q250" t="s">
        <v>377</v>
      </c>
      <c r="R250" s="17">
        <v>120.6</v>
      </c>
      <c r="S250" s="27"/>
      <c r="U250" s="55" t="s">
        <v>377</v>
      </c>
      <c r="V250" s="99">
        <v>0.46202531645569622</v>
      </c>
    </row>
    <row r="251" spans="1:22" x14ac:dyDescent="0.2">
      <c r="A251" t="s">
        <v>379</v>
      </c>
      <c r="B251" s="27">
        <v>12541.767045454546</v>
      </c>
      <c r="C251" s="27">
        <v>602.07386363636363</v>
      </c>
      <c r="D251" s="27">
        <v>310.44318181818181</v>
      </c>
      <c r="E251" s="27">
        <v>0</v>
      </c>
      <c r="F251" s="27">
        <v>2.3977272727272729</v>
      </c>
      <c r="G251" s="27">
        <v>0</v>
      </c>
      <c r="H251" s="27">
        <v>589.44886363636363</v>
      </c>
      <c r="J251" t="s">
        <v>379</v>
      </c>
      <c r="K251" s="17">
        <v>12278.244897959185</v>
      </c>
      <c r="L251" s="17">
        <v>14053.117318435754</v>
      </c>
      <c r="N251" t="s">
        <v>362</v>
      </c>
      <c r="O251" s="46">
        <v>16.141935348510742</v>
      </c>
      <c r="Q251" t="s">
        <v>378</v>
      </c>
      <c r="R251" s="17">
        <v>160</v>
      </c>
      <c r="S251" s="27"/>
      <c r="U251" s="55" t="s">
        <v>378</v>
      </c>
      <c r="V251" s="99">
        <v>0.53351206434316356</v>
      </c>
    </row>
    <row r="252" spans="1:22" x14ac:dyDescent="0.2">
      <c r="A252" t="s">
        <v>380</v>
      </c>
      <c r="B252" s="27">
        <v>8193.4160447761187</v>
      </c>
      <c r="C252" s="27">
        <v>1153.6119402985075</v>
      </c>
      <c r="D252" s="27">
        <v>707.92537313432831</v>
      </c>
      <c r="E252" s="27">
        <v>651.8843283582089</v>
      </c>
      <c r="F252" s="27">
        <v>787.43656716417911</v>
      </c>
      <c r="G252" s="27">
        <v>1331.0037313432836</v>
      </c>
      <c r="H252" s="27">
        <v>0</v>
      </c>
      <c r="J252" t="s">
        <v>380</v>
      </c>
      <c r="K252" s="17">
        <v>12226.121537086685</v>
      </c>
      <c r="L252" s="17">
        <v>14394.394444444444</v>
      </c>
      <c r="N252" t="s">
        <v>377</v>
      </c>
      <c r="O252" s="46">
        <v>17.166666030883789</v>
      </c>
      <c r="Q252" t="s">
        <v>379</v>
      </c>
      <c r="R252" s="17">
        <v>204</v>
      </c>
      <c r="S252" s="27"/>
      <c r="U252" s="55" t="s">
        <v>379</v>
      </c>
      <c r="V252" s="99">
        <v>0.34408602150537637</v>
      </c>
    </row>
    <row r="253" spans="1:22" x14ac:dyDescent="0.2">
      <c r="A253" t="s">
        <v>167</v>
      </c>
      <c r="B253" s="27">
        <v>5959.976603072213</v>
      </c>
      <c r="C253" s="27">
        <v>69.021046301864104</v>
      </c>
      <c r="D253" s="27">
        <v>638.96599792270263</v>
      </c>
      <c r="E253" s="27">
        <v>541.69348931285197</v>
      </c>
      <c r="F253" s="27">
        <v>735.17826491007486</v>
      </c>
      <c r="G253" s="27">
        <v>845.79904881648713</v>
      </c>
      <c r="H253" s="27">
        <v>1530.3259716831576</v>
      </c>
      <c r="J253" t="s">
        <v>167</v>
      </c>
      <c r="K253" s="17">
        <v>9504.2522595440441</v>
      </c>
      <c r="L253" s="17">
        <v>10827.08521189053</v>
      </c>
      <c r="N253" t="s">
        <v>378</v>
      </c>
      <c r="O253" s="46">
        <v>16.526315689086914</v>
      </c>
      <c r="Q253" t="s">
        <v>380</v>
      </c>
      <c r="R253" s="17">
        <v>168</v>
      </c>
      <c r="S253" s="27"/>
      <c r="U253" s="55" t="s">
        <v>380</v>
      </c>
      <c r="V253" s="99">
        <v>0.43795620437956206</v>
      </c>
    </row>
    <row r="254" spans="1:22" x14ac:dyDescent="0.2">
      <c r="A254" t="s">
        <v>381</v>
      </c>
      <c r="B254" s="27">
        <v>9837.3950617283954</v>
      </c>
      <c r="C254" s="27">
        <v>1359.1234567901236</v>
      </c>
      <c r="D254" s="27">
        <v>834.28395061728395</v>
      </c>
      <c r="E254" s="27">
        <v>1198.320987654321</v>
      </c>
      <c r="F254" s="27">
        <v>2572.1111111111113</v>
      </c>
      <c r="G254" s="27">
        <v>1610.641975308642</v>
      </c>
      <c r="H254" s="27">
        <v>0</v>
      </c>
      <c r="J254" t="s">
        <v>381</v>
      </c>
      <c r="K254" s="17">
        <v>17219.77108433735</v>
      </c>
      <c r="L254" s="17">
        <v>18123.041916167665</v>
      </c>
      <c r="N254" t="s">
        <v>379</v>
      </c>
      <c r="O254" s="46">
        <v>11</v>
      </c>
      <c r="Q254" t="s">
        <v>167</v>
      </c>
      <c r="R254" s="17">
        <v>105.6</v>
      </c>
      <c r="S254" s="27"/>
      <c r="U254" s="55" t="s">
        <v>167</v>
      </c>
      <c r="V254" s="99">
        <v>4.5532400799314872E-2</v>
      </c>
    </row>
    <row r="255" spans="1:22" x14ac:dyDescent="0.2">
      <c r="A255" t="s">
        <v>382</v>
      </c>
      <c r="B255" s="27">
        <v>7442.0102739726026</v>
      </c>
      <c r="C255" s="27">
        <v>1222.5890410958905</v>
      </c>
      <c r="D255" s="27">
        <v>707.55821917808214</v>
      </c>
      <c r="E255" s="27">
        <v>442.26369863013701</v>
      </c>
      <c r="F255" s="27">
        <v>409.56849315068496</v>
      </c>
      <c r="G255" s="27">
        <v>2092.705479452055</v>
      </c>
      <c r="H255" s="27">
        <v>0</v>
      </c>
      <c r="J255" t="s">
        <v>382</v>
      </c>
      <c r="K255" s="17">
        <v>12679.242881072027</v>
      </c>
      <c r="L255" s="17">
        <v>12322.535353535353</v>
      </c>
      <c r="N255" t="s">
        <v>380</v>
      </c>
      <c r="O255" s="46">
        <v>13.027972221374512</v>
      </c>
      <c r="Q255" t="s">
        <v>381</v>
      </c>
      <c r="R255" s="17">
        <v>680.2</v>
      </c>
      <c r="S255" s="27"/>
      <c r="U255" s="55" t="s">
        <v>381</v>
      </c>
      <c r="V255" s="99">
        <v>0.54878048780487809</v>
      </c>
    </row>
    <row r="256" spans="1:22" x14ac:dyDescent="0.2">
      <c r="A256" t="s">
        <v>383</v>
      </c>
      <c r="B256" s="27">
        <v>6352.0929729729733</v>
      </c>
      <c r="C256" s="27">
        <v>1029.9848648648649</v>
      </c>
      <c r="D256" s="27">
        <v>724.30918918918917</v>
      </c>
      <c r="E256" s="27">
        <v>836.40648648648653</v>
      </c>
      <c r="F256" s="27">
        <v>1066.4994594594596</v>
      </c>
      <c r="G256" s="27">
        <v>1161.2821621621622</v>
      </c>
      <c r="H256" s="27">
        <v>735.80972972972972</v>
      </c>
      <c r="J256" t="s">
        <v>383</v>
      </c>
      <c r="K256" s="17">
        <v>10971.030176899063</v>
      </c>
      <c r="L256" s="17">
        <v>12023.070749736009</v>
      </c>
      <c r="N256" t="s">
        <v>167</v>
      </c>
      <c r="O256" s="46">
        <v>18.843317031860352</v>
      </c>
      <c r="Q256" t="s">
        <v>382</v>
      </c>
      <c r="R256" s="17">
        <v>93</v>
      </c>
      <c r="S256" s="27"/>
      <c r="U256" s="55" t="s">
        <v>382</v>
      </c>
      <c r="V256" s="99">
        <v>0.38831615120274915</v>
      </c>
    </row>
    <row r="257" spans="1:22" x14ac:dyDescent="0.2">
      <c r="A257" t="s">
        <v>384</v>
      </c>
      <c r="B257" s="27">
        <v>7234.6449086161883</v>
      </c>
      <c r="C257" s="27">
        <v>1383.4830287206266</v>
      </c>
      <c r="D257" s="27">
        <v>992.29765013054828</v>
      </c>
      <c r="E257" s="27">
        <v>766.92167101827681</v>
      </c>
      <c r="F257" s="27">
        <v>350.26631853785904</v>
      </c>
      <c r="G257" s="27">
        <v>2006.9321148825065</v>
      </c>
      <c r="H257" s="27">
        <v>53.66057441253264</v>
      </c>
      <c r="J257" t="s">
        <v>384</v>
      </c>
      <c r="K257" s="17">
        <v>11717.355756791721</v>
      </c>
      <c r="L257" s="17">
        <v>12944.648648648648</v>
      </c>
      <c r="N257" t="s">
        <v>381</v>
      </c>
      <c r="O257" s="46">
        <v>8.625</v>
      </c>
      <c r="Q257" t="s">
        <v>383</v>
      </c>
      <c r="R257" s="17">
        <v>76.5</v>
      </c>
      <c r="S257" s="27"/>
      <c r="U257" s="55" t="s">
        <v>383</v>
      </c>
      <c r="V257" s="99">
        <v>0.28033472803347281</v>
      </c>
    </row>
    <row r="258" spans="1:22" x14ac:dyDescent="0.2">
      <c r="A258" t="s">
        <v>385</v>
      </c>
      <c r="B258" s="27">
        <v>7466.7856225930682</v>
      </c>
      <c r="C258" s="27">
        <v>708.21566110397941</v>
      </c>
      <c r="D258" s="27">
        <v>1350.9448010269577</v>
      </c>
      <c r="E258" s="27">
        <v>868.15404364569963</v>
      </c>
      <c r="F258" s="27">
        <v>882.90885750962775</v>
      </c>
      <c r="G258" s="27">
        <v>39.291399229781774</v>
      </c>
      <c r="H258" s="27">
        <v>1251.1887034659819</v>
      </c>
      <c r="J258" t="s">
        <v>385</v>
      </c>
      <c r="K258" s="17">
        <v>10757.009828009828</v>
      </c>
      <c r="L258" s="17">
        <v>12568.907711757269</v>
      </c>
      <c r="N258" t="s">
        <v>382</v>
      </c>
      <c r="O258" s="46">
        <v>14.018518447875977</v>
      </c>
      <c r="Q258" t="s">
        <v>384</v>
      </c>
      <c r="R258" s="17">
        <v>169</v>
      </c>
      <c r="S258" s="27"/>
      <c r="U258" s="55" t="s">
        <v>384</v>
      </c>
      <c r="V258" s="99">
        <v>0.30466830466830469</v>
      </c>
    </row>
    <row r="259" spans="1:22" x14ac:dyDescent="0.2">
      <c r="A259" t="s">
        <v>386</v>
      </c>
      <c r="B259" s="27">
        <v>6089.2445820433441</v>
      </c>
      <c r="C259" s="27">
        <v>1432.8235294117646</v>
      </c>
      <c r="D259" s="27">
        <v>800.61609907120749</v>
      </c>
      <c r="E259" s="27">
        <v>920.61919504643959</v>
      </c>
      <c r="F259" s="27">
        <v>226.78328173374612</v>
      </c>
      <c r="G259" s="27">
        <v>1877.4117647058824</v>
      </c>
      <c r="H259" s="27">
        <v>311.69349845201236</v>
      </c>
      <c r="J259" t="s">
        <v>386</v>
      </c>
      <c r="K259" s="17">
        <v>10922.957957957959</v>
      </c>
      <c r="L259" s="17">
        <v>11789.929555895866</v>
      </c>
      <c r="N259" t="s">
        <v>383</v>
      </c>
      <c r="O259" s="46">
        <v>17.129032135009766</v>
      </c>
      <c r="Q259" t="s">
        <v>385</v>
      </c>
      <c r="R259" s="17">
        <v>193.5</v>
      </c>
      <c r="S259" s="27"/>
      <c r="U259" s="55" t="s">
        <v>385</v>
      </c>
      <c r="V259" s="99">
        <v>0.4140625</v>
      </c>
    </row>
    <row r="260" spans="1:22" x14ac:dyDescent="0.2">
      <c r="A260" t="s">
        <v>387</v>
      </c>
      <c r="B260" s="27">
        <v>6657.920873124147</v>
      </c>
      <c r="C260" s="27">
        <v>806.49477035015911</v>
      </c>
      <c r="D260" s="27">
        <v>666.16916780354711</v>
      </c>
      <c r="E260" s="27">
        <v>574.68576625738967</v>
      </c>
      <c r="F260" s="27">
        <v>645.51705320600274</v>
      </c>
      <c r="G260" s="27">
        <v>1152.8717598908595</v>
      </c>
      <c r="H260" s="27">
        <v>474.11095952705773</v>
      </c>
      <c r="J260" t="s">
        <v>387</v>
      </c>
      <c r="K260" s="17">
        <v>10699.281905594406</v>
      </c>
      <c r="L260" s="17">
        <v>11550.326063009474</v>
      </c>
      <c r="N260" t="s">
        <v>384</v>
      </c>
      <c r="O260" s="46">
        <v>13.410256385803223</v>
      </c>
      <c r="Q260" t="s">
        <v>386</v>
      </c>
      <c r="R260" s="17">
        <v>82.2</v>
      </c>
      <c r="S260" s="27"/>
      <c r="U260" s="55" t="s">
        <v>386</v>
      </c>
      <c r="V260" s="99">
        <v>0.49689440993788819</v>
      </c>
    </row>
    <row r="261" spans="1:22" x14ac:dyDescent="0.2">
      <c r="A261" t="s">
        <v>197</v>
      </c>
      <c r="B261" s="27">
        <v>5462.9086665522564</v>
      </c>
      <c r="C261" s="27">
        <v>127.81616612321949</v>
      </c>
      <c r="D261" s="27">
        <v>471.76797666037413</v>
      </c>
      <c r="E261" s="27">
        <v>467.85350952462676</v>
      </c>
      <c r="F261" s="27">
        <v>1165.4719066414964</v>
      </c>
      <c r="G261" s="27">
        <v>1398.5129912476402</v>
      </c>
      <c r="H261" s="27">
        <v>1096.1201990732795</v>
      </c>
      <c r="J261" t="s">
        <v>197</v>
      </c>
      <c r="K261" s="17">
        <v>10137.421572635596</v>
      </c>
      <c r="L261" s="17">
        <v>10982.552366903581</v>
      </c>
      <c r="N261" t="s">
        <v>385</v>
      </c>
      <c r="O261" s="46">
        <v>17.651163101196289</v>
      </c>
      <c r="Q261" t="s">
        <v>387</v>
      </c>
      <c r="R261" s="17">
        <v>172.5</v>
      </c>
      <c r="S261" s="27"/>
      <c r="U261" s="55" t="s">
        <v>387</v>
      </c>
      <c r="V261" s="99">
        <v>0.27882152006831767</v>
      </c>
    </row>
    <row r="262" spans="1:22" x14ac:dyDescent="0.2">
      <c r="A262" t="s">
        <v>388</v>
      </c>
      <c r="B262" s="27">
        <v>7464.1582417582422</v>
      </c>
      <c r="C262" s="27">
        <v>1723.9252747252747</v>
      </c>
      <c r="D262" s="27">
        <v>1043.9604395604395</v>
      </c>
      <c r="E262" s="27">
        <v>289.70989010989013</v>
      </c>
      <c r="F262" s="27">
        <v>962.20659340659336</v>
      </c>
      <c r="G262" s="27">
        <v>1376.7384615384615</v>
      </c>
      <c r="H262" s="27">
        <v>0</v>
      </c>
      <c r="J262" t="s">
        <v>388</v>
      </c>
      <c r="K262" s="17">
        <v>12226.178053830228</v>
      </c>
      <c r="L262" s="17">
        <v>13385.571125265393</v>
      </c>
      <c r="N262" t="s">
        <v>386</v>
      </c>
      <c r="O262" s="46">
        <v>17.034482955932617</v>
      </c>
      <c r="Q262" t="s">
        <v>197</v>
      </c>
      <c r="R262" s="17">
        <v>203.45454545454547</v>
      </c>
      <c r="S262" s="27"/>
      <c r="U262" s="55" t="s">
        <v>197</v>
      </c>
      <c r="V262" s="99">
        <v>0.12112140924529388</v>
      </c>
    </row>
    <row r="263" spans="1:22" x14ac:dyDescent="0.2">
      <c r="A263" t="s">
        <v>389</v>
      </c>
      <c r="B263" s="27">
        <v>5835.8140271045604</v>
      </c>
      <c r="C263" s="27">
        <v>163.10337323177367</v>
      </c>
      <c r="D263" s="27">
        <v>520.19131467009595</v>
      </c>
      <c r="E263" s="27">
        <v>514.3671975467405</v>
      </c>
      <c r="F263" s="27">
        <v>1035.9157186665348</v>
      </c>
      <c r="G263" s="27">
        <v>1407.0503511722227</v>
      </c>
      <c r="H263" s="27">
        <v>994.38203580967456</v>
      </c>
      <c r="J263" t="s">
        <v>389</v>
      </c>
      <c r="K263" s="17">
        <v>10389.045485669569</v>
      </c>
      <c r="L263" s="17">
        <v>10941.801505817934</v>
      </c>
      <c r="N263" t="s">
        <v>387</v>
      </c>
      <c r="O263" s="46">
        <v>17.595165252685547</v>
      </c>
      <c r="Q263" t="s">
        <v>388</v>
      </c>
      <c r="R263" s="17">
        <v>456.09375</v>
      </c>
      <c r="S263" s="27"/>
      <c r="U263" s="55" t="s">
        <v>388</v>
      </c>
      <c r="V263" s="99">
        <v>0.7142857142857143</v>
      </c>
    </row>
    <row r="264" spans="1:22" x14ac:dyDescent="0.2">
      <c r="A264" t="s">
        <v>390</v>
      </c>
      <c r="B264" s="27">
        <v>5506.5464150943399</v>
      </c>
      <c r="C264" s="27">
        <v>378.39169811320755</v>
      </c>
      <c r="D264" s="27">
        <v>452.37811320754719</v>
      </c>
      <c r="E264" s="27">
        <v>431.39471698113209</v>
      </c>
      <c r="F264" s="27">
        <v>749.24150943396228</v>
      </c>
      <c r="G264" s="27">
        <v>903.14641509433966</v>
      </c>
      <c r="H264" s="27">
        <v>0</v>
      </c>
      <c r="J264" t="s">
        <v>390</v>
      </c>
      <c r="K264" s="17">
        <v>8225.3906420021758</v>
      </c>
      <c r="L264" s="17">
        <v>9232.2085027726425</v>
      </c>
      <c r="N264" t="s">
        <v>197</v>
      </c>
      <c r="O264" s="46">
        <v>19.62464714050293</v>
      </c>
      <c r="Q264" t="s">
        <v>389</v>
      </c>
      <c r="R264" s="17">
        <v>243</v>
      </c>
      <c r="S264" s="27"/>
      <c r="U264" s="55" t="s">
        <v>389</v>
      </c>
      <c r="V264" s="99">
        <v>0.11967213114754098</v>
      </c>
    </row>
    <row r="265" spans="1:22" x14ac:dyDescent="0.2">
      <c r="A265" t="s">
        <v>391</v>
      </c>
      <c r="B265" s="27">
        <v>6124.2644163150489</v>
      </c>
      <c r="C265" s="27">
        <v>394.50773558368496</v>
      </c>
      <c r="D265" s="27">
        <v>800.45921237693392</v>
      </c>
      <c r="E265" s="27">
        <v>1028.6680731364277</v>
      </c>
      <c r="F265" s="27">
        <v>413.15963431786219</v>
      </c>
      <c r="G265" s="27">
        <v>1065.746835443038</v>
      </c>
      <c r="H265" s="27">
        <v>0</v>
      </c>
      <c r="J265" t="s">
        <v>391</v>
      </c>
      <c r="K265" s="17">
        <v>10236.150154268083</v>
      </c>
      <c r="L265" s="17">
        <v>10878.763723150358</v>
      </c>
      <c r="N265" t="s">
        <v>314</v>
      </c>
      <c r="O265" s="46">
        <v>10.977272987365723</v>
      </c>
      <c r="Q265" t="s">
        <v>390</v>
      </c>
      <c r="R265" s="17">
        <v>285.16666666666669</v>
      </c>
      <c r="S265" s="27"/>
      <c r="U265" s="55" t="s">
        <v>390</v>
      </c>
      <c r="V265" s="99">
        <v>0.32986627043090638</v>
      </c>
    </row>
    <row r="266" spans="1:22" x14ac:dyDescent="0.2">
      <c r="A266" t="s">
        <v>392</v>
      </c>
      <c r="B266" s="27">
        <v>6234.7469879518076</v>
      </c>
      <c r="C266" s="27">
        <v>1418.9421686746989</v>
      </c>
      <c r="D266" s="27">
        <v>743.37831325301204</v>
      </c>
      <c r="E266" s="27">
        <v>800.97590361445782</v>
      </c>
      <c r="F266" s="27">
        <v>467.83373493975904</v>
      </c>
      <c r="G266" s="27">
        <v>998.089156626506</v>
      </c>
      <c r="H266" s="27">
        <v>573.6240963855422</v>
      </c>
      <c r="J266" t="s">
        <v>392</v>
      </c>
      <c r="K266" s="17">
        <v>10883.675174013921</v>
      </c>
      <c r="L266" s="17">
        <v>11495.132300357569</v>
      </c>
      <c r="N266" t="s">
        <v>388</v>
      </c>
      <c r="O266" s="46">
        <v>15.886792182922363</v>
      </c>
      <c r="Q266" t="s">
        <v>391</v>
      </c>
      <c r="R266" s="17">
        <v>345.75</v>
      </c>
      <c r="S266" s="27"/>
      <c r="U266" s="55" t="s">
        <v>391</v>
      </c>
      <c r="V266" s="99">
        <v>0.10985352862849534</v>
      </c>
    </row>
    <row r="267" spans="1:22" x14ac:dyDescent="0.2">
      <c r="A267" t="s">
        <v>393</v>
      </c>
      <c r="B267" s="27">
        <v>7933.0395480225989</v>
      </c>
      <c r="C267" s="27">
        <v>1767.7137476459511</v>
      </c>
      <c r="D267" s="27">
        <v>740.83615819209035</v>
      </c>
      <c r="E267" s="27">
        <v>984.86252354048963</v>
      </c>
      <c r="F267" s="27">
        <v>1083.3521657250471</v>
      </c>
      <c r="G267" s="27">
        <v>1461.6572504708097</v>
      </c>
      <c r="H267" s="27">
        <v>884.73822975517896</v>
      </c>
      <c r="J267" t="s">
        <v>393</v>
      </c>
      <c r="K267" s="17">
        <v>14435.367875647669</v>
      </c>
      <c r="L267" s="17">
        <v>14877.520572450805</v>
      </c>
      <c r="N267" t="s">
        <v>389</v>
      </c>
      <c r="O267" s="46">
        <v>17.962352752685547</v>
      </c>
      <c r="Q267" t="s">
        <v>392</v>
      </c>
      <c r="R267" s="17">
        <v>181.125</v>
      </c>
      <c r="S267" s="27"/>
      <c r="U267" s="55" t="s">
        <v>392</v>
      </c>
      <c r="V267" s="99">
        <v>0.4595238095238095</v>
      </c>
    </row>
    <row r="268" spans="1:22" x14ac:dyDescent="0.2">
      <c r="A268" t="s">
        <v>394</v>
      </c>
      <c r="B268" s="27">
        <v>19703.064814814814</v>
      </c>
      <c r="C268" s="27">
        <v>2134.5648148148148</v>
      </c>
      <c r="D268" s="27">
        <v>1176.4907407407406</v>
      </c>
      <c r="E268" s="27">
        <v>384.2962962962963</v>
      </c>
      <c r="F268" s="27">
        <v>1972.7962962962963</v>
      </c>
      <c r="G268" s="27">
        <v>5526.6481481481478</v>
      </c>
      <c r="H268" s="27">
        <v>0</v>
      </c>
      <c r="J268" t="s">
        <v>394</v>
      </c>
      <c r="K268" s="17">
        <v>28465.436619718308</v>
      </c>
      <c r="L268" s="17">
        <v>33163.271889400923</v>
      </c>
      <c r="N268" t="s">
        <v>390</v>
      </c>
      <c r="O268" s="46">
        <v>19.542682647705078</v>
      </c>
      <c r="Q268" t="s">
        <v>393</v>
      </c>
      <c r="R268" s="17">
        <v>202.5</v>
      </c>
      <c r="S268" s="27"/>
      <c r="U268" s="55" t="s">
        <v>393</v>
      </c>
      <c r="V268" s="99">
        <v>0.3639705882352941</v>
      </c>
    </row>
    <row r="269" spans="1:22" x14ac:dyDescent="0.2">
      <c r="A269" t="s">
        <v>395</v>
      </c>
      <c r="B269" s="27">
        <v>5714.7619047619046</v>
      </c>
      <c r="C269" s="27">
        <v>972.55782312925169</v>
      </c>
      <c r="D269" s="27">
        <v>668.0493197278912</v>
      </c>
      <c r="E269" s="27">
        <v>0</v>
      </c>
      <c r="F269" s="27">
        <v>165.76870748299319</v>
      </c>
      <c r="G269" s="27">
        <v>1636.1700680272108</v>
      </c>
      <c r="H269" s="27">
        <v>638.4710884353741</v>
      </c>
      <c r="J269" t="s">
        <v>395</v>
      </c>
      <c r="K269" s="17">
        <v>10798.083682008368</v>
      </c>
      <c r="L269" s="17">
        <v>10016.927800829875</v>
      </c>
      <c r="N269" t="s">
        <v>391</v>
      </c>
      <c r="O269" s="46">
        <v>18.168478012084961</v>
      </c>
      <c r="Q269" t="s">
        <v>394</v>
      </c>
      <c r="R269" s="17">
        <v>288</v>
      </c>
      <c r="S269" s="27"/>
      <c r="U269" s="55" t="s">
        <v>394</v>
      </c>
      <c r="V269" s="99">
        <v>0</v>
      </c>
    </row>
    <row r="270" spans="1:22" x14ac:dyDescent="0.2">
      <c r="A270" t="s">
        <v>396</v>
      </c>
      <c r="B270" s="27">
        <v>6329.2636213538799</v>
      </c>
      <c r="C270" s="27">
        <v>693.93395707209686</v>
      </c>
      <c r="D270" s="27">
        <v>645.15134837644473</v>
      </c>
      <c r="E270" s="27">
        <v>394.94771601541004</v>
      </c>
      <c r="F270" s="27">
        <v>570.33681893230596</v>
      </c>
      <c r="G270" s="27">
        <v>1682.0055035773253</v>
      </c>
      <c r="H270" s="27">
        <v>0</v>
      </c>
      <c r="J270" t="s">
        <v>396</v>
      </c>
      <c r="K270" s="17">
        <v>10199.508269018743</v>
      </c>
      <c r="L270" s="17">
        <v>10541.502720348204</v>
      </c>
      <c r="N270" t="s">
        <v>392</v>
      </c>
      <c r="O270" s="46">
        <v>16.885713577270508</v>
      </c>
      <c r="Q270" t="s">
        <v>395</v>
      </c>
      <c r="R270" s="17">
        <v>33</v>
      </c>
      <c r="S270" s="27"/>
      <c r="U270" s="55" t="s">
        <v>395</v>
      </c>
      <c r="V270" s="99">
        <v>0.54710743801652895</v>
      </c>
    </row>
    <row r="271" spans="1:22" x14ac:dyDescent="0.2">
      <c r="A271" t="s">
        <v>397</v>
      </c>
      <c r="B271" s="27">
        <v>7124.4296675191817</v>
      </c>
      <c r="C271" s="27">
        <v>372.30690537084399</v>
      </c>
      <c r="D271" s="27">
        <v>1137.6353671903544</v>
      </c>
      <c r="E271" s="27">
        <v>218.56631348191451</v>
      </c>
      <c r="F271" s="27">
        <v>847.73839970770916</v>
      </c>
      <c r="G271" s="27">
        <v>1376.713920350749</v>
      </c>
      <c r="H271" s="27">
        <v>896.40043843624403</v>
      </c>
      <c r="J271" t="s">
        <v>397</v>
      </c>
      <c r="K271" s="17">
        <v>11316.439355992845</v>
      </c>
      <c r="L271" s="17">
        <v>12418.098641887062</v>
      </c>
      <c r="N271" t="s">
        <v>393</v>
      </c>
      <c r="O271" s="46">
        <v>15.674418449401855</v>
      </c>
      <c r="Q271" t="s">
        <v>396</v>
      </c>
      <c r="R271" s="17">
        <v>150</v>
      </c>
      <c r="S271" s="27"/>
      <c r="U271" s="55" t="s">
        <v>396</v>
      </c>
      <c r="V271" s="99">
        <v>0.37653061224489798</v>
      </c>
    </row>
    <row r="272" spans="1:22" x14ac:dyDescent="0.2">
      <c r="A272" t="s">
        <v>398</v>
      </c>
      <c r="B272" s="27">
        <v>11336.979274611398</v>
      </c>
      <c r="C272" s="27">
        <v>1862.2694300518135</v>
      </c>
      <c r="D272" s="27">
        <v>963.0466321243523</v>
      </c>
      <c r="E272" s="27">
        <v>426.8238341968912</v>
      </c>
      <c r="F272" s="27">
        <v>728.16062176165804</v>
      </c>
      <c r="G272" s="27">
        <v>1207.0725388601036</v>
      </c>
      <c r="H272" s="27">
        <v>0</v>
      </c>
      <c r="J272" t="s">
        <v>398</v>
      </c>
      <c r="K272" s="17">
        <v>14848.492537313432</v>
      </c>
      <c r="L272" s="17">
        <v>17327.304785894208</v>
      </c>
      <c r="N272" t="s">
        <v>394</v>
      </c>
      <c r="O272" s="46">
        <v>5</v>
      </c>
      <c r="Q272" t="s">
        <v>397</v>
      </c>
      <c r="R272" s="17">
        <v>192</v>
      </c>
      <c r="S272" s="27"/>
      <c r="U272" s="55" t="s">
        <v>397</v>
      </c>
      <c r="V272" s="99">
        <v>0.26889632107023409</v>
      </c>
    </row>
    <row r="273" spans="1:22" x14ac:dyDescent="0.2">
      <c r="A273" t="s">
        <v>238</v>
      </c>
      <c r="B273" s="27">
        <v>5946.7787518444584</v>
      </c>
      <c r="C273" s="27">
        <v>224.23244510025171</v>
      </c>
      <c r="D273" s="27">
        <v>747.40578074819894</v>
      </c>
      <c r="E273" s="27">
        <v>526.02100512108325</v>
      </c>
      <c r="F273" s="27">
        <v>1218.407429910598</v>
      </c>
      <c r="G273" s="27">
        <v>1010.3069178022741</v>
      </c>
      <c r="H273" s="27">
        <v>1612.6975088967972</v>
      </c>
      <c r="J273" t="s">
        <v>238</v>
      </c>
      <c r="K273" s="17">
        <v>10720.667064642674</v>
      </c>
      <c r="L273" s="17">
        <v>11682.175533717384</v>
      </c>
      <c r="N273" t="s">
        <v>395</v>
      </c>
      <c r="O273" s="46">
        <v>16.819671630859375</v>
      </c>
      <c r="Q273" t="s">
        <v>398</v>
      </c>
      <c r="R273" s="17">
        <v>228</v>
      </c>
      <c r="S273" s="27"/>
      <c r="U273" s="55" t="s">
        <v>398</v>
      </c>
      <c r="V273" s="99">
        <v>0.46341463414634149</v>
      </c>
    </row>
    <row r="274" spans="1:22" x14ac:dyDescent="0.2">
      <c r="A274" t="s">
        <v>399</v>
      </c>
      <c r="B274" s="27">
        <v>5262.4832029452373</v>
      </c>
      <c r="C274" s="27">
        <v>270.28946157386105</v>
      </c>
      <c r="D274" s="27">
        <v>683.9558214450069</v>
      </c>
      <c r="E274" s="27">
        <v>963.21352968246663</v>
      </c>
      <c r="F274" s="27">
        <v>1250.1739530602854</v>
      </c>
      <c r="G274" s="27">
        <v>928.84169351127468</v>
      </c>
      <c r="H274" s="27">
        <v>2083.9673262770361</v>
      </c>
      <c r="J274" t="s">
        <v>399</v>
      </c>
      <c r="K274" s="17">
        <v>11154.702593010146</v>
      </c>
      <c r="L274" s="17">
        <v>11939.275480225988</v>
      </c>
      <c r="N274" t="s">
        <v>396</v>
      </c>
      <c r="O274" s="46">
        <v>14.233333587646484</v>
      </c>
      <c r="Q274" t="s">
        <v>238</v>
      </c>
      <c r="R274" s="17">
        <v>213</v>
      </c>
      <c r="S274" s="27"/>
      <c r="U274" s="55" t="s">
        <v>238</v>
      </c>
      <c r="V274" s="99">
        <v>0.15231382163653079</v>
      </c>
    </row>
    <row r="275" spans="1:22" x14ac:dyDescent="0.2">
      <c r="A275" t="s">
        <v>400</v>
      </c>
      <c r="B275" s="27">
        <v>5582.2034259050815</v>
      </c>
      <c r="C275" s="27">
        <v>49.768904897366106</v>
      </c>
      <c r="D275" s="27">
        <v>377.94208296666187</v>
      </c>
      <c r="E275" s="27">
        <v>341.76088246730654</v>
      </c>
      <c r="F275" s="27">
        <v>1023.4220985203528</v>
      </c>
      <c r="G275" s="27">
        <v>1293.718437263369</v>
      </c>
      <c r="H275" s="27">
        <v>1343.2335714139533</v>
      </c>
      <c r="J275" t="s">
        <v>400</v>
      </c>
      <c r="K275" s="17">
        <v>9219.1418625954193</v>
      </c>
      <c r="L275" s="17">
        <v>10191.76192784713</v>
      </c>
      <c r="N275" t="s">
        <v>397</v>
      </c>
      <c r="O275" s="46">
        <v>14.833333015441895</v>
      </c>
      <c r="Q275" t="s">
        <v>399</v>
      </c>
      <c r="R275" s="17">
        <v>317.83333333333331</v>
      </c>
      <c r="S275" s="27"/>
      <c r="U275" s="55" t="s">
        <v>399</v>
      </c>
      <c r="V275" s="99">
        <v>0.15103478643769264</v>
      </c>
    </row>
    <row r="276" spans="1:22" x14ac:dyDescent="0.2">
      <c r="A276" t="s">
        <v>187</v>
      </c>
      <c r="B276" s="27">
        <v>6358.5503014915903</v>
      </c>
      <c r="C276" s="27">
        <v>348.44493811488417</v>
      </c>
      <c r="D276" s="27">
        <v>863.92446842272295</v>
      </c>
      <c r="E276" s="27">
        <v>1201.598222786417</v>
      </c>
      <c r="F276" s="27">
        <v>1251.1323389400191</v>
      </c>
      <c r="G276" s="27">
        <v>1246.6569343065694</v>
      </c>
      <c r="H276" s="27">
        <v>691.66931132973662</v>
      </c>
      <c r="J276" t="s">
        <v>187</v>
      </c>
      <c r="K276" s="17">
        <v>10743.606904906117</v>
      </c>
      <c r="L276" s="17">
        <v>12348.506609283739</v>
      </c>
      <c r="N276" t="s">
        <v>238</v>
      </c>
      <c r="O276" s="46">
        <v>16.768304824829102</v>
      </c>
      <c r="Q276" t="s">
        <v>400</v>
      </c>
      <c r="R276" s="17">
        <v>540.75</v>
      </c>
      <c r="S276" s="27"/>
      <c r="U276" s="55" t="s">
        <v>400</v>
      </c>
      <c r="V276" s="99">
        <v>3.3349289931386632E-2</v>
      </c>
    </row>
    <row r="277" spans="1:22" x14ac:dyDescent="0.2">
      <c r="A277" t="s">
        <v>401</v>
      </c>
      <c r="B277" s="27">
        <v>6762.382488479263</v>
      </c>
      <c r="C277" s="27">
        <v>1191.3456221198157</v>
      </c>
      <c r="D277" s="27">
        <v>622.9308755760369</v>
      </c>
      <c r="E277" s="27">
        <v>0</v>
      </c>
      <c r="F277" s="27">
        <v>287.05990783410141</v>
      </c>
      <c r="G277" s="27">
        <v>1228.7880184331798</v>
      </c>
      <c r="H277" s="27">
        <v>1142.2534562211981</v>
      </c>
      <c r="J277" t="s">
        <v>401</v>
      </c>
      <c r="K277" s="17">
        <v>10843.091324200914</v>
      </c>
      <c r="L277" s="17">
        <v>11769.116704805492</v>
      </c>
      <c r="N277" t="s">
        <v>399</v>
      </c>
      <c r="O277" s="46">
        <v>18.602409362792969</v>
      </c>
      <c r="Q277" t="s">
        <v>187</v>
      </c>
      <c r="R277" s="17">
        <v>553.90909090909088</v>
      </c>
      <c r="S277" s="27"/>
      <c r="U277" s="55" t="s">
        <v>187</v>
      </c>
      <c r="V277" s="99">
        <v>0.18554807103490509</v>
      </c>
    </row>
    <row r="278" spans="1:22" x14ac:dyDescent="0.2">
      <c r="A278" t="s">
        <v>402</v>
      </c>
      <c r="B278" s="27">
        <v>8341.3426573426568</v>
      </c>
      <c r="C278" s="27">
        <v>3855.8951048951049</v>
      </c>
      <c r="D278" s="27">
        <v>627.4335664335664</v>
      </c>
      <c r="E278" s="27">
        <v>481.38461538461536</v>
      </c>
      <c r="F278" s="27">
        <v>1395.5384615384614</v>
      </c>
      <c r="G278" s="27">
        <v>3427</v>
      </c>
      <c r="H278" s="27">
        <v>0</v>
      </c>
      <c r="J278" t="s">
        <v>402</v>
      </c>
      <c r="K278" s="17">
        <v>18007.663299663298</v>
      </c>
      <c r="L278" s="17">
        <v>18211.546666666665</v>
      </c>
      <c r="N278" t="s">
        <v>187</v>
      </c>
      <c r="O278" s="46">
        <v>16.780668258666992</v>
      </c>
      <c r="Q278" t="s">
        <v>401</v>
      </c>
      <c r="R278" s="17">
        <v>234.85714285714286</v>
      </c>
      <c r="S278" s="27"/>
      <c r="U278" s="55" t="s">
        <v>401</v>
      </c>
      <c r="V278" s="99">
        <v>0.48245614035087719</v>
      </c>
    </row>
    <row r="279" spans="1:22" x14ac:dyDescent="0.2">
      <c r="A279" t="s">
        <v>403</v>
      </c>
      <c r="B279" s="27">
        <v>5840.7846410684479</v>
      </c>
      <c r="C279" s="27">
        <v>509.9449081803005</v>
      </c>
      <c r="D279" s="27">
        <v>720.49248747913191</v>
      </c>
      <c r="E279" s="27">
        <v>961.95826377295498</v>
      </c>
      <c r="F279" s="27">
        <v>454.59098497495825</v>
      </c>
      <c r="G279" s="27">
        <v>759.42904841402333</v>
      </c>
      <c r="H279" s="27">
        <v>546.56594323873117</v>
      </c>
      <c r="J279" t="s">
        <v>403</v>
      </c>
      <c r="K279" s="17">
        <v>9522.3084660519689</v>
      </c>
      <c r="L279" s="17">
        <v>9812.3280861640433</v>
      </c>
      <c r="N279" t="s">
        <v>401</v>
      </c>
      <c r="O279" s="46">
        <v>10.916666984558105</v>
      </c>
      <c r="Q279" t="s">
        <v>402</v>
      </c>
      <c r="R279" s="17">
        <v>231</v>
      </c>
      <c r="S279" s="27"/>
      <c r="U279" s="55" t="s">
        <v>402</v>
      </c>
      <c r="V279" s="99">
        <v>0.50318471337579618</v>
      </c>
    </row>
    <row r="280" spans="1:22" x14ac:dyDescent="0.2">
      <c r="A280" t="s">
        <v>404</v>
      </c>
      <c r="B280" s="27">
        <v>6576.5472972972975</v>
      </c>
      <c r="C280" s="27">
        <v>564.89527027027032</v>
      </c>
      <c r="D280" s="27">
        <v>1042.4864864864865</v>
      </c>
      <c r="E280" s="27">
        <v>1359.6790540540539</v>
      </c>
      <c r="F280" s="27">
        <v>1159.9628378378379</v>
      </c>
      <c r="G280" s="27">
        <v>1680.2364864864865</v>
      </c>
      <c r="H280" s="27">
        <v>379.80743243243245</v>
      </c>
      <c r="J280" t="s">
        <v>404</v>
      </c>
      <c r="K280" s="17">
        <v>11328.262090483619</v>
      </c>
      <c r="L280" s="17">
        <v>12774.749590834697</v>
      </c>
      <c r="N280" t="s">
        <v>402</v>
      </c>
      <c r="O280" s="46">
        <v>15.399999618530273</v>
      </c>
      <c r="Q280" t="s">
        <v>403</v>
      </c>
      <c r="R280" s="17">
        <v>159</v>
      </c>
      <c r="S280" s="27"/>
      <c r="U280" s="55" t="s">
        <v>403</v>
      </c>
      <c r="V280" s="99">
        <v>0.29593495934959352</v>
      </c>
    </row>
    <row r="281" spans="1:22" x14ac:dyDescent="0.2">
      <c r="A281" t="s">
        <v>405</v>
      </c>
      <c r="B281" s="27">
        <v>6835.3517441860467</v>
      </c>
      <c r="C281" s="27">
        <v>1362.2761627906978</v>
      </c>
      <c r="D281" s="27">
        <v>962.97093023255809</v>
      </c>
      <c r="E281" s="27">
        <v>796.27325581395348</v>
      </c>
      <c r="F281" s="27">
        <v>351.4738372093023</v>
      </c>
      <c r="G281" s="27">
        <v>2537.4709302325582</v>
      </c>
      <c r="H281" s="27">
        <v>0</v>
      </c>
      <c r="J281" t="s">
        <v>405</v>
      </c>
      <c r="K281" s="17">
        <v>11418.959553695955</v>
      </c>
      <c r="L281" s="17">
        <v>13307.835227272728</v>
      </c>
      <c r="N281" t="s">
        <v>403</v>
      </c>
      <c r="O281" s="46">
        <v>19.5</v>
      </c>
      <c r="Q281" t="s">
        <v>404</v>
      </c>
      <c r="R281" s="17">
        <v>222</v>
      </c>
      <c r="S281" s="27"/>
      <c r="U281" s="55" t="s">
        <v>404</v>
      </c>
      <c r="V281" s="99">
        <v>0.30745341614906835</v>
      </c>
    </row>
    <row r="282" spans="1:22" x14ac:dyDescent="0.2">
      <c r="A282" t="s">
        <v>406</v>
      </c>
      <c r="B282" s="27">
        <v>5520.8844411979544</v>
      </c>
      <c r="C282" s="27">
        <v>510.24309715120523</v>
      </c>
      <c r="D282" s="27">
        <v>610.20745069393718</v>
      </c>
      <c r="E282" s="27">
        <v>598.26939371804235</v>
      </c>
      <c r="F282" s="27">
        <v>869.73557341124911</v>
      </c>
      <c r="G282" s="27">
        <v>1033.627465303141</v>
      </c>
      <c r="H282" s="27">
        <v>1834.0219138056975</v>
      </c>
      <c r="J282" t="s">
        <v>406</v>
      </c>
      <c r="K282" s="17">
        <v>10055.32038563644</v>
      </c>
      <c r="L282" s="17">
        <v>11260.44209612044</v>
      </c>
      <c r="N282" t="s">
        <v>404</v>
      </c>
      <c r="O282" s="46">
        <v>15.75</v>
      </c>
      <c r="Q282" t="s">
        <v>405</v>
      </c>
      <c r="R282" s="17">
        <v>83.25</v>
      </c>
      <c r="S282" s="27"/>
      <c r="U282" s="55" t="s">
        <v>405</v>
      </c>
      <c r="V282" s="99">
        <v>0.54120879120879117</v>
      </c>
    </row>
    <row r="283" spans="1:22" x14ac:dyDescent="0.2">
      <c r="A283" t="s">
        <v>407</v>
      </c>
      <c r="B283" s="27">
        <v>7748.3627797408717</v>
      </c>
      <c r="C283" s="27">
        <v>1602.0117785630152</v>
      </c>
      <c r="D283" s="27">
        <v>732.79623085983508</v>
      </c>
      <c r="E283" s="27">
        <v>503.08127208480568</v>
      </c>
      <c r="F283" s="27">
        <v>474.61248527679624</v>
      </c>
      <c r="G283" s="27">
        <v>1778.0541813898703</v>
      </c>
      <c r="H283" s="27">
        <v>862.12956419316845</v>
      </c>
      <c r="J283" t="s">
        <v>407</v>
      </c>
      <c r="K283" s="17">
        <v>12830.573348264277</v>
      </c>
      <c r="L283" s="17">
        <v>14597.580022701475</v>
      </c>
      <c r="N283" t="s">
        <v>405</v>
      </c>
      <c r="O283" s="46">
        <v>13.911110877990723</v>
      </c>
      <c r="Q283" t="s">
        <v>406</v>
      </c>
      <c r="R283" s="17">
        <v>93.75</v>
      </c>
      <c r="S283" s="27"/>
      <c r="U283" s="55" t="s">
        <v>406</v>
      </c>
      <c r="V283" s="99">
        <v>0.2541436464088398</v>
      </c>
    </row>
    <row r="284" spans="1:22" x14ac:dyDescent="0.2">
      <c r="A284" t="s">
        <v>409</v>
      </c>
      <c r="B284" s="27">
        <v>8584.1671159029647</v>
      </c>
      <c r="C284" s="27">
        <v>1792.0673854447439</v>
      </c>
      <c r="D284" s="27">
        <v>854.02964959568737</v>
      </c>
      <c r="E284" s="27">
        <v>1174.121293800539</v>
      </c>
      <c r="F284" s="27">
        <v>669.56603773584902</v>
      </c>
      <c r="G284" s="27">
        <v>1071.7142857142858</v>
      </c>
      <c r="H284" s="27">
        <v>0</v>
      </c>
      <c r="J284" t="s">
        <v>409</v>
      </c>
      <c r="K284" s="17">
        <v>13034.134007585335</v>
      </c>
      <c r="L284" s="17">
        <v>14126.890932982917</v>
      </c>
      <c r="N284" t="s">
        <v>406</v>
      </c>
      <c r="O284" s="46">
        <v>18.581291198730469</v>
      </c>
      <c r="Q284" t="s">
        <v>407</v>
      </c>
      <c r="R284" s="17">
        <v>241.5</v>
      </c>
      <c r="S284" s="27"/>
      <c r="U284" s="55" t="s">
        <v>407</v>
      </c>
      <c r="V284" s="99">
        <v>0.38744588744588743</v>
      </c>
    </row>
    <row r="285" spans="1:22" x14ac:dyDescent="0.2">
      <c r="A285" t="s">
        <v>410</v>
      </c>
      <c r="B285" s="27">
        <v>7081.474396135266</v>
      </c>
      <c r="C285" s="27">
        <v>1209.5613526570048</v>
      </c>
      <c r="D285" s="27">
        <v>959.63285024154584</v>
      </c>
      <c r="E285" s="27">
        <v>732.23768115942028</v>
      </c>
      <c r="F285" s="27">
        <v>880.49082125603866</v>
      </c>
      <c r="G285" s="27">
        <v>878.80193236714979</v>
      </c>
      <c r="H285" s="27">
        <v>966.14299516908216</v>
      </c>
      <c r="J285" t="s">
        <v>410</v>
      </c>
      <c r="K285" s="17">
        <v>12271.352887259394</v>
      </c>
      <c r="L285" s="17">
        <v>13222.216776625824</v>
      </c>
      <c r="N285" t="s">
        <v>407</v>
      </c>
      <c r="O285" s="46">
        <v>13.906976699829102</v>
      </c>
      <c r="Q285" t="s">
        <v>409</v>
      </c>
      <c r="R285" s="17">
        <v>159</v>
      </c>
      <c r="S285" s="27"/>
      <c r="U285" s="55" t="s">
        <v>409</v>
      </c>
      <c r="V285" s="99">
        <v>0.45501285347043702</v>
      </c>
    </row>
    <row r="286" spans="1:22" x14ac:dyDescent="0.2">
      <c r="A286" t="s">
        <v>411</v>
      </c>
      <c r="B286" s="27">
        <v>6338.3156404812453</v>
      </c>
      <c r="C286" s="27">
        <v>905.75088464260443</v>
      </c>
      <c r="D286" s="27">
        <v>944.35951875442322</v>
      </c>
      <c r="E286" s="27">
        <v>639.48478414720455</v>
      </c>
      <c r="F286" s="27">
        <v>1521.1549893842887</v>
      </c>
      <c r="G286" s="27">
        <v>2329.0134465675865</v>
      </c>
      <c r="H286" s="27">
        <v>0</v>
      </c>
      <c r="J286" t="s">
        <v>411</v>
      </c>
      <c r="K286" s="17">
        <v>12087.34965034965</v>
      </c>
      <c r="L286" s="17">
        <v>13733.72972972973</v>
      </c>
      <c r="N286" t="s">
        <v>408</v>
      </c>
      <c r="O286" s="46">
        <v>18.140350341796875</v>
      </c>
      <c r="Q286" t="s">
        <v>410</v>
      </c>
      <c r="R286" s="17">
        <v>81</v>
      </c>
      <c r="S286" s="27"/>
      <c r="U286" s="55" t="s">
        <v>410</v>
      </c>
      <c r="V286" s="99">
        <v>0</v>
      </c>
    </row>
    <row r="287" spans="1:22" x14ac:dyDescent="0.2">
      <c r="A287" t="s">
        <v>412</v>
      </c>
      <c r="B287" s="27">
        <v>8727.519083969466</v>
      </c>
      <c r="C287" s="27">
        <v>1723.8358778625955</v>
      </c>
      <c r="D287" s="27">
        <v>995.01526717557249</v>
      </c>
      <c r="E287" s="27">
        <v>688.79007633587787</v>
      </c>
      <c r="F287" s="27">
        <v>1371.3129770992366</v>
      </c>
      <c r="G287" s="27">
        <v>1053.9198473282443</v>
      </c>
      <c r="H287" s="27">
        <v>509.98091603053433</v>
      </c>
      <c r="J287" t="s">
        <v>412</v>
      </c>
      <c r="K287" s="17">
        <v>16163.187969924813</v>
      </c>
      <c r="L287" s="17">
        <v>15594.214814814815</v>
      </c>
      <c r="N287" t="s">
        <v>409</v>
      </c>
      <c r="O287" s="46">
        <v>14.473684310913086</v>
      </c>
      <c r="Q287" t="s">
        <v>411</v>
      </c>
      <c r="R287" s="17">
        <v>140.25</v>
      </c>
      <c r="S287" s="27"/>
      <c r="U287" s="55" t="s">
        <v>411</v>
      </c>
      <c r="V287" s="99">
        <v>0.43302990897269183</v>
      </c>
    </row>
    <row r="288" spans="1:22" x14ac:dyDescent="0.2">
      <c r="A288" t="s">
        <v>90</v>
      </c>
      <c r="B288" s="27">
        <v>6088.0517365269461</v>
      </c>
      <c r="C288" s="27">
        <v>275.55353293413174</v>
      </c>
      <c r="D288" s="27">
        <v>741.9664670658683</v>
      </c>
      <c r="E288" s="27">
        <v>907.51425149700594</v>
      </c>
      <c r="F288" s="27">
        <v>789.0946107784431</v>
      </c>
      <c r="G288" s="27">
        <v>1179.5415568862275</v>
      </c>
      <c r="H288" s="27">
        <v>1810.7765269461079</v>
      </c>
      <c r="J288" t="s">
        <v>90</v>
      </c>
      <c r="K288" s="17">
        <v>12431.997148288974</v>
      </c>
      <c r="L288" s="17">
        <v>12125.724267291911</v>
      </c>
      <c r="N288" t="s">
        <v>410</v>
      </c>
      <c r="O288" s="46">
        <v>15.913043022155762</v>
      </c>
      <c r="Q288" t="s">
        <v>412</v>
      </c>
      <c r="R288" s="17">
        <v>87.375</v>
      </c>
      <c r="S288" s="27"/>
      <c r="U288" s="55" t="s">
        <v>412</v>
      </c>
      <c r="V288" s="99">
        <v>0.23024054982817868</v>
      </c>
    </row>
    <row r="289" spans="1:22" x14ac:dyDescent="0.2">
      <c r="A289" t="s">
        <v>413</v>
      </c>
      <c r="B289" s="27">
        <v>5786.0199410831638</v>
      </c>
      <c r="C289" s="27">
        <v>307.37321549966009</v>
      </c>
      <c r="D289" s="27">
        <v>786.47518694765461</v>
      </c>
      <c r="E289" s="27">
        <v>641.36211194198961</v>
      </c>
      <c r="F289" s="27">
        <v>508.39950147292092</v>
      </c>
      <c r="G289" s="27">
        <v>1131.5712667119874</v>
      </c>
      <c r="H289" s="27">
        <v>1378.412871062769</v>
      </c>
      <c r="J289" t="s">
        <v>413</v>
      </c>
      <c r="K289" s="17">
        <v>9198.564955357142</v>
      </c>
      <c r="L289" s="17">
        <v>10712.859478221924</v>
      </c>
      <c r="N289" t="s">
        <v>411</v>
      </c>
      <c r="O289" s="46">
        <v>15.740740776062012</v>
      </c>
      <c r="Q289" t="s">
        <v>90</v>
      </c>
      <c r="R289" s="17">
        <v>270</v>
      </c>
      <c r="S289" s="27"/>
      <c r="U289" s="55" t="s">
        <v>90</v>
      </c>
      <c r="V289" s="99">
        <v>0.15623572407492006</v>
      </c>
    </row>
    <row r="290" spans="1:22" x14ac:dyDescent="0.2">
      <c r="A290" t="s">
        <v>414</v>
      </c>
      <c r="B290" s="27">
        <v>8139.5891891891888</v>
      </c>
      <c r="C290" s="27">
        <v>1388.1621621621621</v>
      </c>
      <c r="D290" s="27">
        <v>710.9567567567567</v>
      </c>
      <c r="E290" s="27">
        <v>1318.6216216216217</v>
      </c>
      <c r="F290" s="27">
        <v>0</v>
      </c>
      <c r="G290" s="27">
        <v>1633.6810810810812</v>
      </c>
      <c r="H290" s="27">
        <v>0</v>
      </c>
      <c r="J290" t="s">
        <v>414</v>
      </c>
      <c r="K290" s="17">
        <v>13319.333333333334</v>
      </c>
      <c r="L290" s="17">
        <v>13575.737967914438</v>
      </c>
      <c r="N290" t="s">
        <v>412</v>
      </c>
      <c r="O290" s="46">
        <v>14.047618865966797</v>
      </c>
      <c r="Q290" t="s">
        <v>413</v>
      </c>
      <c r="R290" s="17">
        <v>201</v>
      </c>
      <c r="S290" s="27"/>
      <c r="U290" s="55" t="s">
        <v>413</v>
      </c>
      <c r="V290" s="99">
        <v>0.17535026269702278</v>
      </c>
    </row>
    <row r="291" spans="1:22" x14ac:dyDescent="0.2">
      <c r="A291" t="s">
        <v>415</v>
      </c>
      <c r="B291" s="27">
        <v>5595.1227722772273</v>
      </c>
      <c r="C291" s="27">
        <v>772.83366336633662</v>
      </c>
      <c r="D291" s="27">
        <v>894.90891089108914</v>
      </c>
      <c r="E291" s="27">
        <v>816.36831683168316</v>
      </c>
      <c r="F291" s="27">
        <v>928.21188118811881</v>
      </c>
      <c r="G291" s="27">
        <v>1288.0514851485148</v>
      </c>
      <c r="H291" s="27">
        <v>0</v>
      </c>
      <c r="J291" t="s">
        <v>415</v>
      </c>
      <c r="K291" s="17">
        <v>9542.5807050092772</v>
      </c>
      <c r="L291" s="17">
        <v>10756.918762088975</v>
      </c>
      <c r="N291" t="s">
        <v>90</v>
      </c>
      <c r="O291" s="46">
        <v>16.883249282836914</v>
      </c>
      <c r="Q291" t="s">
        <v>414</v>
      </c>
      <c r="R291" s="17">
        <v>403.63636363636363</v>
      </c>
      <c r="S291" s="27"/>
      <c r="U291" s="55" t="s">
        <v>414</v>
      </c>
      <c r="V291" s="99">
        <v>0.46842105263157896</v>
      </c>
    </row>
    <row r="292" spans="1:22" x14ac:dyDescent="0.2">
      <c r="A292" t="s">
        <v>235</v>
      </c>
      <c r="B292" s="27">
        <v>5936.9656098871574</v>
      </c>
      <c r="C292" s="27">
        <v>692.5061794734014</v>
      </c>
      <c r="D292" s="27">
        <v>1026.4621171413219</v>
      </c>
      <c r="E292" s="27">
        <v>325.06018269747449</v>
      </c>
      <c r="F292" s="27">
        <v>1052.8570660934981</v>
      </c>
      <c r="G292" s="27">
        <v>2368.4051585169263</v>
      </c>
      <c r="H292" s="27">
        <v>0</v>
      </c>
      <c r="J292" t="s">
        <v>235</v>
      </c>
      <c r="K292" s="17">
        <v>10950.958515846431</v>
      </c>
      <c r="L292" s="17">
        <v>11637.82444152431</v>
      </c>
      <c r="N292" t="s">
        <v>413</v>
      </c>
      <c r="O292" s="46">
        <v>16.960132598876953</v>
      </c>
      <c r="Q292" t="s">
        <v>415</v>
      </c>
      <c r="R292" s="17">
        <v>186</v>
      </c>
      <c r="S292" s="27"/>
      <c r="U292" s="55" t="s">
        <v>415</v>
      </c>
      <c r="V292" s="99">
        <v>0.35643564356435642</v>
      </c>
    </row>
    <row r="293" spans="1:22" x14ac:dyDescent="0.2">
      <c r="B293" s="27"/>
      <c r="C293" s="27"/>
      <c r="D293" s="27"/>
      <c r="E293" s="27"/>
      <c r="F293" s="27"/>
      <c r="G293" s="27"/>
      <c r="J293" t="s">
        <v>198</v>
      </c>
      <c r="K293" s="17"/>
      <c r="L293" s="17"/>
      <c r="N293" t="s">
        <v>414</v>
      </c>
      <c r="O293" s="46">
        <v>14.762711524963379</v>
      </c>
      <c r="Q293" t="s">
        <v>235</v>
      </c>
      <c r="R293">
        <v>164</v>
      </c>
      <c r="S293" s="27"/>
      <c r="U293" s="55" t="s">
        <v>235</v>
      </c>
      <c r="V293" s="99">
        <v>0.28496595075955999</v>
      </c>
    </row>
    <row r="294" spans="1:22" x14ac:dyDescent="0.2">
      <c r="J294" t="s">
        <v>408</v>
      </c>
      <c r="K294" s="17"/>
      <c r="L294" s="17"/>
      <c r="N294" t="s">
        <v>415</v>
      </c>
      <c r="O294" s="46">
        <v>16.974359512329102</v>
      </c>
      <c r="R294" s="27">
        <v>262.71428571428572</v>
      </c>
      <c r="S294" s="27"/>
      <c r="U294" s="55"/>
      <c r="V294" s="55"/>
    </row>
    <row r="295" spans="1:22" x14ac:dyDescent="0.2">
      <c r="N295" t="s">
        <v>235</v>
      </c>
      <c r="O295" s="46">
        <v>17.324840545654297</v>
      </c>
      <c r="R295" s="27"/>
      <c r="S295" s="27"/>
      <c r="U295" s="55"/>
      <c r="V295" s="55"/>
    </row>
    <row r="296" spans="1:22" x14ac:dyDescent="0.2">
      <c r="S296" s="27"/>
    </row>
    <row r="297" spans="1:22" x14ac:dyDescent="0.2">
      <c r="S297" s="27"/>
    </row>
    <row r="298" spans="1:22" x14ac:dyDescent="0.2">
      <c r="S298" s="27"/>
    </row>
    <row r="299" spans="1:22" x14ac:dyDescent="0.2">
      <c r="S299" s="27"/>
    </row>
    <row r="300" spans="1:22" x14ac:dyDescent="0.2">
      <c r="S300" s="27"/>
    </row>
    <row r="301" spans="1:22" x14ac:dyDescent="0.2">
      <c r="S301" s="27"/>
    </row>
    <row r="302" spans="1:22" x14ac:dyDescent="0.2">
      <c r="S302" s="27"/>
    </row>
    <row r="303" spans="1:22" x14ac:dyDescent="0.2">
      <c r="S303" s="27"/>
    </row>
    <row r="304" spans="1:22" x14ac:dyDescent="0.2">
      <c r="S304" s="27"/>
    </row>
    <row r="305" spans="19:19" x14ac:dyDescent="0.2">
      <c r="S305" s="27"/>
    </row>
    <row r="306" spans="19:19" x14ac:dyDescent="0.2">
      <c r="S306" s="27"/>
    </row>
    <row r="307" spans="19:19" x14ac:dyDescent="0.2">
      <c r="S307" s="27"/>
    </row>
    <row r="308" spans="19:19" x14ac:dyDescent="0.2">
      <c r="S308" s="27"/>
    </row>
    <row r="309" spans="19:19" x14ac:dyDescent="0.2">
      <c r="S309" s="27"/>
    </row>
    <row r="310" spans="19:19" x14ac:dyDescent="0.2">
      <c r="S310" s="27"/>
    </row>
    <row r="311" spans="19:19" x14ac:dyDescent="0.2">
      <c r="S311" s="27"/>
    </row>
    <row r="312" spans="19:19" x14ac:dyDescent="0.2">
      <c r="S312" s="27"/>
    </row>
    <row r="313" spans="19:19" x14ac:dyDescent="0.2">
      <c r="S313" s="27"/>
    </row>
    <row r="314" spans="19:19" x14ac:dyDescent="0.2">
      <c r="S314" s="27"/>
    </row>
    <row r="315" spans="19:19" x14ac:dyDescent="0.2">
      <c r="S315" s="27"/>
    </row>
    <row r="316" spans="19:19" x14ac:dyDescent="0.2">
      <c r="S316" s="27"/>
    </row>
    <row r="317" spans="19:19" x14ac:dyDescent="0.2">
      <c r="S317" s="27"/>
    </row>
    <row r="318" spans="19:19" x14ac:dyDescent="0.2">
      <c r="S318" s="27"/>
    </row>
    <row r="319" spans="19:19" x14ac:dyDescent="0.2">
      <c r="S319" s="27"/>
    </row>
    <row r="320" spans="19:19" x14ac:dyDescent="0.2">
      <c r="S320" s="27"/>
    </row>
    <row r="321" spans="19:19" x14ac:dyDescent="0.2">
      <c r="S321" s="27"/>
    </row>
    <row r="322" spans="19:19" x14ac:dyDescent="0.2">
      <c r="S322" s="27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Y D A A B Q S w M E F A A C A A g A j G x U U + J E t 3 m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p W Z g Y 6 R n Y 6 M P E b H w z 8 x D y R k D n g m S R B G 2 c S 3 N K S o t S 7 d I y d d 0 8 b f R h X B t 9 q B f s A F B L A w Q U A A I A C A C M b F R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G x U U y i K R 7 g O A A A A E Q A A A B M A H A B G b 3 J t d W x h c y 9 T Z W N 0 a W 9 u M S 5 t I K I Y A C i g F A A A A A A A A A A A A A A A A A A A A A A A A A A A A C t O T S 7 J z M 9 T C I b Q h t Y A U E s B A i 0 A F A A C A A g A j G x U U + J E t 3 m m A A A A 9 Q A A A B I A A A A A A A A A A A A A A A A A A A A A A E N v b m Z p Z y 9 Q Y W N r Y W d l L n h t b F B L A Q I t A B Q A A g A I A I x s V F M P y u m r p A A A A O k A A A A T A A A A A A A A A A A A A A A A A P I A A A B b Q 2 9 u d G V u d F 9 U e X B l c 1 0 u e G 1 s U E s B A i 0 A F A A C A A g A j G x U U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M n o h R q B c V E k R w C X p m J f j E A A A A A A g A A A A A A A 2 Y A A M A A A A A Q A A A A y I 8 E + s F U G 5 T 6 Q 6 u u A i p k x A A A A A A E g A A A o A A A A B A A A A D v m Y x M E F 8 e f c 1 P b 5 B + + v B n U A A A A O q j Q + n r 2 e M m d 5 H M f i N g 8 K t b I Q L L g j 5 T H Q D 5 Z d q Q I l K 6 Z P + 2 x 6 U p p f x h 6 s r x O u v p Z G n M m E K O C K q X w Y Y o V 2 e + T j O Z 1 I R u z R p + y S C e D M J P / 7 x 5 F A A A A B o Y d 4 c m b 9 y n x W M 3 E 4 b / M 6 i i M N m N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C7C23D2B-BF52-4364-B378-53F59A9FC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CC1856-68F2-4ADB-A895-73962CAF0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F31E8-EBE1-494E-B3DF-BC2F5A78048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BAD980D-D28A-40E9-BA2B-FABE0E6823DA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13</vt:i4>
      </vt:variant>
    </vt:vector>
  </HeadingPairs>
  <TitlesOfParts>
    <vt:vector size="16" baseType="lpstr">
      <vt:lpstr>PO_valitsin</vt:lpstr>
      <vt:lpstr>mallin data</vt:lpstr>
      <vt:lpstr>vertailutiedot</vt:lpstr>
      <vt:lpstr>hallinto</vt:lpstr>
      <vt:lpstr>kiinteistöt</vt:lpstr>
      <vt:lpstr>koulukoko</vt:lpstr>
      <vt:lpstr>kuljetus</vt:lpstr>
      <vt:lpstr>kuljetusoppilaidenosuus</vt:lpstr>
      <vt:lpstr>kulut</vt:lpstr>
      <vt:lpstr>opetus</vt:lpstr>
      <vt:lpstr>oppilashuolto</vt:lpstr>
      <vt:lpstr>pokulut</vt:lpstr>
      <vt:lpstr>ruokailu</vt:lpstr>
      <vt:lpstr>ryhmäkoko</vt:lpstr>
      <vt:lpstr>taul41</vt:lpstr>
      <vt:lpstr>tiedot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2021-08-31T11:17:26Z</dcterms:created>
  <dcterms:modified xsi:type="dcterms:W3CDTF">2025-01-10T10:11:03Z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  <property fmtid="{D5CDD505-2E9C-101B-9397-08002B2CF9AE}" pid="3" name="MediaServiceImageTags">
    <vt:lpwstr/>
  </property>
</Properties>
</file>